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tmp" ContentType="image/png"/>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threadedComments/threadedComment1.xml" ContentType="application/vnd.ms-excel.threaded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comments12.xml" ContentType="application/vnd.openxmlformats-officedocument.spreadsheetml.comments+xml"/>
  <Override PartName="/xl/drawings/drawing14.xml" ContentType="application/vnd.openxmlformats-officedocument.drawing+xml"/>
  <Override PartName="/xl/comments13.xml" ContentType="application/vnd.openxmlformats-officedocument.spreadsheetml.comments+xml"/>
  <Override PartName="/xl/drawings/drawing15.xml" ContentType="application/vnd.openxmlformats-officedocument.drawing+xml"/>
  <Override PartName="/xl/comments14.xml" ContentType="application/vnd.openxmlformats-officedocument.spreadsheetml.comments+xml"/>
  <Override PartName="/xl/drawings/drawing16.xml" ContentType="application/vnd.openxmlformats-officedocument.drawing+xml"/>
  <Override PartName="/xl/drawings/drawing17.xml" ContentType="application/vnd.openxmlformats-officedocument.drawing+xml"/>
  <Override PartName="/xl/comments15.xml" ContentType="application/vnd.openxmlformats-officedocument.spreadsheetml.comments+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omments16.xml" ContentType="application/vnd.openxmlformats-officedocument.spreadsheetml.comments+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updateLinks="always" codeName="ThisWorkbook" autoCompressPictures="0"/>
  <mc:AlternateContent xmlns:mc="http://schemas.openxmlformats.org/markup-compatibility/2006">
    <mc:Choice Requires="x15">
      <x15ac:absPath xmlns:x15ac="http://schemas.microsoft.com/office/spreadsheetml/2010/11/ac" url="https://corantioquia-my.sharepoint.com/personal/lrengifo_corantioquia_gov_co/Documents/Subdirección de Ecosistemas_Tatiana/EP/EP_2024/Heliconia/"/>
    </mc:Choice>
  </mc:AlternateContent>
  <xr:revisionPtr revIDLastSave="1136" documentId="13_ncr:1_{115A1B5C-5C12-43A2-83EC-D4B9BC19F34B}" xr6:coauthVersionLast="47" xr6:coauthVersionMax="47" xr10:uidLastSave="{44723A51-04CA-42DE-A611-AB4BC296EE09}"/>
  <bookViews>
    <workbookView xWindow="-120" yWindow="-120" windowWidth="24240" windowHeight="13140" tabRatio="802" firstSheet="2" activeTab="2" xr2:uid="{00000000-000D-0000-FFFF-FFFF00000000}"/>
  </bookViews>
  <sheets>
    <sheet name="Instructivo" sheetId="60" r:id="rId1"/>
    <sheet name="Plan de Ejecución PSA " sheetId="89" state="hidden" r:id="rId2"/>
    <sheet name="Plan Ejecución" sheetId="25" r:id="rId3"/>
    <sheet name="Presupuesto Convenio" sheetId="53" r:id="rId4"/>
    <sheet name="Alcance 1_Guardianes " sheetId="86" r:id="rId5"/>
    <sheet name="Alcance_2_PSA" sheetId="90" state="hidden" r:id="rId6"/>
    <sheet name="Alcance 2. PSA" sheetId="92" r:id="rId7"/>
    <sheet name="Alcance3_ACUEDUCTOS" sheetId="91" r:id="rId8"/>
    <sheet name="Estudio de mercado 2024" sheetId="81" r:id="rId9"/>
    <sheet name="Estudio de mercado" sheetId="49" r:id="rId10"/>
    <sheet name="Gastos de adm" sheetId="23" r:id="rId11"/>
    <sheet name="Gtos DyM" sheetId="46" r:id="rId12"/>
    <sheet name="Honorarios" sheetId="28" r:id="rId13"/>
    <sheet name="Jornal" sheetId="39" r:id="rId14"/>
    <sheet name="Salarios" sheetId="59" r:id="rId15"/>
    <sheet name="Alimentación" sheetId="38" r:id="rId16"/>
    <sheet name="Distintivos" sheetId="48" r:id="rId17"/>
    <sheet name="Cuantías" sheetId="77" r:id="rId18"/>
    <sheet name="Apoyo" sheetId="73" r:id="rId19"/>
    <sheet name="Obra&amp;K" sheetId="72" r:id="rId20"/>
    <sheet name="Imp &amp; garantías" sheetId="65" r:id="rId21"/>
    <sheet name="A&amp;PA" sheetId="69" r:id="rId22"/>
    <sheet name="IVA" sheetId="70" r:id="rId23"/>
    <sheet name="Notas PE" sheetId="55" r:id="rId24"/>
    <sheet name="CF&amp;O" sheetId="71" r:id="rId25"/>
    <sheet name="Ayuda honorarios" sheetId="78" r:id="rId26"/>
  </sheets>
  <externalReferences>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s>
  <definedNames>
    <definedName name="_AFC1" localSheetId="6">#REF!</definedName>
    <definedName name="_AFC1" localSheetId="5">#REF!</definedName>
    <definedName name="_AFC1" localSheetId="8">[1]INV!$A$25:$D$28</definedName>
    <definedName name="_AFC1" localSheetId="1">#REF!</definedName>
    <definedName name="_AFC1">#REF!</definedName>
    <definedName name="_AFC3" localSheetId="6">#REF!</definedName>
    <definedName name="_AFC3" localSheetId="5">#REF!</definedName>
    <definedName name="_AFC3" localSheetId="8">[1]INV!$F$25:$I$28</definedName>
    <definedName name="_AFC3" localSheetId="1">#REF!</definedName>
    <definedName name="_AFC3">#REF!</definedName>
    <definedName name="_AFC5" localSheetId="6">#REF!</definedName>
    <definedName name="_AFC5" localSheetId="5">#REF!</definedName>
    <definedName name="_AFC5" localSheetId="8">[1]INV!$K$25:$N$28</definedName>
    <definedName name="_AFC5" localSheetId="1">#REF!</definedName>
    <definedName name="_AFC5">#REF!</definedName>
    <definedName name="_BGC1" localSheetId="6">#REF!</definedName>
    <definedName name="_BGC1" localSheetId="5">#REF!</definedName>
    <definedName name="_BGC1" localSheetId="8">[1]INV!$A$5:$D$8</definedName>
    <definedName name="_BGC1" localSheetId="1">#REF!</definedName>
    <definedName name="_BGC1">#REF!</definedName>
    <definedName name="_BGC3" localSheetId="6">#REF!</definedName>
    <definedName name="_BGC3" localSheetId="5">#REF!</definedName>
    <definedName name="_BGC3" localSheetId="8">[1]INV!$F$5:$I$8</definedName>
    <definedName name="_BGC3" localSheetId="1">#REF!</definedName>
    <definedName name="_BGC3">#REF!</definedName>
    <definedName name="_BGC5" localSheetId="6">#REF!</definedName>
    <definedName name="_BGC5" localSheetId="5">#REF!</definedName>
    <definedName name="_BGC5" localSheetId="8">[1]INV!$K$5:$N$8</definedName>
    <definedName name="_BGC5" localSheetId="1">#REF!</definedName>
    <definedName name="_BGC5">#REF!</definedName>
    <definedName name="_CAC1" localSheetId="6">#REF!</definedName>
    <definedName name="_CAC1" localSheetId="5">#REF!</definedName>
    <definedName name="_CAC1" localSheetId="8">[1]INV!$A$19:$D$22</definedName>
    <definedName name="_CAC1" localSheetId="1">#REF!</definedName>
    <definedName name="_CAC1">#REF!</definedName>
    <definedName name="_CAC3" localSheetId="6">#REF!</definedName>
    <definedName name="_CAC3" localSheetId="5">#REF!</definedName>
    <definedName name="_CAC3" localSheetId="8">[1]INV!$F$19:$I$22</definedName>
    <definedName name="_CAC3" localSheetId="1">#REF!</definedName>
    <definedName name="_CAC3">#REF!</definedName>
    <definedName name="_CAC5" localSheetId="6">#REF!</definedName>
    <definedName name="_CAC5" localSheetId="5">#REF!</definedName>
    <definedName name="_CAC5" localSheetId="8">[1]INV!$K$19:$N$22</definedName>
    <definedName name="_CAC5" localSheetId="1">#REF!</definedName>
    <definedName name="_CAC5">#REF!</definedName>
    <definedName name="_Cod1" localSheetId="21">#REF!</definedName>
    <definedName name="_Cod1" localSheetId="4">#REF!</definedName>
    <definedName name="_Cod1" localSheetId="6">#REF!</definedName>
    <definedName name="_Cod1" localSheetId="5">#REF!</definedName>
    <definedName name="_Cod1" localSheetId="18">#REF!</definedName>
    <definedName name="_Cod1" localSheetId="25">#REF!</definedName>
    <definedName name="_Cod1" localSheetId="24">#REF!</definedName>
    <definedName name="_Cod1" localSheetId="17">#REF!</definedName>
    <definedName name="_Cod1" localSheetId="16">#REF!</definedName>
    <definedName name="_Cod1" localSheetId="9">#REF!</definedName>
    <definedName name="_Cod1" localSheetId="8">#REF!</definedName>
    <definedName name="_Cod1" localSheetId="11">#REF!</definedName>
    <definedName name="_Cod1" localSheetId="20">#REF!</definedName>
    <definedName name="_Cod1" localSheetId="22">#REF!</definedName>
    <definedName name="_Cod1" localSheetId="19">#REF!</definedName>
    <definedName name="_Cod1" localSheetId="1">#REF!</definedName>
    <definedName name="_Cod1" localSheetId="3">#REF!</definedName>
    <definedName name="_Cod1" localSheetId="14">#REF!</definedName>
    <definedName name="_Cod1">#REF!</definedName>
    <definedName name="_Fill" localSheetId="21" hidden="1">#REF!</definedName>
    <definedName name="_Fill" localSheetId="4" hidden="1">#REF!</definedName>
    <definedName name="_Fill" localSheetId="6" hidden="1">#REF!</definedName>
    <definedName name="_Fill" localSheetId="5" hidden="1">#REF!</definedName>
    <definedName name="_Fill" localSheetId="18" hidden="1">#REF!</definedName>
    <definedName name="_Fill" localSheetId="25" hidden="1">#REF!</definedName>
    <definedName name="_Fill" localSheetId="24" hidden="1">#REF!</definedName>
    <definedName name="_Fill" localSheetId="17" hidden="1">#REF!</definedName>
    <definedName name="_Fill" localSheetId="16" hidden="1">#REF!</definedName>
    <definedName name="_Fill" localSheetId="9" hidden="1">#REF!</definedName>
    <definedName name="_Fill" localSheetId="8" hidden="1">#REF!</definedName>
    <definedName name="_Fill" localSheetId="11" hidden="1">#REF!</definedName>
    <definedName name="_Fill" localSheetId="20" hidden="1">#REF!</definedName>
    <definedName name="_Fill" localSheetId="22" hidden="1">#REF!</definedName>
    <definedName name="_Fill" localSheetId="19" hidden="1">#REF!</definedName>
    <definedName name="_Fill" localSheetId="1" hidden="1">#REF!</definedName>
    <definedName name="_Fill" localSheetId="3" hidden="1">#REF!</definedName>
    <definedName name="_Fill" localSheetId="14" hidden="1">#REF!</definedName>
    <definedName name="_Fill" hidden="1">#REF!</definedName>
    <definedName name="_xlnm._FilterDatabase" localSheetId="11" hidden="1">'Gtos DyM'!$A$9:$D$92</definedName>
    <definedName name="_MA2" localSheetId="21">#REF!</definedName>
    <definedName name="_MA2" localSheetId="4">#REF!</definedName>
    <definedName name="_MA2" localSheetId="6">#REF!</definedName>
    <definedName name="_MA2" localSheetId="5">#REF!</definedName>
    <definedName name="_MA2" localSheetId="18">#REF!</definedName>
    <definedName name="_MA2" localSheetId="25">#REF!</definedName>
    <definedName name="_MA2" localSheetId="24">#REF!</definedName>
    <definedName name="_MA2" localSheetId="17">#REF!</definedName>
    <definedName name="_MA2" localSheetId="16">#REF!</definedName>
    <definedName name="_MA2" localSheetId="9">#REF!</definedName>
    <definedName name="_MA2" localSheetId="8">#REF!</definedName>
    <definedName name="_MA2" localSheetId="11">#REF!</definedName>
    <definedName name="_MA2" localSheetId="20">#REF!</definedName>
    <definedName name="_MA2" localSheetId="22">#REF!</definedName>
    <definedName name="_MA2" localSheetId="19">#REF!</definedName>
    <definedName name="_MA2" localSheetId="1">#REF!</definedName>
    <definedName name="_MA2" localSheetId="3">#REF!</definedName>
    <definedName name="_MA2" localSheetId="14">#REF!</definedName>
    <definedName name="_MA2">#REF!</definedName>
    <definedName name="_msoanchor_10" localSheetId="6">#REF!</definedName>
    <definedName name="_msoanchor_10" localSheetId="1">#REF!</definedName>
    <definedName name="_msoanchor_10">#REF!</definedName>
    <definedName name="_Pa1" localSheetId="6">#REF!</definedName>
    <definedName name="_Pa1" localSheetId="5">#REF!</definedName>
    <definedName name="_Pa1" localSheetId="8">'[2]Paral. 1'!$E$1:$E$65536</definedName>
    <definedName name="_Pa1" localSheetId="1">#REF!</definedName>
    <definedName name="_Pa1">#REF!</definedName>
    <definedName name="_Pa2" localSheetId="6">#REF!</definedName>
    <definedName name="_Pa2" localSheetId="5">#REF!</definedName>
    <definedName name="_Pa2" localSheetId="8">'[2]Paral. 2'!$E$1:$E$65536</definedName>
    <definedName name="_Pa2" localSheetId="1">#REF!</definedName>
    <definedName name="_Pa2">#REF!</definedName>
    <definedName name="_Pa3" localSheetId="6">#REF!</definedName>
    <definedName name="_Pa3" localSheetId="5">#REF!</definedName>
    <definedName name="_Pa3" localSheetId="8">'[2]Paral. 3'!$E$1:$E$65536</definedName>
    <definedName name="_Pa3" localSheetId="1">#REF!</definedName>
    <definedName name="_Pa3">#REF!</definedName>
    <definedName name="_Pa4" localSheetId="6">#REF!</definedName>
    <definedName name="_Pa4" localSheetId="5">#REF!</definedName>
    <definedName name="_Pa4" localSheetId="8">[2]Paral.4!$E$1:$E$65536</definedName>
    <definedName name="_Pa4" localSheetId="1">#REF!</definedName>
    <definedName name="_Pa4">#REF!</definedName>
    <definedName name="_SBC1" localSheetId="6">#REF!</definedName>
    <definedName name="_SBC1" localSheetId="5">#REF!</definedName>
    <definedName name="_SBC1" localSheetId="8">[1]INV!$A$12:$D$15</definedName>
    <definedName name="_SBC1" localSheetId="1">#REF!</definedName>
    <definedName name="_SBC1">#REF!</definedName>
    <definedName name="_SBC3" localSheetId="6">#REF!</definedName>
    <definedName name="_SBC3" localSheetId="5">#REF!</definedName>
    <definedName name="_SBC3" localSheetId="8">[1]INV!$F$12:$I$15</definedName>
    <definedName name="_SBC3" localSheetId="1">#REF!</definedName>
    <definedName name="_SBC3">#REF!</definedName>
    <definedName name="_SBC5" localSheetId="6">#REF!</definedName>
    <definedName name="_SBC5" localSheetId="5">#REF!</definedName>
    <definedName name="_SBC5" localSheetId="8">[1]INV!$K$12:$N$15</definedName>
    <definedName name="_SBC5" localSheetId="1">#REF!</definedName>
    <definedName name="_SBC5">#REF!</definedName>
    <definedName name="a" localSheetId="21">#REF!</definedName>
    <definedName name="a" localSheetId="4">#REF!</definedName>
    <definedName name="a" localSheetId="6">#REF!</definedName>
    <definedName name="a" localSheetId="5">#REF!</definedName>
    <definedName name="a" localSheetId="18">#REF!</definedName>
    <definedName name="a" localSheetId="25">#REF!</definedName>
    <definedName name="a" localSheetId="24">#REF!</definedName>
    <definedName name="a" localSheetId="17">#REF!</definedName>
    <definedName name="a" localSheetId="16">#REF!</definedName>
    <definedName name="a" localSheetId="9">#REF!</definedName>
    <definedName name="a" localSheetId="8">#REF!</definedName>
    <definedName name="a" localSheetId="11">#REF!</definedName>
    <definedName name="a" localSheetId="20">#REF!</definedName>
    <definedName name="a" localSheetId="22">#REF!</definedName>
    <definedName name="a" localSheetId="19">#REF!</definedName>
    <definedName name="a" localSheetId="1">#REF!</definedName>
    <definedName name="a" localSheetId="3">#REF!</definedName>
    <definedName name="a" localSheetId="14">#REF!</definedName>
    <definedName name="a">#REF!</definedName>
    <definedName name="A_IMPRESIÓN_IM" localSheetId="21">#REF!</definedName>
    <definedName name="A_IMPRESIÓN_IM" localSheetId="4">#REF!</definedName>
    <definedName name="A_IMPRESIÓN_IM" localSheetId="6">#REF!</definedName>
    <definedName name="A_IMPRESIÓN_IM" localSheetId="5">#REF!</definedName>
    <definedName name="A_IMPRESIÓN_IM" localSheetId="18">#REF!</definedName>
    <definedName name="A_IMPRESIÓN_IM" localSheetId="25">#REF!</definedName>
    <definedName name="A_IMPRESIÓN_IM" localSheetId="24">#REF!</definedName>
    <definedName name="A_IMPRESIÓN_IM" localSheetId="17">#REF!</definedName>
    <definedName name="A_IMPRESIÓN_IM" localSheetId="16">#REF!</definedName>
    <definedName name="A_IMPRESIÓN_IM" localSheetId="9">#REF!</definedName>
    <definedName name="A_IMPRESIÓN_IM" localSheetId="8">#REF!</definedName>
    <definedName name="A_IMPRESIÓN_IM" localSheetId="11">#REF!</definedName>
    <definedName name="A_IMPRESIÓN_IM" localSheetId="20">#REF!</definedName>
    <definedName name="A_IMPRESIÓN_IM" localSheetId="22">#REF!</definedName>
    <definedName name="A_IMPRESIÓN_IM" localSheetId="19">#REF!</definedName>
    <definedName name="A_IMPRESIÓN_IM" localSheetId="1">#REF!</definedName>
    <definedName name="A_IMPRESIÓN_IM" localSheetId="3">#REF!</definedName>
    <definedName name="A_IMPRESIÓN_IM" localSheetId="14">#REF!</definedName>
    <definedName name="A_IMPRESIÓN_IM">#REF!</definedName>
    <definedName name="aa" localSheetId="21">#REF!</definedName>
    <definedName name="aa" localSheetId="4">#REF!</definedName>
    <definedName name="aa" localSheetId="6">#REF!</definedName>
    <definedName name="aa" localSheetId="5">#REF!</definedName>
    <definedName name="aa" localSheetId="18">#REF!</definedName>
    <definedName name="aa" localSheetId="25">#REF!</definedName>
    <definedName name="aa" localSheetId="24">#REF!</definedName>
    <definedName name="aa" localSheetId="17">#REF!</definedName>
    <definedName name="aa" localSheetId="16">#REF!</definedName>
    <definedName name="aa" localSheetId="9">#REF!</definedName>
    <definedName name="aa" localSheetId="8">#REF!</definedName>
    <definedName name="aa" localSheetId="11">#REF!</definedName>
    <definedName name="aa" localSheetId="20">#REF!</definedName>
    <definedName name="aa" localSheetId="22">#REF!</definedName>
    <definedName name="aa" localSheetId="19">#REF!</definedName>
    <definedName name="aa" localSheetId="1">#REF!</definedName>
    <definedName name="aa" localSheetId="3">#REF!</definedName>
    <definedName name="aa" localSheetId="14">#REF!</definedName>
    <definedName name="aa">#REF!</definedName>
    <definedName name="aaa" localSheetId="21">#REF!</definedName>
    <definedName name="aaa" localSheetId="4">#REF!</definedName>
    <definedName name="aaa" localSheetId="6">#REF!</definedName>
    <definedName name="aaa" localSheetId="5">#REF!</definedName>
    <definedName name="aaa" localSheetId="18">#REF!</definedName>
    <definedName name="aaa" localSheetId="24">#REF!</definedName>
    <definedName name="aaa" localSheetId="17">#REF!</definedName>
    <definedName name="aaa" localSheetId="16">#REF!</definedName>
    <definedName name="aaa" localSheetId="9">#REF!</definedName>
    <definedName name="aaa" localSheetId="8">#REF!</definedName>
    <definedName name="aaa" localSheetId="11">#REF!</definedName>
    <definedName name="aaa" localSheetId="20">#REF!</definedName>
    <definedName name="aaa" localSheetId="22">#REF!</definedName>
    <definedName name="aaa" localSheetId="19">#REF!</definedName>
    <definedName name="aaa" localSheetId="1">#REF!</definedName>
    <definedName name="aaa" localSheetId="3">#REF!</definedName>
    <definedName name="aaa" localSheetId="14">#REF!</definedName>
    <definedName name="aaa">#REF!</definedName>
    <definedName name="AAC" localSheetId="6">#REF!</definedName>
    <definedName name="AAC" localSheetId="5">#REF!</definedName>
    <definedName name="AAC" localSheetId="8">[1]AASHTO!$A$14:$F$17</definedName>
    <definedName name="AAC" localSheetId="1">#REF!</definedName>
    <definedName name="AAC">#REF!</definedName>
    <definedName name="ABG" localSheetId="6">#REF!</definedName>
    <definedName name="ABG" localSheetId="5">#REF!</definedName>
    <definedName name="ABG" localSheetId="8">[1]AASHTO!$A$2:$F$5</definedName>
    <definedName name="ABG" localSheetId="1">#REF!</definedName>
    <definedName name="ABG">#REF!</definedName>
    <definedName name="actividad">[3]datos!$D$2:$D$63</definedName>
    <definedName name="admon" localSheetId="21">#REF!</definedName>
    <definedName name="admon" localSheetId="4">#REF!</definedName>
    <definedName name="admon" localSheetId="6">#REF!</definedName>
    <definedName name="admon" localSheetId="5">#REF!</definedName>
    <definedName name="admon" localSheetId="18">#REF!</definedName>
    <definedName name="admon" localSheetId="25">#REF!</definedName>
    <definedName name="admon" localSheetId="24">#REF!</definedName>
    <definedName name="admon" localSheetId="17">#REF!</definedName>
    <definedName name="admon" localSheetId="16">#REF!</definedName>
    <definedName name="admon" localSheetId="9">#REF!</definedName>
    <definedName name="admon" localSheetId="8">#REF!</definedName>
    <definedName name="admon" localSheetId="11">#REF!</definedName>
    <definedName name="admon" localSheetId="20">#REF!</definedName>
    <definedName name="admon" localSheetId="22">#REF!</definedName>
    <definedName name="admon" localSheetId="19">#REF!</definedName>
    <definedName name="admon" localSheetId="1">#REF!</definedName>
    <definedName name="admon" localSheetId="3">#REF!</definedName>
    <definedName name="admon" localSheetId="14">#REF!</definedName>
    <definedName name="admon">#REF!</definedName>
    <definedName name="alimentación">Alimentación!$B$2</definedName>
    <definedName name="ANTI" localSheetId="18">Apoyo!#REF!</definedName>
    <definedName name="ANTI" localSheetId="24">'CF&amp;O'!#REF!</definedName>
    <definedName name="ANTI" localSheetId="17">Cuantías!#REF!</definedName>
    <definedName name="ANTI" localSheetId="22">IVA!#REF!</definedName>
    <definedName name="ANTI" localSheetId="19">'Obra&amp;K'!#REF!</definedName>
    <definedName name="ANTI">'A&amp;PA'!$B$2</definedName>
    <definedName name="año">[3]datos!$H$2:$H$10</definedName>
    <definedName name="APOYO" localSheetId="17">Cuantías!#REF!</definedName>
    <definedName name="APOYO">Apoyo!$B$2</definedName>
    <definedName name="_xlnm.Print_Area" localSheetId="21">'A&amp;PA'!$A$1:$E$25</definedName>
    <definedName name="_xlnm.Print_Area" localSheetId="4">#REF!</definedName>
    <definedName name="_xlnm.Print_Area" localSheetId="6">#REF!</definedName>
    <definedName name="_xlnm.Print_Area" localSheetId="5">#REF!</definedName>
    <definedName name="_xlnm.Print_Area" localSheetId="15">Alimentación!$A$1:$E$66</definedName>
    <definedName name="_xlnm.Print_Area" localSheetId="18">Apoyo!$A$1:$C$49</definedName>
    <definedName name="_xlnm.Print_Area" localSheetId="25">#REF!</definedName>
    <definedName name="_xlnm.Print_Area" localSheetId="24">'CF&amp;O'!$A$1:$E$42</definedName>
    <definedName name="_xlnm.Print_Area" localSheetId="17">Cuantías!$A$1:$C$17</definedName>
    <definedName name="_xlnm.Print_Area" localSheetId="16">Distintivos!$A$1:$C$16</definedName>
    <definedName name="_xlnm.Print_Area" localSheetId="8">#REF!</definedName>
    <definedName name="_xlnm.Print_Area" localSheetId="11">'Gtos DyM'!$A$1:$D$114</definedName>
    <definedName name="_xlnm.Print_Area" localSheetId="12">Honorarios!$A$1:$C$18</definedName>
    <definedName name="_xlnm.Print_Area" localSheetId="20">'Imp &amp; garantías'!$A$1:$E$61</definedName>
    <definedName name="_xlnm.Print_Area" localSheetId="22">IVA!$A$1:$E$100</definedName>
    <definedName name="_xlnm.Print_Area" localSheetId="13">Jornal!$A$1:$J$44</definedName>
    <definedName name="_xlnm.Print_Area" localSheetId="23">'Notas PE'!$A$1:$E$40</definedName>
    <definedName name="_xlnm.Print_Area" localSheetId="19">'Obra&amp;K'!$A$1:$C$37</definedName>
    <definedName name="_xlnm.Print_Area" localSheetId="1">#REF!</definedName>
    <definedName name="_xlnm.Print_Area" localSheetId="2">'Plan Ejecución'!$A$5:$AD$247</definedName>
    <definedName name="_xlnm.Print_Area" localSheetId="3">'Presupuesto Convenio'!$A$1:$T$194</definedName>
    <definedName name="_xlnm.Print_Area" localSheetId="14">Salarios!$A$1:$F$121</definedName>
    <definedName name="_xlnm.Print_Area">#REF!</definedName>
    <definedName name="ASB" localSheetId="6">#REF!</definedName>
    <definedName name="ASB" localSheetId="5">#REF!</definedName>
    <definedName name="ASB" localSheetId="8">[1]AASHTO!$A$8:$F$11</definedName>
    <definedName name="ASB" localSheetId="1">#REF!</definedName>
    <definedName name="ASB">#REF!</definedName>
    <definedName name="Base" localSheetId="21">#REF!</definedName>
    <definedName name="Base" localSheetId="4">#REF!</definedName>
    <definedName name="Base" localSheetId="6">#REF!</definedName>
    <definedName name="Base" localSheetId="5">#REF!</definedName>
    <definedName name="Base" localSheetId="18">#REF!</definedName>
    <definedName name="Base" localSheetId="25">#REF!</definedName>
    <definedName name="Base" localSheetId="24">#REF!</definedName>
    <definedName name="Base" localSheetId="17">#REF!</definedName>
    <definedName name="Base" localSheetId="16">#REF!</definedName>
    <definedName name="Base" localSheetId="9">#REF!</definedName>
    <definedName name="Base" localSheetId="8">#REF!</definedName>
    <definedName name="Base" localSheetId="11">#REF!</definedName>
    <definedName name="Base" localSheetId="20">#REF!</definedName>
    <definedName name="Base" localSheetId="22">#REF!</definedName>
    <definedName name="Base" localSheetId="19">#REF!</definedName>
    <definedName name="Base" localSheetId="1">#REF!</definedName>
    <definedName name="Base" localSheetId="3">#REF!</definedName>
    <definedName name="Base" localSheetId="14">#REF!</definedName>
    <definedName name="Base">#REF!</definedName>
    <definedName name="_xlnm.Database" localSheetId="21">#REF!</definedName>
    <definedName name="_xlnm.Database" localSheetId="4">#REF!</definedName>
    <definedName name="_xlnm.Database" localSheetId="6">#REF!</definedName>
    <definedName name="_xlnm.Database" localSheetId="5">#REF!</definedName>
    <definedName name="_xlnm.Database" localSheetId="18">#REF!</definedName>
    <definedName name="_xlnm.Database" localSheetId="25">#REF!</definedName>
    <definedName name="_xlnm.Database" localSheetId="24">#REF!</definedName>
    <definedName name="_xlnm.Database" localSheetId="17">#REF!</definedName>
    <definedName name="_xlnm.Database" localSheetId="16">#REF!</definedName>
    <definedName name="_xlnm.Database" localSheetId="9">#REF!</definedName>
    <definedName name="_xlnm.Database" localSheetId="8">#REF!</definedName>
    <definedName name="_xlnm.Database" localSheetId="11">#REF!</definedName>
    <definedName name="_xlnm.Database" localSheetId="20">#REF!</definedName>
    <definedName name="_xlnm.Database" localSheetId="22">#REF!</definedName>
    <definedName name="_xlnm.Database" localSheetId="19">#REF!</definedName>
    <definedName name="_xlnm.Database" localSheetId="1">#REF!</definedName>
    <definedName name="_xlnm.Database" localSheetId="3">#REF!</definedName>
    <definedName name="_xlnm.Database" localSheetId="14">#REF!</definedName>
    <definedName name="_xlnm.Database">#REF!</definedName>
    <definedName name="BEB" localSheetId="21">#REF!</definedName>
    <definedName name="BEB" localSheetId="4">#REF!</definedName>
    <definedName name="BEB" localSheetId="6">#REF!</definedName>
    <definedName name="BEB" localSheetId="5">#REF!</definedName>
    <definedName name="BEB" localSheetId="18">#REF!</definedName>
    <definedName name="BEB" localSheetId="25">#REF!</definedName>
    <definedName name="BEB" localSheetId="24">#REF!</definedName>
    <definedName name="BEB" localSheetId="17">#REF!</definedName>
    <definedName name="BEB" localSheetId="16">#REF!</definedName>
    <definedName name="BEB" localSheetId="9">#REF!</definedName>
    <definedName name="BEB" localSheetId="8">#REF!</definedName>
    <definedName name="BEB" localSheetId="11">#REF!</definedName>
    <definedName name="BEB" localSheetId="20">#REF!</definedName>
    <definedName name="BEB" localSheetId="22">#REF!</definedName>
    <definedName name="BEB" localSheetId="19">#REF!</definedName>
    <definedName name="BEB" localSheetId="1">#REF!</definedName>
    <definedName name="BEB" localSheetId="3">#REF!</definedName>
    <definedName name="BEB" localSheetId="14">#REF!</definedName>
    <definedName name="BEB">#REF!</definedName>
    <definedName name="CAP" localSheetId="21">#REF!</definedName>
    <definedName name="CAP" localSheetId="4">#REF!</definedName>
    <definedName name="CAP" localSheetId="6">#REF!</definedName>
    <definedName name="CAP" localSheetId="5">#REF!</definedName>
    <definedName name="CAP" localSheetId="18">#REF!</definedName>
    <definedName name="CAP" localSheetId="24">#REF!</definedName>
    <definedName name="CAP" localSheetId="17">#REF!</definedName>
    <definedName name="CAP" localSheetId="16">#REF!</definedName>
    <definedName name="CAP" localSheetId="9">#REF!</definedName>
    <definedName name="CAP" localSheetId="8">#REF!</definedName>
    <definedName name="CAP" localSheetId="11">#REF!</definedName>
    <definedName name="CAP" localSheetId="20">#REF!</definedName>
    <definedName name="CAP" localSheetId="22">#REF!</definedName>
    <definedName name="CAP" localSheetId="19">#REF!</definedName>
    <definedName name="CAP" localSheetId="1">#REF!</definedName>
    <definedName name="CAP" localSheetId="3">#REF!</definedName>
    <definedName name="CAP" localSheetId="14">#REF!</definedName>
    <definedName name="CAP">#REF!</definedName>
    <definedName name="cd" localSheetId="4">#REF!</definedName>
    <definedName name="cd" localSheetId="6">#REF!</definedName>
    <definedName name="cd" localSheetId="5">#REF!</definedName>
    <definedName name="cd" localSheetId="8">[4]Hoja1!$C$81</definedName>
    <definedName name="cd" localSheetId="1">#REF!</definedName>
    <definedName name="cd">#REF!</definedName>
    <definedName name="clcl" localSheetId="21">#REF!</definedName>
    <definedName name="clcl" localSheetId="4">#REF!</definedName>
    <definedName name="clcl" localSheetId="6">#REF!</definedName>
    <definedName name="clcl" localSheetId="5">#REF!</definedName>
    <definedName name="clcl" localSheetId="18">#REF!</definedName>
    <definedName name="clcl" localSheetId="25">#REF!</definedName>
    <definedName name="clcl" localSheetId="24">#REF!</definedName>
    <definedName name="clcl" localSheetId="17">#REF!</definedName>
    <definedName name="clcl" localSheetId="16">#REF!</definedName>
    <definedName name="clcl" localSheetId="9">#REF!</definedName>
    <definedName name="clcl" localSheetId="8">#REF!</definedName>
    <definedName name="clcl" localSheetId="11">#REF!</definedName>
    <definedName name="clcl" localSheetId="20">#REF!</definedName>
    <definedName name="clcl" localSheetId="22">#REF!</definedName>
    <definedName name="clcl" localSheetId="19">#REF!</definedName>
    <definedName name="clcl" localSheetId="1">#REF!</definedName>
    <definedName name="clcl" localSheetId="3">#REF!</definedName>
    <definedName name="clcl" localSheetId="14">#REF!</definedName>
    <definedName name="clcl">#REF!</definedName>
    <definedName name="Cod" localSheetId="21">#REF!</definedName>
    <definedName name="Cod" localSheetId="4">#REF!</definedName>
    <definedName name="Cod" localSheetId="6">#REF!</definedName>
    <definedName name="Cod" localSheetId="5">#REF!</definedName>
    <definedName name="Cod" localSheetId="18">#REF!</definedName>
    <definedName name="Cod" localSheetId="25">#REF!</definedName>
    <definedName name="Cod" localSheetId="24">#REF!</definedName>
    <definedName name="Cod" localSheetId="17">#REF!</definedName>
    <definedName name="Cod" localSheetId="16">#REF!</definedName>
    <definedName name="Cod" localSheetId="9">#REF!</definedName>
    <definedName name="Cod" localSheetId="8">#REF!</definedName>
    <definedName name="Cod" localSheetId="11">#REF!</definedName>
    <definedName name="Cod" localSheetId="20">#REF!</definedName>
    <definedName name="Cod" localSheetId="22">#REF!</definedName>
    <definedName name="Cod" localSheetId="19">#REF!</definedName>
    <definedName name="Cod" localSheetId="1">#REF!</definedName>
    <definedName name="Cod" localSheetId="3">#REF!</definedName>
    <definedName name="Cod" localSheetId="14">#REF!</definedName>
    <definedName name="Cod">#REF!</definedName>
    <definedName name="CODOS" localSheetId="21">#REF!</definedName>
    <definedName name="CODOS" localSheetId="4">#REF!</definedName>
    <definedName name="CODOS" localSheetId="6">#REF!</definedName>
    <definedName name="CODOS" localSheetId="5">#REF!</definedName>
    <definedName name="CODOS" localSheetId="18">#REF!</definedName>
    <definedName name="CODOS" localSheetId="25">#REF!</definedName>
    <definedName name="CODOS" localSheetId="24">#REF!</definedName>
    <definedName name="CODOS" localSheetId="17">#REF!</definedName>
    <definedName name="CODOS" localSheetId="16">#REF!</definedName>
    <definedName name="CODOS" localSheetId="9">#REF!</definedName>
    <definedName name="CODOS" localSheetId="8">#REF!</definedName>
    <definedName name="CODOS" localSheetId="11">#REF!</definedName>
    <definedName name="CODOS" localSheetId="20">#REF!</definedName>
    <definedName name="CODOS" localSheetId="22">#REF!</definedName>
    <definedName name="CODOS" localSheetId="19">#REF!</definedName>
    <definedName name="CODOS" localSheetId="1">#REF!</definedName>
    <definedName name="CODOS" localSheetId="3">#REF!</definedName>
    <definedName name="CODOS" localSheetId="14">#REF!</definedName>
    <definedName name="CODOS">#REF!</definedName>
    <definedName name="codos2" localSheetId="21">#REF!</definedName>
    <definedName name="codos2" localSheetId="4">#REF!</definedName>
    <definedName name="codos2" localSheetId="6">#REF!</definedName>
    <definedName name="codos2" localSheetId="5">#REF!</definedName>
    <definedName name="codos2" localSheetId="18">#REF!</definedName>
    <definedName name="codos2" localSheetId="24">#REF!</definedName>
    <definedName name="codos2" localSheetId="17">#REF!</definedName>
    <definedName name="codos2" localSheetId="16">#REF!</definedName>
    <definedName name="codos2" localSheetId="9">#REF!</definedName>
    <definedName name="codos2" localSheetId="8">#REF!</definedName>
    <definedName name="codos2" localSheetId="11">#REF!</definedName>
    <definedName name="codos2" localSheetId="20">#REF!</definedName>
    <definedName name="codos2" localSheetId="22">#REF!</definedName>
    <definedName name="codos2" localSheetId="19">#REF!</definedName>
    <definedName name="codos2" localSheetId="1">#REF!</definedName>
    <definedName name="codos2" localSheetId="3">#REF!</definedName>
    <definedName name="codos2" localSheetId="14">#REF!</definedName>
    <definedName name="codos2">#REF!</definedName>
    <definedName name="ColTap" localSheetId="4">#REF!</definedName>
    <definedName name="ColTap" localSheetId="6">#REF!</definedName>
    <definedName name="ColTap" localSheetId="5">#REF!</definedName>
    <definedName name="ColTap" localSheetId="8">'[2]Coloc. e Interc. Tapones'!$E$1:$E$65536</definedName>
    <definedName name="ColTap" localSheetId="1">#REF!</definedName>
    <definedName name="ColTap">#REF!</definedName>
    <definedName name="copia1" localSheetId="21">#REF!</definedName>
    <definedName name="copia1" localSheetId="4">#REF!</definedName>
    <definedName name="copia1" localSheetId="6">#REF!</definedName>
    <definedName name="copia1" localSheetId="5">#REF!</definedName>
    <definedName name="copia1" localSheetId="18">#REF!</definedName>
    <definedName name="copia1" localSheetId="25">#REF!</definedName>
    <definedName name="copia1" localSheetId="24">#REF!</definedName>
    <definedName name="copia1" localSheetId="17">#REF!</definedName>
    <definedName name="copia1" localSheetId="16">#REF!</definedName>
    <definedName name="copia1" localSheetId="9">#REF!</definedName>
    <definedName name="copia1" localSheetId="8">#REF!</definedName>
    <definedName name="copia1" localSheetId="11">#REF!</definedName>
    <definedName name="copia1" localSheetId="20">#REF!</definedName>
    <definedName name="copia1" localSheetId="22">#REF!</definedName>
    <definedName name="copia1" localSheetId="19">#REF!</definedName>
    <definedName name="copia1" localSheetId="1">#REF!</definedName>
    <definedName name="copia1" localSheetId="3">#REF!</definedName>
    <definedName name="copia1" localSheetId="14">#REF!</definedName>
    <definedName name="copia1">#REF!</definedName>
    <definedName name="CRK" localSheetId="18">Apoyo!#REF!</definedName>
    <definedName name="CRK" localSheetId="17">Cuantías!#REF!</definedName>
    <definedName name="CRK">'Obra&amp;K'!$B$2</definedName>
    <definedName name="CUANTIAS">Cuantías!$B$2</definedName>
    <definedName name="CVa" localSheetId="4">#REF!</definedName>
    <definedName name="CVa" localSheetId="6">#REF!</definedName>
    <definedName name="CVa" localSheetId="5">#REF!</definedName>
    <definedName name="CVa" localSheetId="8">'[2]Cambio de Valv.'!$E$1:$E$65536</definedName>
    <definedName name="CVa" localSheetId="1">#REF!</definedName>
    <definedName name="CVa">#REF!</definedName>
    <definedName name="datos" localSheetId="21">#REF!</definedName>
    <definedName name="datos" localSheetId="4">#REF!</definedName>
    <definedName name="datos" localSheetId="6">#REF!</definedName>
    <definedName name="datos" localSheetId="5">#REF!</definedName>
    <definedName name="datos" localSheetId="18">#REF!</definedName>
    <definedName name="datos" localSheetId="25">#REF!</definedName>
    <definedName name="datos" localSheetId="24">#REF!</definedName>
    <definedName name="datos" localSheetId="17">#REF!</definedName>
    <definedName name="datos" localSheetId="16">#REF!</definedName>
    <definedName name="datos" localSheetId="9">#REF!</definedName>
    <definedName name="datos" localSheetId="8">#REF!</definedName>
    <definedName name="datos" localSheetId="11">#REF!</definedName>
    <definedName name="datos" localSheetId="20">#REF!</definedName>
    <definedName name="datos" localSheetId="22">#REF!</definedName>
    <definedName name="datos" localSheetId="19">#REF!</definedName>
    <definedName name="datos" localSheetId="1">#REF!</definedName>
    <definedName name="datos" localSheetId="3">#REF!</definedName>
    <definedName name="datos" localSheetId="14">#REF!</definedName>
    <definedName name="datos">#REF!</definedName>
    <definedName name="datos2" localSheetId="21">#REF!</definedName>
    <definedName name="datos2" localSheetId="4">#REF!</definedName>
    <definedName name="datos2" localSheetId="6">#REF!</definedName>
    <definedName name="datos2" localSheetId="5">#REF!</definedName>
    <definedName name="datos2" localSheetId="18">#REF!</definedName>
    <definedName name="datos2" localSheetId="25">#REF!</definedName>
    <definedName name="datos2" localSheetId="24">#REF!</definedName>
    <definedName name="datos2" localSheetId="17">#REF!</definedName>
    <definedName name="datos2" localSheetId="16">#REF!</definedName>
    <definedName name="datos2" localSheetId="9">#REF!</definedName>
    <definedName name="datos2" localSheetId="8">#REF!</definedName>
    <definedName name="datos2" localSheetId="11">#REF!</definedName>
    <definedName name="datos2" localSheetId="20">#REF!</definedName>
    <definedName name="datos2" localSheetId="22">#REF!</definedName>
    <definedName name="datos2" localSheetId="19">#REF!</definedName>
    <definedName name="datos2" localSheetId="1">#REF!</definedName>
    <definedName name="datos2" localSheetId="3">#REF!</definedName>
    <definedName name="datos2" localSheetId="14">#REF!</definedName>
    <definedName name="datos2">#REF!</definedName>
    <definedName name="dia">[3]datos!$F$2:$F$32</definedName>
    <definedName name="diametros" localSheetId="21">#REF!</definedName>
    <definedName name="diametros" localSheetId="4">#REF!</definedName>
    <definedName name="diametros" localSheetId="6">#REF!</definedName>
    <definedName name="diametros" localSheetId="5">#REF!</definedName>
    <definedName name="diametros" localSheetId="18">#REF!</definedName>
    <definedName name="diametros" localSheetId="25">#REF!</definedName>
    <definedName name="diametros" localSheetId="24">#REF!</definedName>
    <definedName name="diametros" localSheetId="17">#REF!</definedName>
    <definedName name="diametros" localSheetId="16">#REF!</definedName>
    <definedName name="diametros" localSheetId="9">#REF!</definedName>
    <definedName name="diametros" localSheetId="8">#REF!</definedName>
    <definedName name="diametros" localSheetId="11">#REF!</definedName>
    <definedName name="diametros" localSheetId="20">#REF!</definedName>
    <definedName name="diametros" localSheetId="22">#REF!</definedName>
    <definedName name="diametros" localSheetId="19">#REF!</definedName>
    <definedName name="diametros" localSheetId="1">#REF!</definedName>
    <definedName name="diametros" localSheetId="3">#REF!</definedName>
    <definedName name="diametros" localSheetId="14">#REF!</definedName>
    <definedName name="diametros">#REF!</definedName>
    <definedName name="distintivos">Distintivos!$B$2</definedName>
    <definedName name="dos" localSheetId="21">#REF!</definedName>
    <definedName name="dos" localSheetId="4">#REF!</definedName>
    <definedName name="dos" localSheetId="6">#REF!</definedName>
    <definedName name="dos" localSheetId="5">#REF!</definedName>
    <definedName name="dos" localSheetId="18">#REF!</definedName>
    <definedName name="dos" localSheetId="24">#REF!</definedName>
    <definedName name="dos" localSheetId="17">#REF!</definedName>
    <definedName name="dos" localSheetId="16">#REF!</definedName>
    <definedName name="dos" localSheetId="9">#REF!</definedName>
    <definedName name="dos" localSheetId="8">#REF!</definedName>
    <definedName name="dos" localSheetId="11">#REF!</definedName>
    <definedName name="dos" localSheetId="20">#REF!</definedName>
    <definedName name="dos" localSheetId="22">#REF!</definedName>
    <definedName name="dos" localSheetId="19">#REF!</definedName>
    <definedName name="dos" localSheetId="1">#REF!</definedName>
    <definedName name="dos" localSheetId="3">#REF!</definedName>
    <definedName name="dos" localSheetId="14">#REF!</definedName>
    <definedName name="dos">#REF!</definedName>
    <definedName name="dt">[3]datos!$K$2:$K$10</definedName>
    <definedName name="ee" localSheetId="21">#REF!</definedName>
    <definedName name="ee" localSheetId="4">#REF!</definedName>
    <definedName name="ee" localSheetId="6">#REF!</definedName>
    <definedName name="ee" localSheetId="5">#REF!</definedName>
    <definedName name="ee" localSheetId="18">#REF!</definedName>
    <definedName name="ee" localSheetId="24">#REF!</definedName>
    <definedName name="ee" localSheetId="17">#REF!</definedName>
    <definedName name="ee" localSheetId="16">#REF!</definedName>
    <definedName name="ee" localSheetId="9">#REF!</definedName>
    <definedName name="ee" localSheetId="8">#REF!</definedName>
    <definedName name="ee" localSheetId="11">#REF!</definedName>
    <definedName name="ee" localSheetId="20">#REF!</definedName>
    <definedName name="ee" localSheetId="22">#REF!</definedName>
    <definedName name="ee" localSheetId="19">#REF!</definedName>
    <definedName name="ee" localSheetId="1">#REF!</definedName>
    <definedName name="ee" localSheetId="3">#REF!</definedName>
    <definedName name="ee" localSheetId="14">#REF!</definedName>
    <definedName name="ee">#REF!</definedName>
    <definedName name="estmercado" localSheetId="8">'Estudio de mercado 2024'!$B$2</definedName>
    <definedName name="estmercado">'Estudio de mercado'!$B$2</definedName>
    <definedName name="evafin" localSheetId="4">#REF!</definedName>
    <definedName name="evafin" localSheetId="6">#REF!</definedName>
    <definedName name="evafin" localSheetId="5">#REF!</definedName>
    <definedName name="evafin" localSheetId="8">#REF!</definedName>
    <definedName name="evafin" localSheetId="1">#REF!</definedName>
    <definedName name="evafin">#REF!</definedName>
    <definedName name="Excel_BuiltIn__FilterDatabase" localSheetId="4">#REF!</definedName>
    <definedName name="Excel_BuiltIn__FilterDatabase" localSheetId="6">#REF!</definedName>
    <definedName name="Excel_BuiltIn__FilterDatabase" localSheetId="5">#REF!</definedName>
    <definedName name="Excel_BuiltIn__FilterDatabase" localSheetId="8">[5]Presupuesto_Via_distribuidora!$A$9:$H$344</definedName>
    <definedName name="Excel_BuiltIn__FilterDatabase" localSheetId="1">#REF!</definedName>
    <definedName name="Excel_BuiltIn__FilterDatabase">#REF!</definedName>
    <definedName name="Excel_BuiltIn_Print_Area" localSheetId="4">#REF!</definedName>
    <definedName name="Excel_BuiltIn_Print_Area" localSheetId="6">#REF!</definedName>
    <definedName name="Excel_BuiltIn_Print_Area" localSheetId="5">#REF!</definedName>
    <definedName name="Excel_BuiltIn_Print_Area" localSheetId="8">[5]Presupuesto_Via_distribuidora!$C$1:$H$344</definedName>
    <definedName name="Excel_BuiltIn_Print_Area" localSheetId="1">#REF!</definedName>
    <definedName name="Excel_BuiltIn_Print_Area">#REF!</definedName>
    <definedName name="Excel_BuiltIn_Print_Titles" localSheetId="4">#REF!</definedName>
    <definedName name="Excel_BuiltIn_Print_Titles" localSheetId="6">#REF!</definedName>
    <definedName name="Excel_BuiltIn_Print_Titles" localSheetId="5">#REF!</definedName>
    <definedName name="Excel_BuiltIn_Print_Titles" localSheetId="8">[5]Presupuesto_Via_distribuidora!$A$2:$IV$8</definedName>
    <definedName name="Excel_BuiltIn_Print_Titles" localSheetId="1">#REF!</definedName>
    <definedName name="Excel_BuiltIn_Print_Titles">#REF!</definedName>
    <definedName name="FDGASDFASD" localSheetId="21">#REF!</definedName>
    <definedName name="FDGASDFASD" localSheetId="4">#REF!</definedName>
    <definedName name="FDGASDFASD" localSheetId="6">#REF!</definedName>
    <definedName name="FDGASDFASD" localSheetId="5">#REF!</definedName>
    <definedName name="FDGASDFASD" localSheetId="18">#REF!</definedName>
    <definedName name="FDGASDFASD" localSheetId="25">#REF!</definedName>
    <definedName name="FDGASDFASD" localSheetId="24">#REF!</definedName>
    <definedName name="FDGASDFASD" localSheetId="17">#REF!</definedName>
    <definedName name="FDGASDFASD" localSheetId="16">#REF!</definedName>
    <definedName name="FDGASDFASD" localSheetId="9">#REF!</definedName>
    <definedName name="FDGASDFASD" localSheetId="8">#REF!</definedName>
    <definedName name="FDGASDFASD" localSheetId="11">#REF!</definedName>
    <definedName name="FDGASDFASD" localSheetId="20">#REF!</definedName>
    <definedName name="FDGASDFASD" localSheetId="22">#REF!</definedName>
    <definedName name="FDGASDFASD" localSheetId="19">#REF!</definedName>
    <definedName name="FDGASDFASD" localSheetId="1">#REF!</definedName>
    <definedName name="FDGASDFASD" localSheetId="3">#REF!</definedName>
    <definedName name="FDGASDFASD" localSheetId="14">#REF!</definedName>
    <definedName name="FDGASDFASD">#REF!</definedName>
    <definedName name="formularioCantidades" localSheetId="21">#REF!</definedName>
    <definedName name="formularioCantidades" localSheetId="4">#REF!</definedName>
    <definedName name="formularioCantidades" localSheetId="6">#REF!</definedName>
    <definedName name="formularioCantidades" localSheetId="5">#REF!</definedName>
    <definedName name="formularioCantidades" localSheetId="18">#REF!</definedName>
    <definedName name="formularioCantidades" localSheetId="25">#REF!</definedName>
    <definedName name="formularioCantidades" localSheetId="24">#REF!</definedName>
    <definedName name="formularioCantidades" localSheetId="17">#REF!</definedName>
    <definedName name="formularioCantidades" localSheetId="16">#REF!</definedName>
    <definedName name="formularioCantidades" localSheetId="9">#REF!</definedName>
    <definedName name="formularioCantidades" localSheetId="8">#REF!</definedName>
    <definedName name="formularioCantidades" localSheetId="11">#REF!</definedName>
    <definedName name="formularioCantidades" localSheetId="20">#REF!</definedName>
    <definedName name="formularioCantidades" localSheetId="22">#REF!</definedName>
    <definedName name="formularioCantidades" localSheetId="19">#REF!</definedName>
    <definedName name="formularioCantidades" localSheetId="1">#REF!</definedName>
    <definedName name="formularioCantidades" localSheetId="3">#REF!</definedName>
    <definedName name="formularioCantidades" localSheetId="14">#REF!</definedName>
    <definedName name="formularioCantidades">#REF!</definedName>
    <definedName name="fue" localSheetId="21">#REF!</definedName>
    <definedName name="fue" localSheetId="4">#REF!</definedName>
    <definedName name="fue" localSheetId="6">#REF!</definedName>
    <definedName name="fue" localSheetId="5">#REF!</definedName>
    <definedName name="fue" localSheetId="18">#REF!</definedName>
    <definedName name="fue" localSheetId="25">#REF!</definedName>
    <definedName name="fue" localSheetId="24">#REF!</definedName>
    <definedName name="fue" localSheetId="17">#REF!</definedName>
    <definedName name="fue" localSheetId="16">#REF!</definedName>
    <definedName name="fue" localSheetId="9">#REF!</definedName>
    <definedName name="fue" localSheetId="8">#REF!</definedName>
    <definedName name="fue" localSheetId="11">#REF!</definedName>
    <definedName name="fue" localSheetId="20">#REF!</definedName>
    <definedName name="fue" localSheetId="22">#REF!</definedName>
    <definedName name="fue" localSheetId="19">#REF!</definedName>
    <definedName name="fue" localSheetId="1">#REF!</definedName>
    <definedName name="fue" localSheetId="3">#REF!</definedName>
    <definedName name="fue" localSheetId="14">#REF!</definedName>
    <definedName name="fue">#REF!</definedName>
    <definedName name="gdym">'Gtos DyM'!$B$2</definedName>
    <definedName name="gtosadm" localSheetId="21">'A&amp;PA'!#REF!</definedName>
    <definedName name="gtosadm" localSheetId="18">Apoyo!#REF!</definedName>
    <definedName name="gtosadm" localSheetId="24">'CF&amp;O'!#REF!</definedName>
    <definedName name="gtosadm" localSheetId="17">Cuantías!#REF!</definedName>
    <definedName name="gtosadm" localSheetId="20">'Imp &amp; garantías'!#REF!</definedName>
    <definedName name="gtosadm" localSheetId="22">IVA!#REF!</definedName>
    <definedName name="gtosadm" localSheetId="19">'Obra&amp;K'!#REF!</definedName>
    <definedName name="gtosadm">'Gastos de adm'!$B$2</definedName>
    <definedName name="gtosadm2">'Gastos de adm'!$D$3</definedName>
    <definedName name="Hid" localSheetId="4">#REF!</definedName>
    <definedName name="Hid" localSheetId="6">#REF!</definedName>
    <definedName name="Hid" localSheetId="5">#REF!</definedName>
    <definedName name="Hid" localSheetId="8">'[2]Interc de Hidr.'!$E$1:$E$65536</definedName>
    <definedName name="Hid" localSheetId="1">#REF!</definedName>
    <definedName name="Hid">#REF!</definedName>
    <definedName name="Hono" localSheetId="4">#REF!</definedName>
    <definedName name="Hono" localSheetId="6">#REF!</definedName>
    <definedName name="Hono" localSheetId="5">#REF!</definedName>
    <definedName name="Hono" localSheetId="1">#REF!</definedName>
    <definedName name="Hono">#REF!</definedName>
    <definedName name="honorarios" localSheetId="25">'Ayuda honorarios'!$B$2</definedName>
    <definedName name="honorarios">Honorarios!$B$2</definedName>
    <definedName name="horat" localSheetId="21">'A&amp;PA'!#REF!</definedName>
    <definedName name="horat" localSheetId="4">'Alcance 1_Guardianes '!#REF!</definedName>
    <definedName name="horat" localSheetId="6">'Alcance 2. PSA'!#REF!</definedName>
    <definedName name="horat" localSheetId="5">Alcance_2_PSA!#REF!</definedName>
    <definedName name="horat" localSheetId="18">Apoyo!#REF!</definedName>
    <definedName name="horat" localSheetId="25">'Ayuda honorarios'!#REF!</definedName>
    <definedName name="horat" localSheetId="24">'CF&amp;O'!#REF!</definedName>
    <definedName name="horat" localSheetId="17">Cuantías!#REF!</definedName>
    <definedName name="horat" localSheetId="16">Distintivos!#REF!</definedName>
    <definedName name="horat" localSheetId="9">'Estudio de mercado'!#REF!</definedName>
    <definedName name="horat" localSheetId="8">'[6]Itemes Renovación'!#REF!</definedName>
    <definedName name="horat" localSheetId="11">'Gtos DyM'!#REF!</definedName>
    <definedName name="horat" localSheetId="20">'Imp &amp; garantías'!#REF!</definedName>
    <definedName name="horat" localSheetId="22">IVA!#REF!</definedName>
    <definedName name="horat" localSheetId="19">'Obra&amp;K'!#REF!</definedName>
    <definedName name="horat" localSheetId="1">#REF!</definedName>
    <definedName name="horat" localSheetId="3">'Presupuesto Convenio'!#REF!</definedName>
    <definedName name="horat" localSheetId="14">Salarios!#REF!</definedName>
    <definedName name="horat">#REF!</definedName>
    <definedName name="ICOB" localSheetId="6">#REF!</definedName>
    <definedName name="ICOB" localSheetId="5">#REF!</definedName>
    <definedName name="ICOB" localSheetId="18">#REF!</definedName>
    <definedName name="ICOB" localSheetId="24">#REF!</definedName>
    <definedName name="ICOB" localSheetId="17">#REF!</definedName>
    <definedName name="ICOB" localSheetId="8">#REF!</definedName>
    <definedName name="ICOB" localSheetId="19">#REF!</definedName>
    <definedName name="ICOB" localSheetId="1">#REF!</definedName>
    <definedName name="ICOB">#REF!</definedName>
    <definedName name="IIVA" localSheetId="4">IVA!#REF!</definedName>
    <definedName name="IIVA" localSheetId="6">[7]IVA!#REF!</definedName>
    <definedName name="IIVA" localSheetId="5">[7]IVA!#REF!</definedName>
    <definedName name="IIVA" localSheetId="18">IVA!#REF!</definedName>
    <definedName name="IIVA" localSheetId="24">IVA!#REF!</definedName>
    <definedName name="IIVA" localSheetId="17">IVA!#REF!</definedName>
    <definedName name="IIVA" localSheetId="8">[8]IVA!#REF!</definedName>
    <definedName name="IIVA" localSheetId="19">IVA!#REF!</definedName>
    <definedName name="IIVA" localSheetId="1">[9]IVA!#REF!</definedName>
    <definedName name="IIVA">IVA!#REF!</definedName>
    <definedName name="impg" localSheetId="21">'A&amp;PA'!$B$2</definedName>
    <definedName name="impg" localSheetId="18">Apoyo!#REF!</definedName>
    <definedName name="impg" localSheetId="24">'CF&amp;O'!#REF!</definedName>
    <definedName name="impg" localSheetId="17">Cuantías!#REF!</definedName>
    <definedName name="impg" localSheetId="22">IVA!#REF!</definedName>
    <definedName name="impg" localSheetId="19">'Obra&amp;K'!#REF!</definedName>
    <definedName name="impg">'Imp &amp; garantías'!$B$2</definedName>
    <definedName name="indicador">[3]datos!$E$2:$E$69</definedName>
    <definedName name="ins">Instructivo!$C$2</definedName>
    <definedName name="Instructivo" localSheetId="21">#REF!</definedName>
    <definedName name="Instructivo" localSheetId="4">#REF!</definedName>
    <definedName name="Instructivo" localSheetId="6">#REF!</definedName>
    <definedName name="Instructivo" localSheetId="5">#REF!</definedName>
    <definedName name="Instructivo" localSheetId="18">#REF!</definedName>
    <definedName name="Instructivo" localSheetId="25">#REF!</definedName>
    <definedName name="Instructivo" localSheetId="24">#REF!</definedName>
    <definedName name="Instructivo" localSheetId="17">#REF!</definedName>
    <definedName name="Instructivo" localSheetId="8">#REF!</definedName>
    <definedName name="Instructivo" localSheetId="20">#REF!</definedName>
    <definedName name="Instructivo" localSheetId="22">#REF!</definedName>
    <definedName name="Instructivo" localSheetId="19">#REF!</definedName>
    <definedName name="Instructivo" localSheetId="1">#REF!</definedName>
    <definedName name="Instructivo">#REF!</definedName>
    <definedName name="INSU" localSheetId="4">#REF!</definedName>
    <definedName name="INSU" localSheetId="6">#REF!</definedName>
    <definedName name="INSU" localSheetId="5">#REF!</definedName>
    <definedName name="INSU" localSheetId="8">[10]INSUMOS!$A$1:$E$65536</definedName>
    <definedName name="INSU" localSheetId="1">#REF!</definedName>
    <definedName name="INSU">#REF!</definedName>
    <definedName name="InTap" localSheetId="4">#REF!</definedName>
    <definedName name="InTap" localSheetId="6">#REF!</definedName>
    <definedName name="InTap" localSheetId="5">#REF!</definedName>
    <definedName name="InTap" localSheetId="8">[2]Interc.tapones!$E$1:$E$65536</definedName>
    <definedName name="InTap" localSheetId="1">#REF!</definedName>
    <definedName name="InTap">#REF!</definedName>
    <definedName name="IntVal" localSheetId="4">#REF!</definedName>
    <definedName name="IntVal" localSheetId="6">#REF!</definedName>
    <definedName name="IntVal" localSheetId="5">#REF!</definedName>
    <definedName name="IntVal" localSheetId="8">'[2]Interc.válv.'!$E$1:$E$65536</definedName>
    <definedName name="IntVal" localSheetId="1">#REF!</definedName>
    <definedName name="IntVal">#REF!</definedName>
    <definedName name="ITEM1" localSheetId="21">#REF!</definedName>
    <definedName name="ITEM1" localSheetId="4">#REF!</definedName>
    <definedName name="ITEM1" localSheetId="6">#REF!</definedName>
    <definedName name="ITEM1" localSheetId="5">#REF!</definedName>
    <definedName name="ITEM1" localSheetId="18">#REF!</definedName>
    <definedName name="ITEM1" localSheetId="25">#REF!</definedName>
    <definedName name="ITEM1" localSheetId="24">#REF!</definedName>
    <definedName name="ITEM1" localSheetId="17">#REF!</definedName>
    <definedName name="ITEM1" localSheetId="16">#REF!</definedName>
    <definedName name="ITEM1" localSheetId="9">#REF!</definedName>
    <definedName name="ITEM1" localSheetId="8">#REF!</definedName>
    <definedName name="ITEM1" localSheetId="11">#REF!</definedName>
    <definedName name="ITEM1" localSheetId="20">#REF!</definedName>
    <definedName name="ITEM1" localSheetId="22">#REF!</definedName>
    <definedName name="ITEM1" localSheetId="19">#REF!</definedName>
    <definedName name="ITEM1" localSheetId="1">#REF!</definedName>
    <definedName name="ITEM1" localSheetId="3">#REF!</definedName>
    <definedName name="ITEM1" localSheetId="14">#REF!</definedName>
    <definedName name="ITEM1">#REF!</definedName>
    <definedName name="ITEM2" localSheetId="21">#REF!</definedName>
    <definedName name="ITEM2" localSheetId="4">#REF!</definedName>
    <definedName name="ITEM2" localSheetId="6">#REF!</definedName>
    <definedName name="ITEM2" localSheetId="5">#REF!</definedName>
    <definedName name="ITEM2" localSheetId="18">#REF!</definedName>
    <definedName name="ITEM2" localSheetId="25">#REF!</definedName>
    <definedName name="ITEM2" localSheetId="24">#REF!</definedName>
    <definedName name="ITEM2" localSheetId="17">#REF!</definedName>
    <definedName name="ITEM2" localSheetId="16">#REF!</definedName>
    <definedName name="ITEM2" localSheetId="9">#REF!</definedName>
    <definedName name="ITEM2" localSheetId="8">#REF!</definedName>
    <definedName name="ITEM2" localSheetId="11">#REF!</definedName>
    <definedName name="ITEM2" localSheetId="20">#REF!</definedName>
    <definedName name="ITEM2" localSheetId="22">#REF!</definedName>
    <definedName name="ITEM2" localSheetId="19">#REF!</definedName>
    <definedName name="ITEM2" localSheetId="1">#REF!</definedName>
    <definedName name="ITEM2" localSheetId="3">#REF!</definedName>
    <definedName name="ITEM2" localSheetId="14">#REF!</definedName>
    <definedName name="ITEM2">#REF!</definedName>
    <definedName name="ITEM3" localSheetId="21">#REF!</definedName>
    <definedName name="ITEM3" localSheetId="4">#REF!</definedName>
    <definedName name="ITEM3" localSheetId="6">#REF!</definedName>
    <definedName name="ITEM3" localSheetId="5">#REF!</definedName>
    <definedName name="ITEM3" localSheetId="18">#REF!</definedName>
    <definedName name="ITEM3" localSheetId="25">#REF!</definedName>
    <definedName name="ITEM3" localSheetId="24">#REF!</definedName>
    <definedName name="ITEM3" localSheetId="17">#REF!</definedName>
    <definedName name="ITEM3" localSheetId="16">#REF!</definedName>
    <definedName name="ITEM3" localSheetId="9">#REF!</definedName>
    <definedName name="ITEM3" localSheetId="8">#REF!</definedName>
    <definedName name="ITEM3" localSheetId="11">#REF!</definedName>
    <definedName name="ITEM3" localSheetId="20">#REF!</definedName>
    <definedName name="ITEM3" localSheetId="22">#REF!</definedName>
    <definedName name="ITEM3" localSheetId="19">#REF!</definedName>
    <definedName name="ITEM3" localSheetId="1">#REF!</definedName>
    <definedName name="ITEM3" localSheetId="3">#REF!</definedName>
    <definedName name="ITEM3" localSheetId="14">#REF!</definedName>
    <definedName name="ITEM3">#REF!</definedName>
    <definedName name="ItemCodos" localSheetId="21">#REF!</definedName>
    <definedName name="ItemCodos" localSheetId="4">#REF!</definedName>
    <definedName name="ItemCodos" localSheetId="6">#REF!</definedName>
    <definedName name="ItemCodos" localSheetId="5">#REF!</definedName>
    <definedName name="ItemCodos" localSheetId="18">#REF!</definedName>
    <definedName name="ItemCodos" localSheetId="24">#REF!</definedName>
    <definedName name="ItemCodos" localSheetId="17">#REF!</definedName>
    <definedName name="ItemCodos" localSheetId="16">#REF!</definedName>
    <definedName name="ItemCodos" localSheetId="9">#REF!</definedName>
    <definedName name="ItemCodos" localSheetId="8">#REF!</definedName>
    <definedName name="ItemCodos" localSheetId="11">#REF!</definedName>
    <definedName name="ItemCodos" localSheetId="20">#REF!</definedName>
    <definedName name="ItemCodos" localSheetId="22">#REF!</definedName>
    <definedName name="ItemCodos" localSheetId="19">#REF!</definedName>
    <definedName name="ItemCodos" localSheetId="1">#REF!</definedName>
    <definedName name="ItemCodos" localSheetId="3">#REF!</definedName>
    <definedName name="ItemCodos" localSheetId="14">#REF!</definedName>
    <definedName name="ItemCodos">#REF!</definedName>
    <definedName name="IVA">IVA!$B$2</definedName>
    <definedName name="J" localSheetId="4">#REF!</definedName>
    <definedName name="J" localSheetId="6">#REF!</definedName>
    <definedName name="J" localSheetId="5">#REF!</definedName>
    <definedName name="J" localSheetId="1">#REF!</definedName>
    <definedName name="J">#REF!</definedName>
    <definedName name="JHHHHH" localSheetId="21">#REF!</definedName>
    <definedName name="JHHHHH" localSheetId="4">#REF!</definedName>
    <definedName name="JHHHHH" localSheetId="6">#REF!</definedName>
    <definedName name="JHHHHH" localSheetId="5">#REF!</definedName>
    <definedName name="JHHHHH" localSheetId="18">#REF!</definedName>
    <definedName name="JHHHHH" localSheetId="25">#REF!</definedName>
    <definedName name="JHHHHH" localSheetId="24">#REF!</definedName>
    <definedName name="JHHHHH" localSheetId="17">#REF!</definedName>
    <definedName name="JHHHHH" localSheetId="16">#REF!</definedName>
    <definedName name="JHHHHH" localSheetId="9">#REF!</definedName>
    <definedName name="JHHHHH" localSheetId="8">#REF!</definedName>
    <definedName name="JHHHHH" localSheetId="11">#REF!</definedName>
    <definedName name="JHHHHH" localSheetId="12">#REF!</definedName>
    <definedName name="JHHHHH" localSheetId="20">#REF!</definedName>
    <definedName name="JHHHHH" localSheetId="22">#REF!</definedName>
    <definedName name="JHHHHH" localSheetId="19">#REF!</definedName>
    <definedName name="JHHHHH" localSheetId="1">#REF!</definedName>
    <definedName name="JHHHHH" localSheetId="2">#REF!</definedName>
    <definedName name="JHHHHH" localSheetId="3">'Presupuesto Convenio'!#REF!</definedName>
    <definedName name="JHHHHH" localSheetId="14">#REF!</definedName>
    <definedName name="JHHHHH">#REF!</definedName>
    <definedName name="jornal">Jornal!$C$2</definedName>
    <definedName name="lineas">[3]datos!$A$2:$A$6</definedName>
    <definedName name="ListaCantidad" localSheetId="21">#REF!</definedName>
    <definedName name="ListaCantidad" localSheetId="4">#REF!</definedName>
    <definedName name="ListaCantidad" localSheetId="6">#REF!</definedName>
    <definedName name="ListaCantidad" localSheetId="5">#REF!</definedName>
    <definedName name="ListaCantidad" localSheetId="18">#REF!</definedName>
    <definedName name="ListaCantidad" localSheetId="24">#REF!</definedName>
    <definedName name="ListaCantidad" localSheetId="17">#REF!</definedName>
    <definedName name="ListaCantidad" localSheetId="16">#REF!</definedName>
    <definedName name="ListaCantidad" localSheetId="9">#REF!</definedName>
    <definedName name="ListaCantidad" localSheetId="8">#REF!</definedName>
    <definedName name="ListaCantidad" localSheetId="11">#REF!</definedName>
    <definedName name="ListaCantidad" localSheetId="20">#REF!</definedName>
    <definedName name="ListaCantidad" localSheetId="22">#REF!</definedName>
    <definedName name="ListaCantidad" localSheetId="19">#REF!</definedName>
    <definedName name="ListaCantidad" localSheetId="1">#REF!</definedName>
    <definedName name="ListaCantidad" localSheetId="3">#REF!</definedName>
    <definedName name="ListaCantidad" localSheetId="14">#REF!</definedName>
    <definedName name="ListaCantidad">#REF!</definedName>
    <definedName name="ListaItem" localSheetId="21">#REF!</definedName>
    <definedName name="ListaItem" localSheetId="4">#REF!</definedName>
    <definedName name="ListaItem" localSheetId="6">#REF!</definedName>
    <definedName name="ListaItem" localSheetId="5">#REF!</definedName>
    <definedName name="ListaItem" localSheetId="18">#REF!</definedName>
    <definedName name="ListaItem" localSheetId="24">#REF!</definedName>
    <definedName name="ListaItem" localSheetId="17">#REF!</definedName>
    <definedName name="ListaItem" localSheetId="16">#REF!</definedName>
    <definedName name="ListaItem" localSheetId="9">#REF!</definedName>
    <definedName name="ListaItem" localSheetId="8">#REF!</definedName>
    <definedName name="ListaItem" localSheetId="11">#REF!</definedName>
    <definedName name="ListaItem" localSheetId="20">#REF!</definedName>
    <definedName name="ListaItem" localSheetId="22">#REF!</definedName>
    <definedName name="ListaItem" localSheetId="19">#REF!</definedName>
    <definedName name="ListaItem" localSheetId="1">#REF!</definedName>
    <definedName name="ListaItem" localSheetId="3">#REF!</definedName>
    <definedName name="ListaItem" localSheetId="14">#REF!</definedName>
    <definedName name="ListaItem">#REF!</definedName>
    <definedName name="ListaUni" localSheetId="4">#REF!</definedName>
    <definedName name="ListaUni" localSheetId="6">#REF!</definedName>
    <definedName name="ListaUni" localSheetId="5">#REF!</definedName>
    <definedName name="ListaUni" localSheetId="8">[11]TOTALES!$D$7:$D$654</definedName>
    <definedName name="ListaUni" localSheetId="1">#REF!</definedName>
    <definedName name="ListaUni">#REF!</definedName>
    <definedName name="MaterialTub" localSheetId="21">#REF!</definedName>
    <definedName name="MaterialTub" localSheetId="4">#REF!</definedName>
    <definedName name="MaterialTub" localSheetId="6">#REF!</definedName>
    <definedName name="MaterialTub" localSheetId="5">#REF!</definedName>
    <definedName name="MaterialTub" localSheetId="18">#REF!</definedName>
    <definedName name="MaterialTub" localSheetId="25">#REF!</definedName>
    <definedName name="MaterialTub" localSheetId="24">#REF!</definedName>
    <definedName name="MaterialTub" localSheetId="17">#REF!</definedName>
    <definedName name="MaterialTub" localSheetId="16">#REF!</definedName>
    <definedName name="MaterialTub" localSheetId="9">#REF!</definedName>
    <definedName name="MaterialTub" localSheetId="8">#REF!</definedName>
    <definedName name="MaterialTub" localSheetId="11">#REF!</definedName>
    <definedName name="MaterialTub" localSheetId="20">#REF!</definedName>
    <definedName name="MaterialTub" localSheetId="22">#REF!</definedName>
    <definedName name="MaterialTub" localSheetId="19">#REF!</definedName>
    <definedName name="MaterialTub" localSheetId="1">#REF!</definedName>
    <definedName name="MaterialTub" localSheetId="3">#REF!</definedName>
    <definedName name="MaterialTub" localSheetId="14">#REF!</definedName>
    <definedName name="MaterialTub">#REF!</definedName>
    <definedName name="MCCOP2" localSheetId="6">#REF!</definedName>
    <definedName name="MCCOP2" localSheetId="8">#REF!</definedName>
    <definedName name="MCCOP2" localSheetId="1">#REF!</definedName>
    <definedName name="MCCOP2">#REF!</definedName>
    <definedName name="MCCOP3" localSheetId="4">'Alcance 1_Guardianes '!$D$2</definedName>
    <definedName name="MCCOP3" localSheetId="6">'Alcance 2. PSA'!$D$2</definedName>
    <definedName name="MCCOP3" localSheetId="5">Alcance_2_PSA!$D$2</definedName>
    <definedName name="MCCOP3" localSheetId="1">#REF!</definedName>
    <definedName name="MCCOP3">#REF!</definedName>
    <definedName name="MCOP1" localSheetId="4">#REF!</definedName>
    <definedName name="MCOP1" localSheetId="6">#REF!</definedName>
    <definedName name="MCOP1" localSheetId="8">#REF!</definedName>
    <definedName name="MCOP1" localSheetId="1">#REF!</definedName>
    <definedName name="MCOP1">#REF!</definedName>
    <definedName name="MCOP2" localSheetId="21">#REF!</definedName>
    <definedName name="MCOP2" localSheetId="6">'[7]Propuesta económica O2'!#REF!</definedName>
    <definedName name="MCOP2" localSheetId="5">'[7]Propuesta económica O2'!#REF!</definedName>
    <definedName name="MCOP2" localSheetId="18">#REF!</definedName>
    <definedName name="MCOP2" localSheetId="25">'Ayuda honorarios'!#REF!</definedName>
    <definedName name="MCOP2" localSheetId="24">#REF!</definedName>
    <definedName name="MCOP2" localSheetId="17">#REF!</definedName>
    <definedName name="MCOP2" localSheetId="8">'[8]Propuesta económica O2'!#REF!</definedName>
    <definedName name="MCOP2" localSheetId="20">#REF!</definedName>
    <definedName name="MCOP2" localSheetId="22">#REF!</definedName>
    <definedName name="MCOP2" localSheetId="19">#REF!</definedName>
    <definedName name="MCOP2" localSheetId="1">'[9]Propuesta económica O2'!#REF!</definedName>
    <definedName name="MCOP2">#REF!</definedName>
    <definedName name="MCOP3" localSheetId="21">#REF!</definedName>
    <definedName name="MCOP3" localSheetId="4">'Alcance 1_Guardianes '!$D$2</definedName>
    <definedName name="MCOP3" localSheetId="6">'Alcance 2. PSA'!$D$2</definedName>
    <definedName name="MCOP3" localSheetId="5">Alcance_2_PSA!$D$2</definedName>
    <definedName name="MCOP3" localSheetId="18">#REF!</definedName>
    <definedName name="MCOP3" localSheetId="25">#REF!</definedName>
    <definedName name="MCOP3" localSheetId="24">#REF!</definedName>
    <definedName name="MCOP3" localSheetId="17">#REF!</definedName>
    <definedName name="MCOP3" localSheetId="8">#REF!</definedName>
    <definedName name="MCOP3" localSheetId="20">#REF!</definedName>
    <definedName name="MCOP3" localSheetId="22">#REF!</definedName>
    <definedName name="MCOP3" localSheetId="19">#REF!</definedName>
    <definedName name="MCOP3" localSheetId="1">#REF!</definedName>
    <definedName name="MCOP3">#REF!</definedName>
    <definedName name="mes">[3]datos!$G$2:$G$13</definedName>
    <definedName name="moobras" localSheetId="21">#REF!</definedName>
    <definedName name="moobras" localSheetId="6">#REF!</definedName>
    <definedName name="moobras" localSheetId="5">#REF!</definedName>
    <definedName name="moobras" localSheetId="18">#REF!</definedName>
    <definedName name="moobras" localSheetId="25">#REF!</definedName>
    <definedName name="moobras" localSheetId="24">#REF!</definedName>
    <definedName name="moobras" localSheetId="17">#REF!</definedName>
    <definedName name="moobras" localSheetId="8">#REF!</definedName>
    <definedName name="moobras" localSheetId="20">#REF!</definedName>
    <definedName name="moobras" localSheetId="22">#REF!</definedName>
    <definedName name="moobras" localSheetId="19">#REF!</definedName>
    <definedName name="moobras" localSheetId="1">#REF!</definedName>
    <definedName name="moobras">#REF!</definedName>
    <definedName name="municipio">[3]datos!$J$2:$J$84</definedName>
    <definedName name="Norte" localSheetId="21">#REF!</definedName>
    <definedName name="Norte" localSheetId="4">#REF!</definedName>
    <definedName name="Norte" localSheetId="6">#REF!</definedName>
    <definedName name="Norte" localSheetId="5">#REF!</definedName>
    <definedName name="Norte" localSheetId="18">#REF!</definedName>
    <definedName name="Norte" localSheetId="25">#REF!</definedName>
    <definedName name="Norte" localSheetId="24">#REF!</definedName>
    <definedName name="Norte" localSheetId="17">#REF!</definedName>
    <definedName name="Norte" localSheetId="16">#REF!</definedName>
    <definedName name="Norte" localSheetId="9">#REF!</definedName>
    <definedName name="Norte" localSheetId="8">#REF!</definedName>
    <definedName name="Norte" localSheetId="11">#REF!</definedName>
    <definedName name="Norte" localSheetId="20">#REF!</definedName>
    <definedName name="Norte" localSheetId="22">#REF!</definedName>
    <definedName name="Norte" localSheetId="19">#REF!</definedName>
    <definedName name="Norte" localSheetId="1">#REF!</definedName>
    <definedName name="Norte" localSheetId="3">#REF!</definedName>
    <definedName name="Norte" localSheetId="14">#REF!</definedName>
    <definedName name="Norte">#REF!</definedName>
    <definedName name="NPE">'Notas PE'!$B$2</definedName>
    <definedName name="NUEVO" localSheetId="21">#REF!</definedName>
    <definedName name="NUEVO" localSheetId="4">#REF!</definedName>
    <definedName name="NUEVO" localSheetId="6">#REF!</definedName>
    <definedName name="NUEVO" localSheetId="5">#REF!</definedName>
    <definedName name="NUEVO" localSheetId="18">#REF!</definedName>
    <definedName name="NUEVO" localSheetId="24">#REF!</definedName>
    <definedName name="NUEVO" localSheetId="17">#REF!</definedName>
    <definedName name="NUEVO" localSheetId="16">#REF!</definedName>
    <definedName name="NUEVO" localSheetId="9">#REF!</definedName>
    <definedName name="NUEVO" localSheetId="8">#REF!</definedName>
    <definedName name="NUEVO" localSheetId="11">#REF!</definedName>
    <definedName name="NUEVO" localSheetId="20">#REF!</definedName>
    <definedName name="NUEVO" localSheetId="22">#REF!</definedName>
    <definedName name="NUEVO" localSheetId="19">#REF!</definedName>
    <definedName name="NUEVO" localSheetId="1">#REF!</definedName>
    <definedName name="NUEVO" localSheetId="3">#REF!</definedName>
    <definedName name="NUEVO" localSheetId="14">#REF!</definedName>
    <definedName name="NUEVO">#REF!</definedName>
    <definedName name="OBRA" localSheetId="21">#REF!</definedName>
    <definedName name="OBRA" localSheetId="4">#REF!</definedName>
    <definedName name="OBRA" localSheetId="6">#REF!</definedName>
    <definedName name="OBRA" localSheetId="5">#REF!</definedName>
    <definedName name="OBRA" localSheetId="18">#REF!</definedName>
    <definedName name="OBRA" localSheetId="24">#REF!</definedName>
    <definedName name="OBRA" localSheetId="17">#REF!</definedName>
    <definedName name="OBRA" localSheetId="16">#REF!</definedName>
    <definedName name="OBRA" localSheetId="9">#REF!</definedName>
    <definedName name="OBRA" localSheetId="8">#REF!</definedName>
    <definedName name="OBRA" localSheetId="11">#REF!</definedName>
    <definedName name="OBRA" localSheetId="20">#REF!</definedName>
    <definedName name="OBRA" localSheetId="22">#REF!</definedName>
    <definedName name="OBRA" localSheetId="19">#REF!</definedName>
    <definedName name="OBRA" localSheetId="1">#REF!</definedName>
    <definedName name="OBRA" localSheetId="3">#REF!</definedName>
    <definedName name="OBRA" localSheetId="14">#REF!</definedName>
    <definedName name="OBRA">#REF!</definedName>
    <definedName name="PABCA" localSheetId="6">#REF!</definedName>
    <definedName name="PABCA" localSheetId="8">#REF!</definedName>
    <definedName name="PABCA" localSheetId="1">#REF!</definedName>
    <definedName name="PABCA">#REF!</definedName>
    <definedName name="PABCR" localSheetId="6">#REF!</definedName>
    <definedName name="PABCR" localSheetId="8">#REF!</definedName>
    <definedName name="PABCR" localSheetId="1">#REF!</definedName>
    <definedName name="PABCR">#REF!</definedName>
    <definedName name="paelnque" localSheetId="21">#REF!</definedName>
    <definedName name="paelnque" localSheetId="4">#REF!</definedName>
    <definedName name="paelnque" localSheetId="6">#REF!</definedName>
    <definedName name="paelnque" localSheetId="5">#REF!</definedName>
    <definedName name="paelnque" localSheetId="18">#REF!</definedName>
    <definedName name="paelnque" localSheetId="24">#REF!</definedName>
    <definedName name="paelnque" localSheetId="17">#REF!</definedName>
    <definedName name="paelnque" localSheetId="16">#REF!</definedName>
    <definedName name="paelnque" localSheetId="9">#REF!</definedName>
    <definedName name="paelnque" localSheetId="8">#REF!</definedName>
    <definedName name="paelnque" localSheetId="11">#REF!</definedName>
    <definedName name="paelnque" localSheetId="20">#REF!</definedName>
    <definedName name="paelnque" localSheetId="22">#REF!</definedName>
    <definedName name="paelnque" localSheetId="19">#REF!</definedName>
    <definedName name="paelnque" localSheetId="1">#REF!</definedName>
    <definedName name="paelnque" localSheetId="3">#REF!</definedName>
    <definedName name="paelnque" localSheetId="14">#REF!</definedName>
    <definedName name="paelnque">#REF!</definedName>
    <definedName name="palenque" localSheetId="21">#REF!</definedName>
    <definedName name="palenque" localSheetId="4">#REF!</definedName>
    <definedName name="palenque" localSheetId="6">#REF!</definedName>
    <definedName name="palenque" localSheetId="5">#REF!</definedName>
    <definedName name="palenque" localSheetId="18">#REF!</definedName>
    <definedName name="palenque" localSheetId="24">#REF!</definedName>
    <definedName name="palenque" localSheetId="17">#REF!</definedName>
    <definedName name="palenque" localSheetId="16">#REF!</definedName>
    <definedName name="palenque" localSheetId="9">#REF!</definedName>
    <definedName name="palenque" localSheetId="8">#REF!</definedName>
    <definedName name="palenque" localSheetId="11">#REF!</definedName>
    <definedName name="palenque" localSheetId="20">#REF!</definedName>
    <definedName name="palenque" localSheetId="22">#REF!</definedName>
    <definedName name="palenque" localSheetId="19">#REF!</definedName>
    <definedName name="palenque" localSheetId="1">#REF!</definedName>
    <definedName name="palenque" localSheetId="3">#REF!</definedName>
    <definedName name="palenque" localSheetId="14">#REF!</definedName>
    <definedName name="palenque">#REF!</definedName>
    <definedName name="PC" localSheetId="6">#REF!</definedName>
    <definedName name="PC" localSheetId="8">#REF!</definedName>
    <definedName name="PC" localSheetId="1">#REF!</definedName>
    <definedName name="PC">#REF!</definedName>
    <definedName name="PCV">'Presupuesto Convenio'!$E$2</definedName>
    <definedName name="PEFI">'Plan Ejecución'!$C$2</definedName>
    <definedName name="PEPSP1" localSheetId="4">#REF!</definedName>
    <definedName name="PEPSP1" localSheetId="6">#REF!</definedName>
    <definedName name="PEPSP1" localSheetId="5">#REF!</definedName>
    <definedName name="PEPSP1" localSheetId="8">#REF!</definedName>
    <definedName name="PEPSP1" localSheetId="1">#REF!</definedName>
    <definedName name="PEPSP1">#REF!</definedName>
    <definedName name="ppta" localSheetId="6">#REF!</definedName>
    <definedName name="ppta" localSheetId="8">#REF!</definedName>
    <definedName name="ppta" localSheetId="1">#REF!</definedName>
    <definedName name="ppta">#REF!</definedName>
    <definedName name="PPTA2" localSheetId="6">#REF!</definedName>
    <definedName name="PPTA2" localSheetId="8">#REF!</definedName>
    <definedName name="PPTA2" localSheetId="1">#REF!</definedName>
    <definedName name="PPTA2">#REF!</definedName>
    <definedName name="ppta3" localSheetId="6">#REF!</definedName>
    <definedName name="ppta3" localSheetId="8">#REF!</definedName>
    <definedName name="ppta3" localSheetId="1">#REF!</definedName>
    <definedName name="ppta3">#REF!</definedName>
    <definedName name="PPtoNorte" localSheetId="21">#REF!</definedName>
    <definedName name="PPtoNorte" localSheetId="4">#REF!</definedName>
    <definedName name="PPtoNorte" localSheetId="6">#REF!</definedName>
    <definedName name="PPtoNorte" localSheetId="5">#REF!</definedName>
    <definedName name="PPtoNorte" localSheetId="18">#REF!</definedName>
    <definedName name="PPtoNorte" localSheetId="24">#REF!</definedName>
    <definedName name="PPtoNorte" localSheetId="17">#REF!</definedName>
    <definedName name="PPtoNorte" localSheetId="16">#REF!</definedName>
    <definedName name="PPtoNorte" localSheetId="9">#REF!</definedName>
    <definedName name="PPtoNorte" localSheetId="8">#REF!</definedName>
    <definedName name="PPtoNorte" localSheetId="11">#REF!</definedName>
    <definedName name="PPtoNorte" localSheetId="20">#REF!</definedName>
    <definedName name="PPtoNorte" localSheetId="22">#REF!</definedName>
    <definedName name="PPtoNorte" localSheetId="19">#REF!</definedName>
    <definedName name="PPtoNorte" localSheetId="1">#REF!</definedName>
    <definedName name="PPtoNorte" localSheetId="3">#REF!</definedName>
    <definedName name="PPtoNorte" localSheetId="14">#REF!</definedName>
    <definedName name="PPtoNorte">#REF!</definedName>
    <definedName name="PPTOPSP" localSheetId="6">#REF!</definedName>
    <definedName name="PPTOPSP" localSheetId="8">#REF!</definedName>
    <definedName name="PPTOPSP" localSheetId="1">#REF!</definedName>
    <definedName name="PPTOPSP">#REF!</definedName>
    <definedName name="Precio" localSheetId="21">#REF!</definedName>
    <definedName name="Precio" localSheetId="4">#REF!</definedName>
    <definedName name="Precio" localSheetId="6">#REF!</definedName>
    <definedName name="Precio" localSheetId="5">#REF!</definedName>
    <definedName name="Precio" localSheetId="18">#REF!</definedName>
    <definedName name="Precio" localSheetId="24">#REF!</definedName>
    <definedName name="Precio" localSheetId="17">#REF!</definedName>
    <definedName name="Precio" localSheetId="16">#REF!</definedName>
    <definedName name="Precio" localSheetId="9">#REF!</definedName>
    <definedName name="Precio" localSheetId="8">#REF!</definedName>
    <definedName name="Precio" localSheetId="11">#REF!</definedName>
    <definedName name="Precio" localSheetId="20">#REF!</definedName>
    <definedName name="Precio" localSheetId="22">#REF!</definedName>
    <definedName name="Precio" localSheetId="19">#REF!</definedName>
    <definedName name="Precio" localSheetId="1">#REF!</definedName>
    <definedName name="Precio" localSheetId="3">#REF!</definedName>
    <definedName name="Precio" localSheetId="14">#REF!</definedName>
    <definedName name="Precio">#REF!</definedName>
    <definedName name="precio2" localSheetId="21">#REF!</definedName>
    <definedName name="precio2" localSheetId="4">#REF!</definedName>
    <definedName name="precio2" localSheetId="6">#REF!</definedName>
    <definedName name="precio2" localSheetId="5">#REF!</definedName>
    <definedName name="precio2" localSheetId="18">#REF!</definedName>
    <definedName name="precio2" localSheetId="24">#REF!</definedName>
    <definedName name="precio2" localSheetId="17">#REF!</definedName>
    <definedName name="precio2" localSheetId="16">#REF!</definedName>
    <definedName name="precio2" localSheetId="9">#REF!</definedName>
    <definedName name="precio2" localSheetId="8">#REF!</definedName>
    <definedName name="precio2" localSheetId="11">#REF!</definedName>
    <definedName name="precio2" localSheetId="20">#REF!</definedName>
    <definedName name="precio2" localSheetId="22">#REF!</definedName>
    <definedName name="precio2" localSheetId="19">#REF!</definedName>
    <definedName name="precio2" localSheetId="1">#REF!</definedName>
    <definedName name="precio2" localSheetId="3">#REF!</definedName>
    <definedName name="precio2" localSheetId="14">#REF!</definedName>
    <definedName name="precio2">#REF!</definedName>
    <definedName name="PrecioS" localSheetId="21">#REF!</definedName>
    <definedName name="PrecioS" localSheetId="4">#REF!</definedName>
    <definedName name="PrecioS" localSheetId="6">#REF!</definedName>
    <definedName name="PrecioS" localSheetId="5">#REF!</definedName>
    <definedName name="PrecioS" localSheetId="18">#REF!</definedName>
    <definedName name="PrecioS" localSheetId="24">#REF!</definedName>
    <definedName name="PrecioS" localSheetId="17">#REF!</definedName>
    <definedName name="PrecioS" localSheetId="16">#REF!</definedName>
    <definedName name="PrecioS" localSheetId="9">#REF!</definedName>
    <definedName name="PrecioS" localSheetId="8">#REF!</definedName>
    <definedName name="PrecioS" localSheetId="11">#REF!</definedName>
    <definedName name="PrecioS" localSheetId="20">#REF!</definedName>
    <definedName name="PrecioS" localSheetId="22">#REF!</definedName>
    <definedName name="PrecioS" localSheetId="19">#REF!</definedName>
    <definedName name="PrecioS" localSheetId="1">#REF!</definedName>
    <definedName name="PrecioS" localSheetId="3">#REF!</definedName>
    <definedName name="PrecioS" localSheetId="14">#REF!</definedName>
    <definedName name="PrecioS">#REF!</definedName>
    <definedName name="prestacional" localSheetId="21">#REF!</definedName>
    <definedName name="prestacional" localSheetId="6">#REF!</definedName>
    <definedName name="prestacional" localSheetId="5">#REF!</definedName>
    <definedName name="prestacional" localSheetId="18">#REF!</definedName>
    <definedName name="prestacional" localSheetId="24">#REF!</definedName>
    <definedName name="prestacional" localSheetId="17">#REF!</definedName>
    <definedName name="prestacional" localSheetId="8">#REF!</definedName>
    <definedName name="prestacional" localSheetId="20">#REF!</definedName>
    <definedName name="prestacional" localSheetId="22">#REF!</definedName>
    <definedName name="prestacional" localSheetId="19">#REF!</definedName>
    <definedName name="prestacional" localSheetId="1">#REF!</definedName>
    <definedName name="prestacional">#REF!</definedName>
    <definedName name="PRINT_AREA">#N/A</definedName>
    <definedName name="PRINT_AREA_MI">#N/A</definedName>
    <definedName name="PRINT_TITLES">#N/A</definedName>
    <definedName name="PRINT_TITLES_MI">#N/A</definedName>
    <definedName name="programa">[3]datos!$B$2:$B$10</definedName>
    <definedName name="proyectos">[3]datos!$C$2:$C$26</definedName>
    <definedName name="rele" localSheetId="4">#REF!</definedName>
    <definedName name="rele" localSheetId="6">#REF!</definedName>
    <definedName name="rele" localSheetId="5">#REF!</definedName>
    <definedName name="rele" localSheetId="8">#REF!</definedName>
    <definedName name="rele" localSheetId="1">#REF!</definedName>
    <definedName name="rele">#REF!</definedName>
    <definedName name="RESU" localSheetId="21">#REF!</definedName>
    <definedName name="RESU" localSheetId="4">#REF!</definedName>
    <definedName name="RESU" localSheetId="6">#REF!</definedName>
    <definedName name="RESU" localSheetId="5">#REF!</definedName>
    <definedName name="RESU" localSheetId="18">#REF!</definedName>
    <definedName name="RESU" localSheetId="25">#REF!</definedName>
    <definedName name="RESU" localSheetId="24">#REF!</definedName>
    <definedName name="RESU" localSheetId="17">#REF!</definedName>
    <definedName name="RESU" localSheetId="16">#REF!</definedName>
    <definedName name="RESU" localSheetId="9">#REF!</definedName>
    <definedName name="RESU" localSheetId="8">#REF!</definedName>
    <definedName name="RESU" localSheetId="11">#REF!</definedName>
    <definedName name="RESU" localSheetId="20">#REF!</definedName>
    <definedName name="RESU" localSheetId="22">#REF!</definedName>
    <definedName name="RESU" localSheetId="19">#REF!</definedName>
    <definedName name="RESU" localSheetId="1">#REF!</definedName>
    <definedName name="RESU" localSheetId="3">#REF!</definedName>
    <definedName name="RESU" localSheetId="14">#REF!</definedName>
    <definedName name="RESU">#REF!</definedName>
    <definedName name="RFO">'CF&amp;O'!$B$2</definedName>
    <definedName name="salarios">Salarios!$C$2</definedName>
    <definedName name="SUBA" localSheetId="4">#REF!</definedName>
    <definedName name="SUBA" localSheetId="6">#REF!</definedName>
    <definedName name="SUBA" localSheetId="5">#REF!</definedName>
    <definedName name="SUBA" localSheetId="8">'[12]SUB APU'!$A$1:$D$65536</definedName>
    <definedName name="SUBA" localSheetId="1">#REF!</definedName>
    <definedName name="SUBA">#REF!</definedName>
    <definedName name="subasta1" localSheetId="4">#REF!</definedName>
    <definedName name="subasta1" localSheetId="6">#REF!</definedName>
    <definedName name="subasta1" localSheetId="8">#REF!</definedName>
    <definedName name="subasta1" localSheetId="1">#REF!</definedName>
    <definedName name="subasta1">#REF!</definedName>
    <definedName name="subasta2" localSheetId="6">#REF!</definedName>
    <definedName name="subasta2" localSheetId="8">#REF!</definedName>
    <definedName name="subasta2" localSheetId="1">#REF!</definedName>
    <definedName name="subasta2">#REF!</definedName>
    <definedName name="subasta3" localSheetId="6">#REF!</definedName>
    <definedName name="subasta3" localSheetId="8">#REF!</definedName>
    <definedName name="subasta3" localSheetId="1">#REF!</definedName>
    <definedName name="subasta3">#REF!</definedName>
    <definedName name="subasta4" localSheetId="6">#REF!</definedName>
    <definedName name="subasta4" localSheetId="8">#REF!</definedName>
    <definedName name="subasta4" localSheetId="1">#REF!</definedName>
    <definedName name="subasta4">#REF!</definedName>
    <definedName name="SUELLEN" localSheetId="21">#REF!</definedName>
    <definedName name="SUELLEN" localSheetId="4">#REF!</definedName>
    <definedName name="SUELLEN" localSheetId="6">#REF!</definedName>
    <definedName name="SUELLEN" localSheetId="5">#REF!</definedName>
    <definedName name="SUELLEN" localSheetId="18">#REF!</definedName>
    <definedName name="SUELLEN" localSheetId="25">#REF!</definedName>
    <definedName name="SUELLEN" localSheetId="24">#REF!</definedName>
    <definedName name="SUELLEN" localSheetId="17">#REF!</definedName>
    <definedName name="SUELLEN" localSheetId="16">#REF!</definedName>
    <definedName name="SUELLEN" localSheetId="9">#REF!</definedName>
    <definedName name="SUELLEN" localSheetId="8">#REF!</definedName>
    <definedName name="SUELLEN" localSheetId="11">#REF!</definedName>
    <definedName name="SUELLEN" localSheetId="20">#REF!</definedName>
    <definedName name="SUELLEN" localSheetId="22">#REF!</definedName>
    <definedName name="SUELLEN" localSheetId="19">#REF!</definedName>
    <definedName name="SUELLEN" localSheetId="1">#REF!</definedName>
    <definedName name="SUELLEN" localSheetId="3">#REF!</definedName>
    <definedName name="SUELLEN" localSheetId="14">#REF!</definedName>
    <definedName name="SUELLEN">#REF!</definedName>
    <definedName name="suma" localSheetId="4">#REF!</definedName>
    <definedName name="suma" localSheetId="6">#REF!</definedName>
    <definedName name="suma" localSheetId="5">#REF!</definedName>
    <definedName name="suma" localSheetId="8">[4]Hoja1!$F$60</definedName>
    <definedName name="suma" localSheetId="1">#REF!</definedName>
    <definedName name="suma">#REF!</definedName>
    <definedName name="_xlnm.Print_Titles" localSheetId="25">'Ayuda honorarios'!$1:$3</definedName>
    <definedName name="_xlnm.Print_Titles" localSheetId="16">Distintivos!$1:$3</definedName>
    <definedName name="_xlnm.Print_Titles" localSheetId="12">Honorarios!$1:$4</definedName>
    <definedName name="_xlnm.Print_Titles" localSheetId="2">'Plan Ejecución'!$1:$4</definedName>
    <definedName name="_xlnm.Print_Titles" localSheetId="3">'Presupuesto Convenio'!$1:$4</definedName>
    <definedName name="_xlnm.Print_Titles">#N/A</definedName>
    <definedName name="Títulos_a_imprimir_IM" localSheetId="21">#REF!</definedName>
    <definedName name="Títulos_a_imprimir_IM" localSheetId="4">#REF!</definedName>
    <definedName name="Títulos_a_imprimir_IM" localSheetId="6">#REF!</definedName>
    <definedName name="Títulos_a_imprimir_IM" localSheetId="5">#REF!</definedName>
    <definedName name="Títulos_a_imprimir_IM" localSheetId="18">#REF!</definedName>
    <definedName name="Títulos_a_imprimir_IM" localSheetId="25">#REF!</definedName>
    <definedName name="Títulos_a_imprimir_IM" localSheetId="24">#REF!</definedName>
    <definedName name="Títulos_a_imprimir_IM" localSheetId="17">#REF!</definedName>
    <definedName name="Títulos_a_imprimir_IM" localSheetId="16">#REF!</definedName>
    <definedName name="Títulos_a_imprimir_IM" localSheetId="9">#REF!</definedName>
    <definedName name="Títulos_a_imprimir_IM" localSheetId="8">#REF!</definedName>
    <definedName name="Títulos_a_imprimir_IM" localSheetId="11">#REF!</definedName>
    <definedName name="Títulos_a_imprimir_IM" localSheetId="20">#REF!</definedName>
    <definedName name="Títulos_a_imprimir_IM" localSheetId="22">#REF!</definedName>
    <definedName name="Títulos_a_imprimir_IM" localSheetId="19">#REF!</definedName>
    <definedName name="Títulos_a_imprimir_IM" localSheetId="1">#REF!</definedName>
    <definedName name="Títulos_a_imprimir_IM" localSheetId="3">#REF!</definedName>
    <definedName name="Títulos_a_imprimir_IM" localSheetId="14">#REF!</definedName>
    <definedName name="Títulos_a_imprimir_IM">#REF!</definedName>
    <definedName name="tres" localSheetId="21">#REF!</definedName>
    <definedName name="tres" localSheetId="4">#REF!</definedName>
    <definedName name="tres" localSheetId="6">#REF!</definedName>
    <definedName name="tres" localSheetId="5">#REF!</definedName>
    <definedName name="tres" localSheetId="18">#REF!</definedName>
    <definedName name="tres" localSheetId="25">#REF!</definedName>
    <definedName name="tres" localSheetId="24">#REF!</definedName>
    <definedName name="tres" localSheetId="17">#REF!</definedName>
    <definedName name="tres" localSheetId="16">#REF!</definedName>
    <definedName name="tres" localSheetId="9">#REF!</definedName>
    <definedName name="tres" localSheetId="8">#REF!</definedName>
    <definedName name="tres" localSheetId="11">#REF!</definedName>
    <definedName name="tres" localSheetId="20">#REF!</definedName>
    <definedName name="tres" localSheetId="22">#REF!</definedName>
    <definedName name="tres" localSheetId="19">#REF!</definedName>
    <definedName name="tres" localSheetId="1">#REF!</definedName>
    <definedName name="tres" localSheetId="3">#REF!</definedName>
    <definedName name="tres" localSheetId="14">#REF!</definedName>
    <definedName name="tres">#REF!</definedName>
    <definedName name="Var" localSheetId="4">#REF!</definedName>
    <definedName name="Var" localSheetId="6">#REF!</definedName>
    <definedName name="Var" localSheetId="5">#REF!</definedName>
    <definedName name="Var" localSheetId="8">[2]Varios.!$E$1:$E$65536</definedName>
    <definedName name="Var" localSheetId="1">#REF!</definedName>
    <definedName name="Var">#REF!</definedName>
    <definedName name="vas" localSheetId="21">#REF!</definedName>
    <definedName name="vas" localSheetId="4">#REF!</definedName>
    <definedName name="vas" localSheetId="6">#REF!</definedName>
    <definedName name="vas" localSheetId="5">#REF!</definedName>
    <definedName name="vas" localSheetId="18">#REF!</definedName>
    <definedName name="vas" localSheetId="25">#REF!</definedName>
    <definedName name="vas" localSheetId="24">#REF!</definedName>
    <definedName name="vas" localSheetId="17">#REF!</definedName>
    <definedName name="vas" localSheetId="16">#REF!</definedName>
    <definedName name="vas" localSheetId="9">#REF!</definedName>
    <definedName name="vas" localSheetId="8">#REF!</definedName>
    <definedName name="vas" localSheetId="11">#REF!</definedName>
    <definedName name="vas" localSheetId="20">#REF!</definedName>
    <definedName name="vas" localSheetId="22">#REF!</definedName>
    <definedName name="vas" localSheetId="19">#REF!</definedName>
    <definedName name="vas" localSheetId="1">#REF!</definedName>
    <definedName name="vas" localSheetId="3">#REF!</definedName>
    <definedName name="vas" localSheetId="14">#REF!</definedName>
    <definedName name="vas">#REF!</definedName>
    <definedName name="wrn.GENERAL." localSheetId="4"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14" hidden="1">{"TAB1",#N/A,TRUE,"GENERAL";"TAB2",#N/A,TRUE,"GENERAL";"TAB3",#N/A,TRUE,"GENERAL";"TAB4",#N/A,TRUE,"GENERAL";"TAB5",#N/A,TRUE,"GENERAL"}</definedName>
    <definedName name="wrn.GENERAL." hidden="1">{"TAB1",#N/A,TRUE,"GENERAL";"TAB2",#N/A,TRUE,"GENERAL";"TAB3",#N/A,TRUE,"GENERAL";"TAB4",#N/A,TRUE,"GENERAL";"TAB5",#N/A,TRUE,"GENERAL"}</definedName>
    <definedName name="wrn.via." localSheetId="4" hidden="1">{"via1",#N/A,TRUE,"general";"via2",#N/A,TRUE,"general";"via3",#N/A,TRUE,"general"}</definedName>
    <definedName name="wrn.via." localSheetId="6" hidden="1">{"via1",#N/A,TRUE,"general";"via2",#N/A,TRUE,"general";"via3",#N/A,TRUE,"general"}</definedName>
    <definedName name="wrn.via." localSheetId="5" hidden="1">{"via1",#N/A,TRUE,"general";"via2",#N/A,TRUE,"general";"via3",#N/A,TRUE,"general"}</definedName>
    <definedName name="wrn.via." localSheetId="25" hidden="1">{"via1",#N/A,TRUE,"general";"via2",#N/A,TRUE,"general";"via3",#N/A,TRUE,"general"}</definedName>
    <definedName name="wrn.via." localSheetId="8" hidden="1">{"via1",#N/A,TRUE,"general";"via2",#N/A,TRUE,"general";"via3",#N/A,TRUE,"general"}</definedName>
    <definedName name="wrn.via." localSheetId="11" hidden="1">{"via1",#N/A,TRUE,"general";"via2",#N/A,TRUE,"general";"via3",#N/A,TRUE,"general"}</definedName>
    <definedName name="wrn.via." localSheetId="1" hidden="1">{"via1",#N/A,TRUE,"general";"via2",#N/A,TRUE,"general";"via3",#N/A,TRUE,"general"}</definedName>
    <definedName name="wrn.via." localSheetId="14" hidden="1">{"via1",#N/A,TRUE,"general";"via2",#N/A,TRUE,"general";"via3",#N/A,TRUE,"general"}</definedName>
    <definedName name="wrn.via." hidden="1">{"via1",#N/A,TRUE,"general";"via2",#N/A,TRUE,"general";"via3",#N/A,TRUE,"general"}</definedName>
    <definedName name="xx" localSheetId="21">#REF!</definedName>
    <definedName name="xx" localSheetId="4">#REF!</definedName>
    <definedName name="xx" localSheetId="6">#REF!</definedName>
    <definedName name="xx" localSheetId="5">#REF!</definedName>
    <definedName name="xx" localSheetId="18">#REF!</definedName>
    <definedName name="xx" localSheetId="25">#REF!</definedName>
    <definedName name="xx" localSheetId="24">#REF!</definedName>
    <definedName name="xx" localSheetId="17">#REF!</definedName>
    <definedName name="xx" localSheetId="16">#REF!</definedName>
    <definedName name="xx" localSheetId="9">#REF!</definedName>
    <definedName name="xx" localSheetId="8">#REF!</definedName>
    <definedName name="xx" localSheetId="11">#REF!</definedName>
    <definedName name="xx" localSheetId="20">#REF!</definedName>
    <definedName name="xx" localSheetId="22">#REF!</definedName>
    <definedName name="xx" localSheetId="19">#REF!</definedName>
    <definedName name="xx" localSheetId="1">#REF!</definedName>
    <definedName name="xx" localSheetId="3">#REF!</definedName>
    <definedName name="xx" localSheetId="14">#REF!</definedName>
    <definedName name="xx">#REF!</definedName>
    <definedName name="yuf" localSheetId="4" hidden="1">{"TAB1",#N/A,TRUE,"GENERAL";"TAB2",#N/A,TRUE,"GENERAL";"TAB3",#N/A,TRUE,"GENERAL";"TAB4",#N/A,TRUE,"GENERAL";"TAB5",#N/A,TRUE,"GENERAL"}</definedName>
    <definedName name="yuf" localSheetId="6" hidden="1">{"TAB1",#N/A,TRUE,"GENERAL";"TAB2",#N/A,TRUE,"GENERAL";"TAB3",#N/A,TRUE,"GENERAL";"TAB4",#N/A,TRUE,"GENERAL";"TAB5",#N/A,TRUE,"GENERAL"}</definedName>
    <definedName name="yuf" localSheetId="5" hidden="1">{"TAB1",#N/A,TRUE,"GENERAL";"TAB2",#N/A,TRUE,"GENERAL";"TAB3",#N/A,TRUE,"GENERAL";"TAB4",#N/A,TRUE,"GENERAL";"TAB5",#N/A,TRUE,"GENERAL"}</definedName>
    <definedName name="yuf" localSheetId="25" hidden="1">{"TAB1",#N/A,TRUE,"GENERAL";"TAB2",#N/A,TRUE,"GENERAL";"TAB3",#N/A,TRUE,"GENERAL";"TAB4",#N/A,TRUE,"GENERAL";"TAB5",#N/A,TRUE,"GENERAL"}</definedName>
    <definedName name="yuf" localSheetId="8" hidden="1">{"TAB1",#N/A,TRUE,"GENERAL";"TAB2",#N/A,TRUE,"GENERAL";"TAB3",#N/A,TRUE,"GENERAL";"TAB4",#N/A,TRUE,"GENERAL";"TAB5",#N/A,TRUE,"GENERAL"}</definedName>
    <definedName name="yuf" localSheetId="11" hidden="1">{"TAB1",#N/A,TRUE,"GENERAL";"TAB2",#N/A,TRUE,"GENERAL";"TAB3",#N/A,TRUE,"GENERAL";"TAB4",#N/A,TRUE,"GENERAL";"TAB5",#N/A,TRUE,"GENERAL"}</definedName>
    <definedName name="yuf" localSheetId="1" hidden="1">{"TAB1",#N/A,TRUE,"GENERAL";"TAB2",#N/A,TRUE,"GENERAL";"TAB3",#N/A,TRUE,"GENERAL";"TAB4",#N/A,TRUE,"GENERAL";"TAB5",#N/A,TRUE,"GENERAL"}</definedName>
    <definedName name="yuf" localSheetId="14" hidden="1">{"TAB1",#N/A,TRUE,"GENERAL";"TAB2",#N/A,TRUE,"GENERAL";"TAB3",#N/A,TRUE,"GENERAL";"TAB4",#N/A,TRUE,"GENERAL";"TAB5",#N/A,TRUE,"GENERAL"}</definedName>
    <definedName name="yuf" hidden="1">{"TAB1",#N/A,TRUE,"GENERAL";"TAB2",#N/A,TRUE,"GENERAL";"TAB3",#N/A,TRUE,"GENERAL";"TAB4",#N/A,TRUE,"GENERAL";"TAB5",#N/A,TRUE,"GENERAL"}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55" i="53" l="1"/>
  <c r="G155" i="53"/>
  <c r="H53" i="92"/>
  <c r="F112" i="53"/>
  <c r="P114" i="53"/>
  <c r="P113" i="53"/>
  <c r="N105" i="53"/>
  <c r="I115" i="53"/>
  <c r="I116" i="53"/>
  <c r="A263" i="92"/>
  <c r="A262" i="92"/>
  <c r="A261" i="92"/>
  <c r="H260" i="92"/>
  <c r="A260" i="92"/>
  <c r="K257" i="92"/>
  <c r="J257" i="92"/>
  <c r="I257" i="92"/>
  <c r="H257" i="92"/>
  <c r="G256" i="92"/>
  <c r="G255" i="92"/>
  <c r="G254" i="92"/>
  <c r="G253" i="92"/>
  <c r="G252" i="92"/>
  <c r="G251" i="92"/>
  <c r="G250" i="92"/>
  <c r="G249" i="92"/>
  <c r="G248" i="92"/>
  <c r="G247" i="92"/>
  <c r="G246" i="92"/>
  <c r="G245" i="92"/>
  <c r="G244" i="92"/>
  <c r="G243" i="92"/>
  <c r="K240" i="92"/>
  <c r="J240" i="92"/>
  <c r="J258" i="92" s="1"/>
  <c r="J263" i="92" s="1"/>
  <c r="I240" i="92"/>
  <c r="I258" i="92" s="1"/>
  <c r="I263" i="92" s="1"/>
  <c r="H240" i="92"/>
  <c r="H258" i="92" s="1"/>
  <c r="H263" i="92" s="1"/>
  <c r="G239" i="92"/>
  <c r="G238" i="92"/>
  <c r="G237" i="92"/>
  <c r="G236" i="92"/>
  <c r="G235" i="92"/>
  <c r="G234" i="92"/>
  <c r="G233" i="92"/>
  <c r="G232" i="92"/>
  <c r="G231" i="92"/>
  <c r="G230" i="92"/>
  <c r="G229" i="92"/>
  <c r="G240" i="92" s="1"/>
  <c r="A221" i="92"/>
  <c r="A220" i="92"/>
  <c r="A219" i="92"/>
  <c r="H218" i="92"/>
  <c r="A218" i="92"/>
  <c r="K215" i="92"/>
  <c r="J215" i="92"/>
  <c r="I215" i="92"/>
  <c r="H215" i="92"/>
  <c r="G214" i="92"/>
  <c r="G213" i="92"/>
  <c r="G212" i="92"/>
  <c r="G211" i="92"/>
  <c r="G210" i="92"/>
  <c r="G209" i="92"/>
  <c r="G208" i="92"/>
  <c r="G207" i="92"/>
  <c r="G206" i="92"/>
  <c r="G205" i="92"/>
  <c r="G204" i="92"/>
  <c r="G203" i="92"/>
  <c r="G202" i="92"/>
  <c r="G201" i="92"/>
  <c r="K198" i="92"/>
  <c r="K216" i="92" s="1"/>
  <c r="K221" i="92" s="1"/>
  <c r="J198" i="92"/>
  <c r="J216" i="92" s="1"/>
  <c r="J221" i="92" s="1"/>
  <c r="I198" i="92"/>
  <c r="H198" i="92"/>
  <c r="H216" i="92" s="1"/>
  <c r="H221" i="92" s="1"/>
  <c r="G197" i="92"/>
  <c r="G196" i="92"/>
  <c r="G195" i="92"/>
  <c r="G194" i="92"/>
  <c r="G193" i="92"/>
  <c r="G192" i="92"/>
  <c r="G191" i="92"/>
  <c r="G190" i="92"/>
  <c r="G189" i="92"/>
  <c r="G188" i="92"/>
  <c r="G187" i="92"/>
  <c r="A179" i="92"/>
  <c r="A178" i="92"/>
  <c r="A177" i="92"/>
  <c r="H176" i="92"/>
  <c r="A176" i="92"/>
  <c r="K173" i="92"/>
  <c r="J173" i="92"/>
  <c r="I173" i="92"/>
  <c r="H173" i="92"/>
  <c r="G172" i="92"/>
  <c r="G171" i="92"/>
  <c r="G170" i="92"/>
  <c r="G169" i="92"/>
  <c r="G168" i="92"/>
  <c r="G167" i="92"/>
  <c r="G166" i="92"/>
  <c r="G165" i="92"/>
  <c r="G164" i="92"/>
  <c r="G163" i="92"/>
  <c r="G162" i="92"/>
  <c r="G161" i="92"/>
  <c r="G160" i="92"/>
  <c r="G159" i="92"/>
  <c r="K156" i="92"/>
  <c r="K174" i="92" s="1"/>
  <c r="K179" i="92" s="1"/>
  <c r="J156" i="92"/>
  <c r="J174" i="92" s="1"/>
  <c r="J179" i="92" s="1"/>
  <c r="I156" i="92"/>
  <c r="I174" i="92" s="1"/>
  <c r="I179" i="92" s="1"/>
  <c r="H156" i="92"/>
  <c r="G155" i="92"/>
  <c r="G154" i="92"/>
  <c r="G153" i="92"/>
  <c r="G152" i="92"/>
  <c r="G151" i="92"/>
  <c r="G150" i="92"/>
  <c r="G149" i="92"/>
  <c r="G148" i="92"/>
  <c r="G147" i="92"/>
  <c r="G146" i="92"/>
  <c r="G145" i="92"/>
  <c r="A137" i="92"/>
  <c r="A136" i="92"/>
  <c r="A135" i="92"/>
  <c r="H134" i="92"/>
  <c r="A134" i="92"/>
  <c r="K131" i="92"/>
  <c r="J131" i="92"/>
  <c r="I131" i="92"/>
  <c r="H131" i="92"/>
  <c r="G130" i="92"/>
  <c r="G129" i="92"/>
  <c r="G128" i="92"/>
  <c r="G127" i="92"/>
  <c r="G126" i="92"/>
  <c r="G125" i="92"/>
  <c r="G124" i="92"/>
  <c r="G123" i="92"/>
  <c r="G122" i="92"/>
  <c r="G121" i="92"/>
  <c r="G120" i="92"/>
  <c r="G119" i="92"/>
  <c r="G118" i="92"/>
  <c r="G117" i="92"/>
  <c r="K114" i="92"/>
  <c r="K132" i="92" s="1"/>
  <c r="K137" i="92" s="1"/>
  <c r="J114" i="92"/>
  <c r="J132" i="92" s="1"/>
  <c r="J137" i="92" s="1"/>
  <c r="I114" i="92"/>
  <c r="I132" i="92" s="1"/>
  <c r="I137" i="92" s="1"/>
  <c r="H114" i="92"/>
  <c r="H132" i="92" s="1"/>
  <c r="G113" i="92"/>
  <c r="G112" i="92"/>
  <c r="G111" i="92"/>
  <c r="G110" i="92"/>
  <c r="G109" i="92"/>
  <c r="G108" i="92"/>
  <c r="G107" i="92"/>
  <c r="G106" i="92"/>
  <c r="G105" i="92"/>
  <c r="G104" i="92"/>
  <c r="G103" i="92"/>
  <c r="A95" i="92"/>
  <c r="A94" i="92"/>
  <c r="A93" i="92"/>
  <c r="H92" i="92"/>
  <c r="A92" i="92"/>
  <c r="K89" i="92"/>
  <c r="J89" i="92"/>
  <c r="I89" i="92"/>
  <c r="H89" i="92"/>
  <c r="G88" i="92"/>
  <c r="G87" i="92"/>
  <c r="G86" i="92"/>
  <c r="G85" i="92"/>
  <c r="G84" i="92"/>
  <c r="G83" i="92"/>
  <c r="G82" i="92"/>
  <c r="G81" i="92"/>
  <c r="G80" i="92"/>
  <c r="G79" i="92"/>
  <c r="G78" i="92"/>
  <c r="G77" i="92"/>
  <c r="G76" i="92"/>
  <c r="G75" i="92"/>
  <c r="K72" i="92"/>
  <c r="J72" i="92"/>
  <c r="J90" i="92" s="1"/>
  <c r="J95" i="92" s="1"/>
  <c r="I72" i="92"/>
  <c r="I90" i="92" s="1"/>
  <c r="I95" i="92" s="1"/>
  <c r="H72" i="92"/>
  <c r="H90" i="92" s="1"/>
  <c r="G71" i="92"/>
  <c r="G70" i="92"/>
  <c r="G69" i="92"/>
  <c r="G68" i="92"/>
  <c r="G67" i="92"/>
  <c r="G66" i="92"/>
  <c r="G65" i="92"/>
  <c r="G64" i="92"/>
  <c r="G63" i="92"/>
  <c r="G62" i="92"/>
  <c r="G61" i="92"/>
  <c r="G72" i="92" s="1"/>
  <c r="A53" i="92"/>
  <c r="A52" i="92"/>
  <c r="A51" i="92"/>
  <c r="A50" i="92"/>
  <c r="K47" i="92"/>
  <c r="J47" i="92"/>
  <c r="I47" i="92"/>
  <c r="G46" i="92"/>
  <c r="G45" i="92"/>
  <c r="G44" i="92"/>
  <c r="G43" i="92"/>
  <c r="G42" i="92"/>
  <c r="G41" i="92"/>
  <c r="G40" i="92"/>
  <c r="G39" i="92"/>
  <c r="G38" i="92"/>
  <c r="G37" i="92"/>
  <c r="G36" i="92"/>
  <c r="G35" i="92"/>
  <c r="G34" i="92"/>
  <c r="H34" i="92" s="1"/>
  <c r="G33" i="92"/>
  <c r="K30" i="92"/>
  <c r="K48" i="92" s="1"/>
  <c r="K53" i="92" s="1"/>
  <c r="J30" i="92"/>
  <c r="G29" i="92"/>
  <c r="G28" i="92"/>
  <c r="G27" i="92"/>
  <c r="G26" i="92"/>
  <c r="G25" i="92"/>
  <c r="G24" i="92"/>
  <c r="G23" i="92"/>
  <c r="G22" i="92"/>
  <c r="G21" i="92"/>
  <c r="H21" i="92" s="1"/>
  <c r="H30" i="92" s="1"/>
  <c r="I20" i="92"/>
  <c r="G20" i="92"/>
  <c r="G19" i="92"/>
  <c r="I19" i="92" s="1"/>
  <c r="I30" i="92" s="1"/>
  <c r="I48" i="92" s="1"/>
  <c r="I53" i="92" s="1"/>
  <c r="F5" i="92"/>
  <c r="G3" i="92"/>
  <c r="J13" i="53"/>
  <c r="G215" i="92" l="1"/>
  <c r="G198" i="92"/>
  <c r="G216" i="92" s="1"/>
  <c r="G90" i="92"/>
  <c r="H95" i="92"/>
  <c r="G173" i="92"/>
  <c r="G156" i="92"/>
  <c r="G174" i="92" s="1"/>
  <c r="F180" i="92" s="1"/>
  <c r="H137" i="92"/>
  <c r="G131" i="92"/>
  <c r="G47" i="92"/>
  <c r="K90" i="92"/>
  <c r="K95" i="92" s="1"/>
  <c r="G114" i="92"/>
  <c r="G132" i="92" s="1"/>
  <c r="I216" i="92"/>
  <c r="I221" i="92" s="1"/>
  <c r="K258" i="92"/>
  <c r="K263" i="92" s="1"/>
  <c r="G30" i="92"/>
  <c r="H33" i="92"/>
  <c r="H47" i="92" s="1"/>
  <c r="H48" i="92" s="1"/>
  <c r="J48" i="92"/>
  <c r="J53" i="92" s="1"/>
  <c r="G89" i="92"/>
  <c r="H174" i="92"/>
  <c r="H179" i="92" s="1"/>
  <c r="G257" i="92"/>
  <c r="G258" i="92" s="1"/>
  <c r="F98" i="92"/>
  <c r="F96" i="92"/>
  <c r="G95" i="92"/>
  <c r="G48" i="92" l="1"/>
  <c r="F56" i="92" s="1"/>
  <c r="H50" i="92"/>
  <c r="G50" i="92"/>
  <c r="F182" i="92"/>
  <c r="G179" i="92"/>
  <c r="G221" i="92"/>
  <c r="F224" i="92"/>
  <c r="F222" i="92"/>
  <c r="G137" i="92"/>
  <c r="F140" i="92"/>
  <c r="F138" i="92"/>
  <c r="F266" i="92"/>
  <c r="F264" i="92"/>
  <c r="G263" i="92"/>
  <c r="F54" i="92" l="1"/>
  <c r="I113" i="53"/>
  <c r="I114" i="53"/>
  <c r="F113" i="53"/>
  <c r="I16" i="53"/>
  <c r="I17" i="53"/>
  <c r="I18" i="53"/>
  <c r="I19" i="53"/>
  <c r="I20" i="53"/>
  <c r="I21" i="53"/>
  <c r="I22" i="53"/>
  <c r="G15" i="53"/>
  <c r="I15" i="53" s="1"/>
  <c r="P15" i="53" s="1"/>
  <c r="G12" i="53"/>
  <c r="L110" i="53"/>
  <c r="J107" i="53"/>
  <c r="J108" i="53"/>
  <c r="J109" i="53"/>
  <c r="J106" i="53"/>
  <c r="I105" i="53"/>
  <c r="E105" i="53"/>
  <c r="F105" i="53"/>
  <c r="E106" i="53"/>
  <c r="F106" i="53"/>
  <c r="E107" i="53"/>
  <c r="F107" i="53"/>
  <c r="E108" i="53"/>
  <c r="F108" i="53"/>
  <c r="E109" i="53"/>
  <c r="F109" i="53"/>
  <c r="E110" i="53"/>
  <c r="F110" i="53"/>
  <c r="D106" i="53"/>
  <c r="D107" i="53"/>
  <c r="D108" i="53"/>
  <c r="D109" i="53"/>
  <c r="D110" i="53"/>
  <c r="D105" i="53"/>
  <c r="I12" i="53"/>
  <c r="N12" i="53" s="1"/>
  <c r="E12" i="53"/>
  <c r="D12" i="53"/>
  <c r="C12" i="53"/>
  <c r="B12" i="53"/>
  <c r="F31" i="86"/>
  <c r="A49" i="91"/>
  <c r="A48" i="91"/>
  <c r="A47" i="91"/>
  <c r="A46" i="91"/>
  <c r="L44" i="91"/>
  <c r="K43" i="91"/>
  <c r="J43" i="91"/>
  <c r="I43" i="91"/>
  <c r="G42" i="91"/>
  <c r="G41" i="91"/>
  <c r="G40" i="91"/>
  <c r="G39" i="91"/>
  <c r="G38" i="91"/>
  <c r="G37" i="91"/>
  <c r="G36" i="91"/>
  <c r="G35" i="91"/>
  <c r="G34" i="91"/>
  <c r="G33" i="91"/>
  <c r="G32" i="91"/>
  <c r="H32" i="91" s="1"/>
  <c r="F31" i="91"/>
  <c r="G31" i="91" s="1"/>
  <c r="K28" i="91"/>
  <c r="K44" i="91" s="1"/>
  <c r="K49" i="91" s="1"/>
  <c r="J28" i="91"/>
  <c r="J44" i="91" s="1"/>
  <c r="J49" i="91" s="1"/>
  <c r="I28" i="91"/>
  <c r="I44" i="91" s="1"/>
  <c r="I49" i="91" s="1"/>
  <c r="G27" i="91"/>
  <c r="G26" i="91"/>
  <c r="G25" i="91"/>
  <c r="G24" i="91"/>
  <c r="G23" i="91"/>
  <c r="G22" i="91"/>
  <c r="G21" i="91"/>
  <c r="H21" i="91" s="1"/>
  <c r="G20" i="91"/>
  <c r="H20" i="91" s="1"/>
  <c r="F17" i="91"/>
  <c r="G17" i="91" s="1"/>
  <c r="G3" i="91"/>
  <c r="F193" i="89"/>
  <c r="A261" i="90"/>
  <c r="A260" i="90"/>
  <c r="A259" i="90"/>
  <c r="H258" i="90"/>
  <c r="A258" i="90"/>
  <c r="K255" i="90"/>
  <c r="J255" i="90"/>
  <c r="I255" i="90"/>
  <c r="H255" i="90"/>
  <c r="G254" i="90"/>
  <c r="G253" i="90"/>
  <c r="G252" i="90"/>
  <c r="G251" i="90"/>
  <c r="G250" i="90"/>
  <c r="G249" i="90"/>
  <c r="G248" i="90"/>
  <c r="G247" i="90"/>
  <c r="G246" i="90"/>
  <c r="G245" i="90"/>
  <c r="G244" i="90"/>
  <c r="G243" i="90"/>
  <c r="G242" i="90"/>
  <c r="G241" i="90"/>
  <c r="G255" i="90" s="1"/>
  <c r="K238" i="90"/>
  <c r="K256" i="90" s="1"/>
  <c r="K261" i="90" s="1"/>
  <c r="J238" i="90"/>
  <c r="J256" i="90" s="1"/>
  <c r="J261" i="90" s="1"/>
  <c r="I238" i="90"/>
  <c r="I256" i="90" s="1"/>
  <c r="I261" i="90" s="1"/>
  <c r="H238" i="90"/>
  <c r="H256" i="90" s="1"/>
  <c r="H261" i="90" s="1"/>
  <c r="G237" i="90"/>
  <c r="G236" i="90"/>
  <c r="G235" i="90"/>
  <c r="G234" i="90"/>
  <c r="G233" i="90"/>
  <c r="G232" i="90"/>
  <c r="G231" i="90"/>
  <c r="G230" i="90"/>
  <c r="G229" i="90"/>
  <c r="G228" i="90"/>
  <c r="G227" i="90"/>
  <c r="G238" i="90" s="1"/>
  <c r="A219" i="90"/>
  <c r="A218" i="90"/>
  <c r="A217" i="90"/>
  <c r="H216" i="90"/>
  <c r="A216" i="90"/>
  <c r="K213" i="90"/>
  <c r="J213" i="90"/>
  <c r="I213" i="90"/>
  <c r="H213" i="90"/>
  <c r="G212" i="90"/>
  <c r="G211" i="90"/>
  <c r="G210" i="90"/>
  <c r="G209" i="90"/>
  <c r="G208" i="90"/>
  <c r="G207" i="90"/>
  <c r="G206" i="90"/>
  <c r="G205" i="90"/>
  <c r="G204" i="90"/>
  <c r="G203" i="90"/>
  <c r="G202" i="90"/>
  <c r="G201" i="90"/>
  <c r="G200" i="90"/>
  <c r="G199" i="90"/>
  <c r="G213" i="90" s="1"/>
  <c r="K196" i="90"/>
  <c r="K214" i="90" s="1"/>
  <c r="K219" i="90" s="1"/>
  <c r="J196" i="90"/>
  <c r="J214" i="90" s="1"/>
  <c r="J219" i="90" s="1"/>
  <c r="I196" i="90"/>
  <c r="I214" i="90" s="1"/>
  <c r="I219" i="90" s="1"/>
  <c r="H196" i="90"/>
  <c r="H214" i="90" s="1"/>
  <c r="H219" i="90" s="1"/>
  <c r="G195" i="90"/>
  <c r="G194" i="90"/>
  <c r="G193" i="90"/>
  <c r="G192" i="90"/>
  <c r="G191" i="90"/>
  <c r="G190" i="90"/>
  <c r="G189" i="90"/>
  <c r="G188" i="90"/>
  <c r="G187" i="90"/>
  <c r="G186" i="90"/>
  <c r="G185" i="90"/>
  <c r="G196" i="90" s="1"/>
  <c r="G214" i="90" s="1"/>
  <c r="A177" i="90"/>
  <c r="A176" i="90"/>
  <c r="A175" i="90"/>
  <c r="H174" i="90"/>
  <c r="A174" i="90"/>
  <c r="K171" i="90"/>
  <c r="J171" i="90"/>
  <c r="I171" i="90"/>
  <c r="H171" i="90"/>
  <c r="G170" i="90"/>
  <c r="G169" i="90"/>
  <c r="G168" i="90"/>
  <c r="G167" i="90"/>
  <c r="G166" i="90"/>
  <c r="G165" i="90"/>
  <c r="G164" i="90"/>
  <c r="G163" i="90"/>
  <c r="G162" i="90"/>
  <c r="G161" i="90"/>
  <c r="G160" i="90"/>
  <c r="G159" i="90"/>
  <c r="G158" i="90"/>
  <c r="G157" i="90"/>
  <c r="G171" i="90" s="1"/>
  <c r="K154" i="90"/>
  <c r="K172" i="90" s="1"/>
  <c r="K177" i="90" s="1"/>
  <c r="J154" i="90"/>
  <c r="J172" i="90" s="1"/>
  <c r="J177" i="90" s="1"/>
  <c r="I154" i="90"/>
  <c r="I172" i="90" s="1"/>
  <c r="I177" i="90" s="1"/>
  <c r="H154" i="90"/>
  <c r="H172" i="90" s="1"/>
  <c r="H177" i="90" s="1"/>
  <c r="G153" i="90"/>
  <c r="G152" i="90"/>
  <c r="G151" i="90"/>
  <c r="G150" i="90"/>
  <c r="G149" i="90"/>
  <c r="G148" i="90"/>
  <c r="G147" i="90"/>
  <c r="G146" i="90"/>
  <c r="G145" i="90"/>
  <c r="G144" i="90"/>
  <c r="G143" i="90"/>
  <c r="G154" i="90" s="1"/>
  <c r="A135" i="90"/>
  <c r="A134" i="90"/>
  <c r="A133" i="90"/>
  <c r="H132" i="90"/>
  <c r="A132" i="90"/>
  <c r="K129" i="90"/>
  <c r="J129" i="90"/>
  <c r="I129" i="90"/>
  <c r="H129" i="90"/>
  <c r="G128" i="90"/>
  <c r="G127" i="90"/>
  <c r="G126" i="90"/>
  <c r="G125" i="90"/>
  <c r="G124" i="90"/>
  <c r="G123" i="90"/>
  <c r="G122" i="90"/>
  <c r="G121" i="90"/>
  <c r="G120" i="90"/>
  <c r="G119" i="90"/>
  <c r="G118" i="90"/>
  <c r="G117" i="90"/>
  <c r="G116" i="90"/>
  <c r="G115" i="90"/>
  <c r="G129" i="90" s="1"/>
  <c r="K112" i="90"/>
  <c r="K130" i="90" s="1"/>
  <c r="K135" i="90" s="1"/>
  <c r="J112" i="90"/>
  <c r="J130" i="90" s="1"/>
  <c r="J135" i="90" s="1"/>
  <c r="I112" i="90"/>
  <c r="I130" i="90" s="1"/>
  <c r="I135" i="90" s="1"/>
  <c r="H112" i="90"/>
  <c r="H130" i="90" s="1"/>
  <c r="H135" i="90" s="1"/>
  <c r="G111" i="90"/>
  <c r="G110" i="90"/>
  <c r="G109" i="90"/>
  <c r="G108" i="90"/>
  <c r="G107" i="90"/>
  <c r="G106" i="90"/>
  <c r="G105" i="90"/>
  <c r="G104" i="90"/>
  <c r="G103" i="90"/>
  <c r="G102" i="90"/>
  <c r="G101" i="90"/>
  <c r="G112" i="90" s="1"/>
  <c r="G130" i="90" s="1"/>
  <c r="A93" i="90"/>
  <c r="A92" i="90"/>
  <c r="A91" i="90"/>
  <c r="H90" i="90"/>
  <c r="A90" i="90"/>
  <c r="K87" i="90"/>
  <c r="J87" i="90"/>
  <c r="I87" i="90"/>
  <c r="H87" i="90"/>
  <c r="G86" i="90"/>
  <c r="G85" i="90"/>
  <c r="G84" i="90"/>
  <c r="G83" i="90"/>
  <c r="G82" i="90"/>
  <c r="G81" i="90"/>
  <c r="G80" i="90"/>
  <c r="G79" i="90"/>
  <c r="G78" i="90"/>
  <c r="G77" i="90"/>
  <c r="G76" i="90"/>
  <c r="G75" i="90"/>
  <c r="G74" i="90"/>
  <c r="G73" i="90"/>
  <c r="G87" i="90" s="1"/>
  <c r="K70" i="90"/>
  <c r="K88" i="90" s="1"/>
  <c r="K93" i="90" s="1"/>
  <c r="J70" i="90"/>
  <c r="J88" i="90" s="1"/>
  <c r="J93" i="90" s="1"/>
  <c r="I70" i="90"/>
  <c r="I88" i="90" s="1"/>
  <c r="I93" i="90" s="1"/>
  <c r="H70" i="90"/>
  <c r="H88" i="90" s="1"/>
  <c r="H93" i="90" s="1"/>
  <c r="G69" i="90"/>
  <c r="G68" i="90"/>
  <c r="G67" i="90"/>
  <c r="G66" i="90"/>
  <c r="G65" i="90"/>
  <c r="G64" i="90"/>
  <c r="G63" i="90"/>
  <c r="G62" i="90"/>
  <c r="G61" i="90"/>
  <c r="G60" i="90"/>
  <c r="G59" i="90"/>
  <c r="G70" i="90" s="1"/>
  <c r="A51" i="90"/>
  <c r="A50" i="90"/>
  <c r="A49" i="90"/>
  <c r="A48" i="90"/>
  <c r="I46" i="90"/>
  <c r="I51" i="90" s="1"/>
  <c r="K45" i="90"/>
  <c r="J45" i="90"/>
  <c r="I45" i="90"/>
  <c r="G44" i="90"/>
  <c r="G43" i="90"/>
  <c r="G42" i="90"/>
  <c r="G41" i="90"/>
  <c r="G40" i="90"/>
  <c r="G39" i="90"/>
  <c r="G38" i="90"/>
  <c r="G37" i="90"/>
  <c r="G36" i="90"/>
  <c r="G35" i="90"/>
  <c r="G34" i="90"/>
  <c r="G33" i="90"/>
  <c r="G32" i="90"/>
  <c r="H32" i="90" s="1"/>
  <c r="H31" i="90"/>
  <c r="G31" i="90"/>
  <c r="K28" i="90"/>
  <c r="K46" i="90" s="1"/>
  <c r="K51" i="90" s="1"/>
  <c r="J28" i="90"/>
  <c r="J46" i="90" s="1"/>
  <c r="J51" i="90" s="1"/>
  <c r="I28" i="90"/>
  <c r="H28" i="90"/>
  <c r="G28" i="90"/>
  <c r="G27" i="90"/>
  <c r="G26" i="90"/>
  <c r="G25" i="90"/>
  <c r="G24" i="90"/>
  <c r="G23" i="90"/>
  <c r="G22" i="90"/>
  <c r="G21" i="90"/>
  <c r="G20" i="90"/>
  <c r="G18" i="90"/>
  <c r="G17" i="90"/>
  <c r="F6" i="90"/>
  <c r="F5" i="90"/>
  <c r="G3" i="90"/>
  <c r="L206" i="89"/>
  <c r="K203" i="89"/>
  <c r="J203" i="89"/>
  <c r="I203" i="89"/>
  <c r="H203" i="89"/>
  <c r="G203" i="89"/>
  <c r="I197" i="89"/>
  <c r="L185" i="89"/>
  <c r="D185" i="89"/>
  <c r="L184" i="89"/>
  <c r="D184" i="89"/>
  <c r="L183" i="89"/>
  <c r="D183" i="89"/>
  <c r="L182" i="89"/>
  <c r="D182" i="89"/>
  <c r="L181" i="89"/>
  <c r="D181" i="89"/>
  <c r="K180" i="89"/>
  <c r="J180" i="89"/>
  <c r="I180" i="89"/>
  <c r="L180" i="89" s="1"/>
  <c r="H180" i="89"/>
  <c r="G180" i="89"/>
  <c r="L179" i="89"/>
  <c r="D179" i="89"/>
  <c r="L178" i="89"/>
  <c r="D178" i="89"/>
  <c r="L177" i="89"/>
  <c r="D177" i="89"/>
  <c r="L176" i="89"/>
  <c r="D176" i="89"/>
  <c r="L175" i="89"/>
  <c r="D175" i="89"/>
  <c r="K174" i="89"/>
  <c r="J174" i="89"/>
  <c r="I174" i="89"/>
  <c r="L174" i="89" s="1"/>
  <c r="H174" i="89"/>
  <c r="G174" i="89"/>
  <c r="L173" i="89"/>
  <c r="D173" i="89"/>
  <c r="L172" i="89"/>
  <c r="D172" i="89"/>
  <c r="L171" i="89"/>
  <c r="D171" i="89"/>
  <c r="L170" i="89"/>
  <c r="D170" i="89"/>
  <c r="L169" i="89"/>
  <c r="D169" i="89"/>
  <c r="K168" i="89"/>
  <c r="J168" i="89"/>
  <c r="I168" i="89"/>
  <c r="L168" i="89" s="1"/>
  <c r="H168" i="89"/>
  <c r="G168" i="89"/>
  <c r="L167" i="89"/>
  <c r="D167" i="89"/>
  <c r="L166" i="89"/>
  <c r="D166" i="89"/>
  <c r="L165" i="89"/>
  <c r="D165" i="89"/>
  <c r="L164" i="89"/>
  <c r="D164" i="89"/>
  <c r="L163" i="89"/>
  <c r="D163" i="89"/>
  <c r="K162" i="89"/>
  <c r="J162" i="89"/>
  <c r="I162" i="89"/>
  <c r="L162" i="89" s="1"/>
  <c r="H162" i="89"/>
  <c r="G162" i="89"/>
  <c r="L161" i="89"/>
  <c r="D161" i="89"/>
  <c r="L160" i="89"/>
  <c r="D160" i="89"/>
  <c r="L159" i="89"/>
  <c r="D159" i="89"/>
  <c r="L158" i="89"/>
  <c r="D158" i="89"/>
  <c r="L157" i="89"/>
  <c r="D157" i="89"/>
  <c r="K156" i="89"/>
  <c r="K155" i="89" s="1"/>
  <c r="J156" i="89"/>
  <c r="J155" i="89" s="1"/>
  <c r="I156" i="89"/>
  <c r="L156" i="89" s="1"/>
  <c r="H156" i="89"/>
  <c r="G156" i="89"/>
  <c r="H155" i="89"/>
  <c r="G155" i="89"/>
  <c r="L154" i="89"/>
  <c r="D154" i="89"/>
  <c r="L153" i="89"/>
  <c r="D153" i="89"/>
  <c r="L152" i="89"/>
  <c r="D152" i="89"/>
  <c r="L151" i="89"/>
  <c r="D151" i="89"/>
  <c r="L150" i="89"/>
  <c r="D150" i="89"/>
  <c r="K149" i="89"/>
  <c r="J149" i="89"/>
  <c r="I149" i="89"/>
  <c r="H149" i="89"/>
  <c r="G149" i="89"/>
  <c r="L149" i="89" s="1"/>
  <c r="L148" i="89"/>
  <c r="D148" i="89"/>
  <c r="L147" i="89"/>
  <c r="D147" i="89"/>
  <c r="L146" i="89"/>
  <c r="D146" i="89"/>
  <c r="L145" i="89"/>
  <c r="D145" i="89"/>
  <c r="L144" i="89"/>
  <c r="D144" i="89"/>
  <c r="K143" i="89"/>
  <c r="J143" i="89"/>
  <c r="I143" i="89"/>
  <c r="H143" i="89"/>
  <c r="G143" i="89"/>
  <c r="L143" i="89" s="1"/>
  <c r="L142" i="89"/>
  <c r="D142" i="89"/>
  <c r="L141" i="89"/>
  <c r="D141" i="89"/>
  <c r="L140" i="89"/>
  <c r="D140" i="89"/>
  <c r="L139" i="89"/>
  <c r="D139" i="89"/>
  <c r="L138" i="89"/>
  <c r="D138" i="89"/>
  <c r="K137" i="89"/>
  <c r="J137" i="89"/>
  <c r="I137" i="89"/>
  <c r="H137" i="89"/>
  <c r="G137" i="89"/>
  <c r="L137" i="89" s="1"/>
  <c r="L136" i="89"/>
  <c r="D136" i="89"/>
  <c r="L135" i="89"/>
  <c r="D135" i="89"/>
  <c r="L134" i="89"/>
  <c r="D134" i="89"/>
  <c r="L133" i="89"/>
  <c r="D133" i="89"/>
  <c r="L132" i="89"/>
  <c r="D132" i="89"/>
  <c r="K131" i="89"/>
  <c r="J131" i="89"/>
  <c r="I131" i="89"/>
  <c r="H131" i="89"/>
  <c r="G131" i="89"/>
  <c r="L131" i="89" s="1"/>
  <c r="L130" i="89"/>
  <c r="D130" i="89"/>
  <c r="L129" i="89"/>
  <c r="D129" i="89"/>
  <c r="L128" i="89"/>
  <c r="D128" i="89"/>
  <c r="L127" i="89"/>
  <c r="D127" i="89"/>
  <c r="L126" i="89"/>
  <c r="D126" i="89"/>
  <c r="K125" i="89"/>
  <c r="K124" i="89" s="1"/>
  <c r="J125" i="89"/>
  <c r="J124" i="89" s="1"/>
  <c r="I125" i="89"/>
  <c r="I124" i="89" s="1"/>
  <c r="H125" i="89"/>
  <c r="H124" i="89" s="1"/>
  <c r="G125" i="89"/>
  <c r="G124" i="89" s="1"/>
  <c r="L124" i="89" s="1"/>
  <c r="L123" i="89"/>
  <c r="D123" i="89"/>
  <c r="L122" i="89"/>
  <c r="D122" i="89"/>
  <c r="L121" i="89"/>
  <c r="D121" i="89"/>
  <c r="L120" i="89"/>
  <c r="D120" i="89"/>
  <c r="L119" i="89"/>
  <c r="D119" i="89"/>
  <c r="K118" i="89"/>
  <c r="J118" i="89"/>
  <c r="I118" i="89"/>
  <c r="H118" i="89"/>
  <c r="G118" i="89"/>
  <c r="L118" i="89" s="1"/>
  <c r="L117" i="89"/>
  <c r="D117" i="89"/>
  <c r="L116" i="89"/>
  <c r="D116" i="89"/>
  <c r="L115" i="89"/>
  <c r="D115" i="89"/>
  <c r="L114" i="89"/>
  <c r="D114" i="89"/>
  <c r="L113" i="89"/>
  <c r="D113" i="89"/>
  <c r="K112" i="89"/>
  <c r="J112" i="89"/>
  <c r="I112" i="89"/>
  <c r="H112" i="89"/>
  <c r="G112" i="89"/>
  <c r="L112" i="89" s="1"/>
  <c r="L111" i="89"/>
  <c r="D111" i="89"/>
  <c r="L110" i="89"/>
  <c r="D110" i="89"/>
  <c r="L109" i="89"/>
  <c r="D109" i="89"/>
  <c r="L108" i="89"/>
  <c r="D108" i="89"/>
  <c r="L107" i="89"/>
  <c r="D107" i="89"/>
  <c r="K106" i="89"/>
  <c r="J106" i="89"/>
  <c r="I106" i="89"/>
  <c r="H106" i="89"/>
  <c r="G106" i="89"/>
  <c r="L106" i="89" s="1"/>
  <c r="L105" i="89"/>
  <c r="D105" i="89"/>
  <c r="L104" i="89"/>
  <c r="D104" i="89"/>
  <c r="L103" i="89"/>
  <c r="D103" i="89"/>
  <c r="L102" i="89"/>
  <c r="D102" i="89"/>
  <c r="L101" i="89"/>
  <c r="D101" i="89"/>
  <c r="K100" i="89"/>
  <c r="J100" i="89"/>
  <c r="I100" i="89"/>
  <c r="H100" i="89"/>
  <c r="G100" i="89"/>
  <c r="L100" i="89" s="1"/>
  <c r="L99" i="89"/>
  <c r="D99" i="89"/>
  <c r="L98" i="89"/>
  <c r="D98" i="89"/>
  <c r="L97" i="89"/>
  <c r="D97" i="89"/>
  <c r="L96" i="89"/>
  <c r="D96" i="89"/>
  <c r="L95" i="89"/>
  <c r="D95" i="89"/>
  <c r="K94" i="89"/>
  <c r="J94" i="89"/>
  <c r="I94" i="89"/>
  <c r="I93" i="89" s="1"/>
  <c r="H94" i="89"/>
  <c r="H93" i="89" s="1"/>
  <c r="G94" i="89"/>
  <c r="L94" i="89" s="1"/>
  <c r="K93" i="89"/>
  <c r="J93" i="89"/>
  <c r="L92" i="89"/>
  <c r="D92" i="89"/>
  <c r="L91" i="89"/>
  <c r="D91" i="89"/>
  <c r="L90" i="89"/>
  <c r="D90" i="89"/>
  <c r="L89" i="89"/>
  <c r="D89" i="89"/>
  <c r="L88" i="89"/>
  <c r="D88" i="89"/>
  <c r="K87" i="89"/>
  <c r="L87" i="89" s="1"/>
  <c r="J87" i="89"/>
  <c r="I87" i="89"/>
  <c r="H87" i="89"/>
  <c r="G87" i="89"/>
  <c r="L86" i="89"/>
  <c r="D86" i="89"/>
  <c r="L85" i="89"/>
  <c r="D85" i="89"/>
  <c r="L84" i="89"/>
  <c r="D84" i="89"/>
  <c r="L83" i="89"/>
  <c r="D83" i="89"/>
  <c r="L82" i="89"/>
  <c r="D82" i="89"/>
  <c r="K81" i="89"/>
  <c r="L81" i="89" s="1"/>
  <c r="J81" i="89"/>
  <c r="I81" i="89"/>
  <c r="H81" i="89"/>
  <c r="G81" i="89"/>
  <c r="L80" i="89"/>
  <c r="D80" i="89"/>
  <c r="L79" i="89"/>
  <c r="D79" i="89"/>
  <c r="L78" i="89"/>
  <c r="D78" i="89"/>
  <c r="L77" i="89"/>
  <c r="D77" i="89"/>
  <c r="L76" i="89"/>
  <c r="K75" i="89"/>
  <c r="J75" i="89"/>
  <c r="L75" i="89" s="1"/>
  <c r="I75" i="89"/>
  <c r="H75" i="89"/>
  <c r="G75" i="89"/>
  <c r="L74" i="89"/>
  <c r="D74" i="89"/>
  <c r="L73" i="89"/>
  <c r="D73" i="89"/>
  <c r="L72" i="89"/>
  <c r="D72" i="89"/>
  <c r="L71" i="89"/>
  <c r="D71" i="89"/>
  <c r="L70" i="89"/>
  <c r="K69" i="89"/>
  <c r="J69" i="89"/>
  <c r="I69" i="89"/>
  <c r="L69" i="89" s="1"/>
  <c r="H69" i="89"/>
  <c r="G69" i="89"/>
  <c r="L68" i="89"/>
  <c r="D68" i="89"/>
  <c r="L67" i="89"/>
  <c r="D67" i="89"/>
  <c r="L66" i="89"/>
  <c r="L65" i="89"/>
  <c r="L64" i="89"/>
  <c r="K63" i="89"/>
  <c r="J63" i="89"/>
  <c r="I63" i="89"/>
  <c r="H63" i="89"/>
  <c r="G63" i="89"/>
  <c r="L63" i="89" s="1"/>
  <c r="L62" i="89"/>
  <c r="D62" i="89"/>
  <c r="L61" i="89"/>
  <c r="D61" i="89"/>
  <c r="L60" i="89"/>
  <c r="D60" i="89"/>
  <c r="L59" i="89"/>
  <c r="D59" i="89"/>
  <c r="L58" i="89"/>
  <c r="D58" i="89"/>
  <c r="K57" i="89"/>
  <c r="J57" i="89"/>
  <c r="I57" i="89"/>
  <c r="H57" i="89"/>
  <c r="G57" i="89"/>
  <c r="L57" i="89" s="1"/>
  <c r="L56" i="89"/>
  <c r="D56" i="89"/>
  <c r="L55" i="89"/>
  <c r="D55" i="89"/>
  <c r="L54" i="89"/>
  <c r="D54" i="89"/>
  <c r="L53" i="89"/>
  <c r="D53" i="89"/>
  <c r="L52" i="89"/>
  <c r="D52" i="89"/>
  <c r="K51" i="89"/>
  <c r="J51" i="89"/>
  <c r="I51" i="89"/>
  <c r="H51" i="89"/>
  <c r="G51" i="89"/>
  <c r="L51" i="89" s="1"/>
  <c r="L50" i="89"/>
  <c r="D50" i="89"/>
  <c r="L49" i="89"/>
  <c r="D49" i="89"/>
  <c r="L48" i="89"/>
  <c r="D48" i="89"/>
  <c r="L47" i="89"/>
  <c r="D47" i="89"/>
  <c r="L46" i="89"/>
  <c r="D46" i="89"/>
  <c r="K45" i="89"/>
  <c r="J45" i="89"/>
  <c r="I45" i="89"/>
  <c r="H45" i="89"/>
  <c r="G45" i="89"/>
  <c r="L45" i="89" s="1"/>
  <c r="L44" i="89"/>
  <c r="D44" i="89"/>
  <c r="L43" i="89"/>
  <c r="D43" i="89"/>
  <c r="L42" i="89"/>
  <c r="D42" i="89"/>
  <c r="L41" i="89"/>
  <c r="D41" i="89"/>
  <c r="L40" i="89"/>
  <c r="K39" i="89"/>
  <c r="J39" i="89"/>
  <c r="I39" i="89"/>
  <c r="H39" i="89"/>
  <c r="G39" i="89"/>
  <c r="L39" i="89" s="1"/>
  <c r="L38" i="89"/>
  <c r="D38" i="89"/>
  <c r="J186" i="89" s="1"/>
  <c r="L37" i="89"/>
  <c r="D37" i="89"/>
  <c r="L36" i="89"/>
  <c r="D36" i="89"/>
  <c r="L35" i="89"/>
  <c r="D35" i="89"/>
  <c r="H186" i="89" s="1"/>
  <c r="L34" i="89"/>
  <c r="L33" i="89"/>
  <c r="K33" i="89"/>
  <c r="J33" i="89"/>
  <c r="I33" i="89"/>
  <c r="H33" i="89"/>
  <c r="H17" i="89" s="1"/>
  <c r="G33" i="89"/>
  <c r="L32" i="89"/>
  <c r="K31" i="89"/>
  <c r="L31" i="89" s="1"/>
  <c r="J31" i="89"/>
  <c r="I31" i="89"/>
  <c r="H31" i="89"/>
  <c r="G31" i="89"/>
  <c r="L30" i="89"/>
  <c r="L29" i="89"/>
  <c r="K28" i="89"/>
  <c r="L28" i="89" s="1"/>
  <c r="J28" i="89"/>
  <c r="I28" i="89"/>
  <c r="H28" i="89"/>
  <c r="G28" i="89"/>
  <c r="L27" i="89"/>
  <c r="L26" i="89"/>
  <c r="K25" i="89"/>
  <c r="L25" i="89" s="1"/>
  <c r="J25" i="89"/>
  <c r="I25" i="89"/>
  <c r="H25" i="89"/>
  <c r="G25" i="89"/>
  <c r="L24" i="89"/>
  <c r="L23" i="89"/>
  <c r="L22" i="89"/>
  <c r="L21" i="89"/>
  <c r="K21" i="89"/>
  <c r="J21" i="89"/>
  <c r="I21" i="89"/>
  <c r="H21" i="89"/>
  <c r="G21" i="89"/>
  <c r="L20" i="89"/>
  <c r="L19" i="89"/>
  <c r="L18" i="89"/>
  <c r="K18" i="89"/>
  <c r="J18" i="89"/>
  <c r="I18" i="89"/>
  <c r="H18" i="89"/>
  <c r="G18" i="89"/>
  <c r="G17" i="89" s="1"/>
  <c r="L17" i="89" s="1"/>
  <c r="J17" i="89"/>
  <c r="I17" i="89"/>
  <c r="L16" i="89"/>
  <c r="L6" i="89"/>
  <c r="L5" i="89"/>
  <c r="H3" i="89"/>
  <c r="G28" i="91" l="1"/>
  <c r="H17" i="91"/>
  <c r="H28" i="91" s="1"/>
  <c r="G43" i="91"/>
  <c r="H31" i="91"/>
  <c r="H43" i="91" s="1"/>
  <c r="G45" i="90"/>
  <c r="H45" i="90"/>
  <c r="H46" i="90"/>
  <c r="G48" i="90" s="1"/>
  <c r="G88" i="90"/>
  <c r="G256" i="90"/>
  <c r="G135" i="90"/>
  <c r="F138" i="90"/>
  <c r="F136" i="90"/>
  <c r="G219" i="90"/>
  <c r="F222" i="90"/>
  <c r="F220" i="90"/>
  <c r="G46" i="90"/>
  <c r="G172" i="90"/>
  <c r="J194" i="89"/>
  <c r="H194" i="89"/>
  <c r="I186" i="89"/>
  <c r="G197" i="89"/>
  <c r="G198" i="89" s="1"/>
  <c r="I155" i="89"/>
  <c r="L155" i="89" s="1"/>
  <c r="G93" i="89"/>
  <c r="L93" i="89" s="1"/>
  <c r="J197" i="89"/>
  <c r="E203" i="89"/>
  <c r="K204" i="89" s="1"/>
  <c r="L203" i="89"/>
  <c r="L125" i="89"/>
  <c r="J193" i="89"/>
  <c r="K197" i="89"/>
  <c r="H193" i="89"/>
  <c r="G186" i="89"/>
  <c r="K186" i="89"/>
  <c r="H197" i="89"/>
  <c r="H198" i="89" l="1"/>
  <c r="I198" i="89" s="1"/>
  <c r="J198" i="89" s="1"/>
  <c r="H44" i="91"/>
  <c r="G44" i="91"/>
  <c r="H48" i="90"/>
  <c r="H51" i="90" s="1"/>
  <c r="F180" i="90"/>
  <c r="F178" i="90"/>
  <c r="G177" i="90"/>
  <c r="F264" i="90"/>
  <c r="F262" i="90"/>
  <c r="G261" i="90"/>
  <c r="G51" i="90"/>
  <c r="F54" i="90"/>
  <c r="F52" i="90"/>
  <c r="F96" i="90"/>
  <c r="F94" i="90"/>
  <c r="G93" i="90"/>
  <c r="I194" i="89"/>
  <c r="I193" i="89" s="1"/>
  <c r="L210" i="89"/>
  <c r="L209" i="89"/>
  <c r="K198" i="89"/>
  <c r="G194" i="89"/>
  <c r="G187" i="89"/>
  <c r="H187" i="89" s="1"/>
  <c r="I187" i="89" s="1"/>
  <c r="J187" i="89" s="1"/>
  <c r="K187" i="89" s="1"/>
  <c r="K194" i="89"/>
  <c r="K193" i="89" s="1"/>
  <c r="M210" i="89"/>
  <c r="H207" i="89"/>
  <c r="K207" i="89"/>
  <c r="I207" i="89"/>
  <c r="G207" i="89"/>
  <c r="G208" i="89" s="1"/>
  <c r="H208" i="89" s="1"/>
  <c r="I208" i="89" s="1"/>
  <c r="I204" i="89"/>
  <c r="H204" i="89"/>
  <c r="G204" i="89"/>
  <c r="G205" i="89" s="1"/>
  <c r="J207" i="89"/>
  <c r="J204" i="89"/>
  <c r="F52" i="91" l="1"/>
  <c r="F50" i="91"/>
  <c r="G46" i="91"/>
  <c r="G195" i="89"/>
  <c r="H195" i="89" s="1"/>
  <c r="I195" i="89" s="1"/>
  <c r="J195" i="89" s="1"/>
  <c r="K195" i="89" s="1"/>
  <c r="G193" i="89"/>
  <c r="J208" i="89"/>
  <c r="K208" i="89" s="1"/>
  <c r="H205" i="89"/>
  <c r="G209" i="89"/>
  <c r="G49" i="91" l="1"/>
  <c r="H46" i="91"/>
  <c r="H49" i="91" s="1"/>
  <c r="I205" i="89"/>
  <c r="H209" i="89"/>
  <c r="I209" i="89" l="1"/>
  <c r="J205" i="89"/>
  <c r="J209" i="89" l="1"/>
  <c r="K205" i="89"/>
  <c r="K209" i="89" s="1"/>
  <c r="A261" i="86" l="1"/>
  <c r="A260" i="86"/>
  <c r="A259" i="86"/>
  <c r="H258" i="86"/>
  <c r="A258" i="86"/>
  <c r="K255" i="86"/>
  <c r="J255" i="86"/>
  <c r="I255" i="86"/>
  <c r="H255" i="86"/>
  <c r="H256" i="86" s="1"/>
  <c r="H261" i="86" s="1"/>
  <c r="G254" i="86"/>
  <c r="G253" i="86"/>
  <c r="G252" i="86"/>
  <c r="G251" i="86"/>
  <c r="G250" i="86"/>
  <c r="G249" i="86"/>
  <c r="G248" i="86"/>
  <c r="G247" i="86"/>
  <c r="G246" i="86"/>
  <c r="G245" i="86"/>
  <c r="G244" i="86"/>
  <c r="G243" i="86"/>
  <c r="G242" i="86"/>
  <c r="G241" i="86"/>
  <c r="G255" i="86" s="1"/>
  <c r="K238" i="86"/>
  <c r="K256" i="86" s="1"/>
  <c r="K261" i="86" s="1"/>
  <c r="J238" i="86"/>
  <c r="J256" i="86" s="1"/>
  <c r="J261" i="86" s="1"/>
  <c r="I238" i="86"/>
  <c r="I256" i="86" s="1"/>
  <c r="I261" i="86" s="1"/>
  <c r="H238" i="86"/>
  <c r="G237" i="86"/>
  <c r="G236" i="86"/>
  <c r="G235" i="86"/>
  <c r="G234" i="86"/>
  <c r="G233" i="86"/>
  <c r="G232" i="86"/>
  <c r="G231" i="86"/>
  <c r="G238" i="86" s="1"/>
  <c r="G230" i="86"/>
  <c r="G229" i="86"/>
  <c r="G228" i="86"/>
  <c r="G227" i="86"/>
  <c r="A219" i="86"/>
  <c r="A218" i="86"/>
  <c r="A217" i="86"/>
  <c r="H216" i="86"/>
  <c r="A216" i="86"/>
  <c r="K213" i="86"/>
  <c r="J213" i="86"/>
  <c r="I213" i="86"/>
  <c r="H213" i="86"/>
  <c r="G212" i="86"/>
  <c r="G211" i="86"/>
  <c r="G210" i="86"/>
  <c r="G209" i="86"/>
  <c r="G208" i="86"/>
  <c r="G207" i="86"/>
  <c r="G206" i="86"/>
  <c r="G205" i="86"/>
  <c r="G204" i="86"/>
  <c r="G203" i="86"/>
  <c r="G202" i="86"/>
  <c r="G201" i="86"/>
  <c r="G200" i="86"/>
  <c r="G199" i="86"/>
  <c r="G213" i="86" s="1"/>
  <c r="K196" i="86"/>
  <c r="K214" i="86" s="1"/>
  <c r="K219" i="86" s="1"/>
  <c r="J196" i="86"/>
  <c r="J214" i="86" s="1"/>
  <c r="J219" i="86" s="1"/>
  <c r="I196" i="86"/>
  <c r="I214" i="86" s="1"/>
  <c r="I219" i="86" s="1"/>
  <c r="H196" i="86"/>
  <c r="H214" i="86" s="1"/>
  <c r="H219" i="86" s="1"/>
  <c r="G195" i="86"/>
  <c r="G194" i="86"/>
  <c r="G193" i="86"/>
  <c r="G196" i="86" s="1"/>
  <c r="G214" i="86" s="1"/>
  <c r="G192" i="86"/>
  <c r="G191" i="86"/>
  <c r="G190" i="86"/>
  <c r="G189" i="86"/>
  <c r="G188" i="86"/>
  <c r="G187" i="86"/>
  <c r="G186" i="86"/>
  <c r="G185" i="86"/>
  <c r="A177" i="86"/>
  <c r="A176" i="86"/>
  <c r="A175" i="86"/>
  <c r="H174" i="86"/>
  <c r="A174" i="86"/>
  <c r="K171" i="86"/>
  <c r="J171" i="86"/>
  <c r="I171" i="86"/>
  <c r="H171" i="86"/>
  <c r="G170" i="86"/>
  <c r="G169" i="86"/>
  <c r="G168" i="86"/>
  <c r="G167" i="86"/>
  <c r="G166" i="86"/>
  <c r="G165" i="86"/>
  <c r="G164" i="86"/>
  <c r="G163" i="86"/>
  <c r="G162" i="86"/>
  <c r="G161" i="86"/>
  <c r="G160" i="86"/>
  <c r="G159" i="86"/>
  <c r="G158" i="86"/>
  <c r="G157" i="86"/>
  <c r="G171" i="86" s="1"/>
  <c r="K154" i="86"/>
  <c r="K172" i="86" s="1"/>
  <c r="K177" i="86" s="1"/>
  <c r="J154" i="86"/>
  <c r="J172" i="86" s="1"/>
  <c r="J177" i="86" s="1"/>
  <c r="I154" i="86"/>
  <c r="I172" i="86" s="1"/>
  <c r="I177" i="86" s="1"/>
  <c r="H154" i="86"/>
  <c r="H172" i="86" s="1"/>
  <c r="H177" i="86" s="1"/>
  <c r="G153" i="86"/>
  <c r="G152" i="86"/>
  <c r="G151" i="86"/>
  <c r="G150" i="86"/>
  <c r="G149" i="86"/>
  <c r="G148" i="86"/>
  <c r="G147" i="86"/>
  <c r="G146" i="86"/>
  <c r="G145" i="86"/>
  <c r="G144" i="86"/>
  <c r="G143" i="86"/>
  <c r="G154" i="86" s="1"/>
  <c r="G172" i="86" s="1"/>
  <c r="B138" i="86"/>
  <c r="A135" i="86"/>
  <c r="A134" i="86"/>
  <c r="A133" i="86"/>
  <c r="H132" i="86"/>
  <c r="A132" i="86"/>
  <c r="K129" i="86"/>
  <c r="J129" i="86"/>
  <c r="I129" i="86"/>
  <c r="H129" i="86"/>
  <c r="G128" i="86"/>
  <c r="G127" i="86"/>
  <c r="G126" i="86"/>
  <c r="G125" i="86"/>
  <c r="G124" i="86"/>
  <c r="G123" i="86"/>
  <c r="G122" i="86"/>
  <c r="G121" i="86"/>
  <c r="G120" i="86"/>
  <c r="G119" i="86"/>
  <c r="G118" i="86"/>
  <c r="G117" i="86"/>
  <c r="G129" i="86" s="1"/>
  <c r="G116" i="86"/>
  <c r="G115" i="86"/>
  <c r="K112" i="86"/>
  <c r="K130" i="86" s="1"/>
  <c r="K135" i="86" s="1"/>
  <c r="J112" i="86"/>
  <c r="J130" i="86" s="1"/>
  <c r="J135" i="86" s="1"/>
  <c r="I112" i="86"/>
  <c r="I130" i="86" s="1"/>
  <c r="I135" i="86" s="1"/>
  <c r="H112" i="86"/>
  <c r="H130" i="86" s="1"/>
  <c r="H135" i="86" s="1"/>
  <c r="G111" i="86"/>
  <c r="G110" i="86"/>
  <c r="G109" i="86"/>
  <c r="G108" i="86"/>
  <c r="G107" i="86"/>
  <c r="G106" i="86"/>
  <c r="G105" i="86"/>
  <c r="G112" i="86" s="1"/>
  <c r="G130" i="86" s="1"/>
  <c r="B96" i="86"/>
  <c r="A93" i="86"/>
  <c r="A92" i="86"/>
  <c r="A91" i="86"/>
  <c r="H90" i="86"/>
  <c r="A90" i="86"/>
  <c r="K87" i="86"/>
  <c r="J87" i="86"/>
  <c r="I87" i="86"/>
  <c r="H87" i="86"/>
  <c r="G86" i="86"/>
  <c r="G85" i="86"/>
  <c r="G84" i="86"/>
  <c r="G83" i="86"/>
  <c r="G82" i="86"/>
  <c r="G81" i="86"/>
  <c r="G80" i="86"/>
  <c r="G79" i="86"/>
  <c r="G78" i="86"/>
  <c r="G77" i="86"/>
  <c r="G76" i="86"/>
  <c r="G75" i="86"/>
  <c r="G74" i="86"/>
  <c r="G73" i="86"/>
  <c r="G87" i="86" s="1"/>
  <c r="K70" i="86"/>
  <c r="K88" i="86" s="1"/>
  <c r="K93" i="86" s="1"/>
  <c r="J70" i="86"/>
  <c r="J88" i="86" s="1"/>
  <c r="J93" i="86" s="1"/>
  <c r="I70" i="86"/>
  <c r="I88" i="86" s="1"/>
  <c r="I93" i="86" s="1"/>
  <c r="H70" i="86"/>
  <c r="H88" i="86" s="1"/>
  <c r="H93" i="86" s="1"/>
  <c r="G69" i="86"/>
  <c r="G68" i="86"/>
  <c r="G67" i="86"/>
  <c r="G70" i="86" s="1"/>
  <c r="G88" i="86" s="1"/>
  <c r="G66" i="86"/>
  <c r="G65" i="86"/>
  <c r="G64" i="86"/>
  <c r="G63" i="86"/>
  <c r="G62" i="86"/>
  <c r="G61" i="86"/>
  <c r="G60" i="86"/>
  <c r="G59" i="86"/>
  <c r="J51" i="86"/>
  <c r="A51" i="86"/>
  <c r="A50" i="86"/>
  <c r="A49" i="86"/>
  <c r="A48" i="86"/>
  <c r="J46" i="86"/>
  <c r="J45" i="86"/>
  <c r="G44" i="86"/>
  <c r="G43" i="86"/>
  <c r="G36" i="86"/>
  <c r="K36" i="86" s="1"/>
  <c r="K45" i="86" s="1"/>
  <c r="I35" i="86"/>
  <c r="G35" i="86"/>
  <c r="I34" i="86"/>
  <c r="G34" i="86"/>
  <c r="G33" i="86"/>
  <c r="I33" i="86" s="1"/>
  <c r="G32" i="86"/>
  <c r="I32" i="86" s="1"/>
  <c r="E31" i="86"/>
  <c r="G31" i="86" s="1"/>
  <c r="K28" i="86"/>
  <c r="J28" i="86"/>
  <c r="I28" i="86"/>
  <c r="F17" i="86"/>
  <c r="G17" i="86" s="1"/>
  <c r="F8" i="86"/>
  <c r="G3" i="86"/>
  <c r="F222" i="86" l="1"/>
  <c r="G219" i="86"/>
  <c r="F220" i="86"/>
  <c r="F94" i="86"/>
  <c r="F96" i="86"/>
  <c r="G93" i="86"/>
  <c r="G92" i="86"/>
  <c r="F138" i="86"/>
  <c r="G134" i="86"/>
  <c r="F136" i="86"/>
  <c r="G135" i="86"/>
  <c r="K46" i="86"/>
  <c r="K51" i="86" s="1"/>
  <c r="G28" i="86"/>
  <c r="H17" i="86"/>
  <c r="H28" i="86" s="1"/>
  <c r="G177" i="86"/>
  <c r="F180" i="86"/>
  <c r="F178" i="86"/>
  <c r="H31" i="86"/>
  <c r="H45" i="86" s="1"/>
  <c r="G45" i="86"/>
  <c r="G256" i="86"/>
  <c r="I45" i="86"/>
  <c r="I46" i="86" s="1"/>
  <c r="I51" i="86" s="1"/>
  <c r="H46" i="86" l="1"/>
  <c r="G46" i="86"/>
  <c r="F264" i="86"/>
  <c r="F262" i="86"/>
  <c r="G261" i="86"/>
  <c r="F52" i="86"/>
  <c r="G50" i="86"/>
  <c r="F54" i="86"/>
  <c r="G48" i="86" l="1"/>
  <c r="K489" i="81"/>
  <c r="K488" i="81"/>
  <c r="K482" i="81"/>
  <c r="F481" i="81"/>
  <c r="D481" i="81"/>
  <c r="K481" i="81" s="1"/>
  <c r="K475" i="81"/>
  <c r="F474" i="81"/>
  <c r="K474" i="81" s="1"/>
  <c r="K469" i="81"/>
  <c r="F468" i="81"/>
  <c r="K468" i="81" s="1"/>
  <c r="K463" i="81"/>
  <c r="E457" i="81"/>
  <c r="K457" i="81" s="1"/>
  <c r="K451" i="81"/>
  <c r="F450" i="81"/>
  <c r="D450" i="81"/>
  <c r="K444" i="81"/>
  <c r="E438" i="81"/>
  <c r="K438" i="81" s="1"/>
  <c r="F432" i="81"/>
  <c r="E432" i="81"/>
  <c r="D432" i="81"/>
  <c r="K426" i="81"/>
  <c r="D420" i="81"/>
  <c r="K420" i="81" s="1"/>
  <c r="E414" i="81"/>
  <c r="D414" i="81"/>
  <c r="K414" i="81" s="1"/>
  <c r="K408" i="81"/>
  <c r="K402" i="81"/>
  <c r="K396" i="81"/>
  <c r="K390" i="81"/>
  <c r="K384" i="81"/>
  <c r="F376" i="81"/>
  <c r="K376" i="81" s="1"/>
  <c r="K370" i="81"/>
  <c r="M361" i="81"/>
  <c r="K361" i="81"/>
  <c r="M360" i="81"/>
  <c r="K360" i="81"/>
  <c r="K359" i="81"/>
  <c r="E359" i="81"/>
  <c r="M359" i="81" s="1"/>
  <c r="M358" i="81"/>
  <c r="K358" i="81"/>
  <c r="M357" i="81"/>
  <c r="K357" i="81"/>
  <c r="M356" i="81"/>
  <c r="K356" i="81"/>
  <c r="M355" i="81"/>
  <c r="K355" i="81"/>
  <c r="M354" i="81"/>
  <c r="K354" i="81"/>
  <c r="M353" i="81"/>
  <c r="K353" i="81"/>
  <c r="M352" i="81"/>
  <c r="K352" i="81"/>
  <c r="M351" i="81"/>
  <c r="K351" i="81"/>
  <c r="M350" i="81"/>
  <c r="K350" i="81"/>
  <c r="M349" i="81"/>
  <c r="K349" i="81"/>
  <c r="M348" i="81"/>
  <c r="K348" i="81"/>
  <c r="M347" i="81"/>
  <c r="K347" i="81"/>
  <c r="M346" i="81"/>
  <c r="K346" i="81"/>
  <c r="M345" i="81"/>
  <c r="K345" i="81"/>
  <c r="M344" i="81"/>
  <c r="K344" i="81"/>
  <c r="M343" i="81"/>
  <c r="K343" i="81"/>
  <c r="M342" i="81"/>
  <c r="K342" i="81"/>
  <c r="M341" i="81"/>
  <c r="K341" i="81"/>
  <c r="M340" i="81"/>
  <c r="K340" i="81"/>
  <c r="M339" i="81"/>
  <c r="K339" i="81"/>
  <c r="M338" i="81"/>
  <c r="K338" i="81"/>
  <c r="M337" i="81"/>
  <c r="K337" i="81"/>
  <c r="M336" i="81"/>
  <c r="K336" i="81"/>
  <c r="M335" i="81"/>
  <c r="K335" i="81"/>
  <c r="M334" i="81"/>
  <c r="K334" i="81"/>
  <c r="M333" i="81"/>
  <c r="K333" i="81"/>
  <c r="M332" i="81"/>
  <c r="K332" i="81"/>
  <c r="M331" i="81"/>
  <c r="K331" i="81"/>
  <c r="M330" i="81"/>
  <c r="K330" i="81"/>
  <c r="M329" i="81"/>
  <c r="K329" i="81"/>
  <c r="M328" i="81"/>
  <c r="K328" i="81"/>
  <c r="M327" i="81"/>
  <c r="K327" i="81"/>
  <c r="M326" i="81"/>
  <c r="K326" i="81"/>
  <c r="M325" i="81"/>
  <c r="K325" i="81"/>
  <c r="M324" i="81"/>
  <c r="K324" i="81"/>
  <c r="M323" i="81"/>
  <c r="K323" i="81"/>
  <c r="M322" i="81"/>
  <c r="K322" i="81"/>
  <c r="M321" i="81"/>
  <c r="K321" i="81"/>
  <c r="M320" i="81"/>
  <c r="K320" i="81"/>
  <c r="M319" i="81"/>
  <c r="K319" i="81"/>
  <c r="M318" i="81"/>
  <c r="K318" i="81"/>
  <c r="M317" i="81"/>
  <c r="K317" i="81"/>
  <c r="M316" i="81"/>
  <c r="K316" i="81"/>
  <c r="M315" i="81"/>
  <c r="K315" i="81"/>
  <c r="M314" i="81"/>
  <c r="K314" i="81"/>
  <c r="M313" i="81"/>
  <c r="K313" i="81"/>
  <c r="M312" i="81"/>
  <c r="K312" i="81"/>
  <c r="M311" i="81"/>
  <c r="K311" i="81"/>
  <c r="M310" i="81"/>
  <c r="K310" i="81"/>
  <c r="M309" i="81"/>
  <c r="K309" i="81"/>
  <c r="M308" i="81"/>
  <c r="K308" i="81"/>
  <c r="M307" i="81"/>
  <c r="K307" i="81"/>
  <c r="M306" i="81"/>
  <c r="K306" i="81"/>
  <c r="M305" i="81"/>
  <c r="K305" i="81"/>
  <c r="M304" i="81"/>
  <c r="K304" i="81"/>
  <c r="M303" i="81"/>
  <c r="K303" i="81"/>
  <c r="M302" i="81"/>
  <c r="K302" i="81"/>
  <c r="M301" i="81"/>
  <c r="K301" i="81"/>
  <c r="M300" i="81"/>
  <c r="K300" i="81"/>
  <c r="M299" i="81"/>
  <c r="K299" i="81"/>
  <c r="M298" i="81"/>
  <c r="K298" i="81"/>
  <c r="M297" i="81"/>
  <c r="K297" i="81"/>
  <c r="M296" i="81"/>
  <c r="K296" i="81"/>
  <c r="M295" i="81"/>
  <c r="K295" i="81"/>
  <c r="M294" i="81"/>
  <c r="K294" i="81"/>
  <c r="M293" i="81"/>
  <c r="K293" i="81"/>
  <c r="M292" i="81"/>
  <c r="K292" i="81"/>
  <c r="M291" i="81"/>
  <c r="K291" i="81"/>
  <c r="M290" i="81"/>
  <c r="K290" i="81"/>
  <c r="M289" i="81"/>
  <c r="K289" i="81"/>
  <c r="M288" i="81"/>
  <c r="K288" i="81"/>
  <c r="M287" i="81"/>
  <c r="K287" i="81"/>
  <c r="M286" i="81"/>
  <c r="K286" i="81"/>
  <c r="M285" i="81"/>
  <c r="K285" i="81"/>
  <c r="M284" i="81"/>
  <c r="K284" i="81"/>
  <c r="M283" i="81"/>
  <c r="K283" i="81"/>
  <c r="M282" i="81"/>
  <c r="K282" i="81"/>
  <c r="M281" i="81"/>
  <c r="K281" i="81"/>
  <c r="M280" i="81"/>
  <c r="K280" i="81"/>
  <c r="M279" i="81"/>
  <c r="K279" i="81"/>
  <c r="M278" i="81"/>
  <c r="K278" i="81"/>
  <c r="M277" i="81"/>
  <c r="K277" i="81"/>
  <c r="M276" i="81"/>
  <c r="K276" i="81"/>
  <c r="M275" i="81"/>
  <c r="K275" i="81"/>
  <c r="M274" i="81"/>
  <c r="K274" i="81"/>
  <c r="M273" i="81"/>
  <c r="K273" i="81"/>
  <c r="M272" i="81"/>
  <c r="K272" i="81"/>
  <c r="M271" i="81"/>
  <c r="K271" i="81"/>
  <c r="M270" i="81"/>
  <c r="K270" i="81"/>
  <c r="M269" i="81"/>
  <c r="K269" i="81"/>
  <c r="M268" i="81"/>
  <c r="K268" i="81"/>
  <c r="M267" i="81"/>
  <c r="K267" i="81"/>
  <c r="M266" i="81"/>
  <c r="K266" i="81"/>
  <c r="M265" i="81"/>
  <c r="K265" i="81"/>
  <c r="M264" i="81"/>
  <c r="K264" i="81"/>
  <c r="M263" i="81"/>
  <c r="K263" i="81"/>
  <c r="M262" i="81"/>
  <c r="K262" i="81"/>
  <c r="M261" i="81"/>
  <c r="K261" i="81"/>
  <c r="M260" i="81"/>
  <c r="K260" i="81"/>
  <c r="M259" i="81"/>
  <c r="K259" i="81"/>
  <c r="M258" i="81"/>
  <c r="K258" i="81"/>
  <c r="M257" i="81"/>
  <c r="K257" i="81"/>
  <c r="M256" i="81"/>
  <c r="K256" i="81"/>
  <c r="M255" i="81"/>
  <c r="K255" i="81"/>
  <c r="M254" i="81"/>
  <c r="K254" i="81"/>
  <c r="M253" i="81"/>
  <c r="K253" i="81"/>
  <c r="M252" i="81"/>
  <c r="K252" i="81"/>
  <c r="M251" i="81"/>
  <c r="K251" i="81"/>
  <c r="M250" i="81"/>
  <c r="K250" i="81"/>
  <c r="M249" i="81"/>
  <c r="K249" i="81"/>
  <c r="M248" i="81"/>
  <c r="K248" i="81"/>
  <c r="M247" i="81"/>
  <c r="K247" i="81"/>
  <c r="M246" i="81"/>
  <c r="K246" i="81"/>
  <c r="M245" i="81"/>
  <c r="K245" i="81"/>
  <c r="M244" i="81"/>
  <c r="K244" i="81"/>
  <c r="M243" i="81"/>
  <c r="K243" i="81"/>
  <c r="M242" i="81"/>
  <c r="K242" i="81"/>
  <c r="M241" i="81"/>
  <c r="K241" i="81"/>
  <c r="M240" i="81"/>
  <c r="K240" i="81"/>
  <c r="M239" i="81"/>
  <c r="K239" i="81"/>
  <c r="M238" i="81"/>
  <c r="K238" i="81"/>
  <c r="M237" i="81"/>
  <c r="K237" i="81"/>
  <c r="M236" i="81"/>
  <c r="K236" i="81"/>
  <c r="M235" i="81"/>
  <c r="K235" i="81"/>
  <c r="M234" i="81"/>
  <c r="K234" i="81"/>
  <c r="M233" i="81"/>
  <c r="K233" i="81"/>
  <c r="M232" i="81"/>
  <c r="K232" i="81"/>
  <c r="M231" i="81"/>
  <c r="K231" i="81"/>
  <c r="M230" i="81"/>
  <c r="K230" i="81"/>
  <c r="M229" i="81"/>
  <c r="K229" i="81"/>
  <c r="M228" i="81"/>
  <c r="K228" i="81"/>
  <c r="M227" i="81"/>
  <c r="K227" i="81"/>
  <c r="M226" i="81"/>
  <c r="K226" i="81"/>
  <c r="M225" i="81"/>
  <c r="K225" i="81"/>
  <c r="M224" i="81"/>
  <c r="K224" i="81"/>
  <c r="M223" i="81"/>
  <c r="K223" i="81"/>
  <c r="M222" i="81"/>
  <c r="K222" i="81"/>
  <c r="M221" i="81"/>
  <c r="K221" i="81"/>
  <c r="M220" i="81"/>
  <c r="K220" i="81"/>
  <c r="M219" i="81"/>
  <c r="K219" i="81"/>
  <c r="M218" i="81"/>
  <c r="K218" i="81"/>
  <c r="M217" i="81"/>
  <c r="K217" i="81"/>
  <c r="M216" i="81"/>
  <c r="K216" i="81"/>
  <c r="M215" i="81"/>
  <c r="K215" i="81"/>
  <c r="M214" i="81"/>
  <c r="K214" i="81"/>
  <c r="M213" i="81"/>
  <c r="K213" i="81"/>
  <c r="M212" i="81"/>
  <c r="K212" i="81"/>
  <c r="M211" i="81"/>
  <c r="K211" i="81"/>
  <c r="M210" i="81"/>
  <c r="K210" i="81"/>
  <c r="M209" i="81"/>
  <c r="K209" i="81"/>
  <c r="M208" i="81"/>
  <c r="K208" i="81"/>
  <c r="M207" i="81"/>
  <c r="K207" i="81"/>
  <c r="M206" i="81"/>
  <c r="K206" i="81"/>
  <c r="M205" i="81"/>
  <c r="K205" i="81"/>
  <c r="M204" i="81"/>
  <c r="K204" i="81"/>
  <c r="M203" i="81"/>
  <c r="K203" i="81"/>
  <c r="M202" i="81"/>
  <c r="K202" i="81"/>
  <c r="M201" i="81"/>
  <c r="K201" i="81"/>
  <c r="M200" i="81"/>
  <c r="K200" i="81"/>
  <c r="M199" i="81"/>
  <c r="K199" i="81"/>
  <c r="M198" i="81"/>
  <c r="K198" i="81"/>
  <c r="M197" i="81"/>
  <c r="K197" i="81"/>
  <c r="M196" i="81"/>
  <c r="K196" i="81"/>
  <c r="M195" i="81"/>
  <c r="K195" i="81"/>
  <c r="M194" i="81"/>
  <c r="K194" i="81"/>
  <c r="M193" i="81"/>
  <c r="K193" i="81"/>
  <c r="M192" i="81"/>
  <c r="K192" i="81"/>
  <c r="M191" i="81"/>
  <c r="K191" i="81"/>
  <c r="M190" i="81"/>
  <c r="K190" i="81"/>
  <c r="M189" i="81"/>
  <c r="K189" i="81"/>
  <c r="M188" i="81"/>
  <c r="K188" i="81"/>
  <c r="M187" i="81"/>
  <c r="K187" i="81"/>
  <c r="M186" i="81"/>
  <c r="K186" i="81"/>
  <c r="M185" i="81"/>
  <c r="K185" i="81"/>
  <c r="M184" i="81"/>
  <c r="K184" i="81"/>
  <c r="M183" i="81"/>
  <c r="K183" i="81"/>
  <c r="M182" i="81"/>
  <c r="K182" i="81"/>
  <c r="M181" i="81"/>
  <c r="K181" i="81"/>
  <c r="M180" i="81"/>
  <c r="K180" i="81"/>
  <c r="M179" i="81"/>
  <c r="K179" i="81"/>
  <c r="M178" i="81"/>
  <c r="K178" i="81"/>
  <c r="M177" i="81"/>
  <c r="K177" i="81"/>
  <c r="M176" i="81"/>
  <c r="K176" i="81"/>
  <c r="M175" i="81"/>
  <c r="K175" i="81"/>
  <c r="M174" i="81"/>
  <c r="K174" i="81"/>
  <c r="M173" i="81"/>
  <c r="K173" i="81"/>
  <c r="M172" i="81"/>
  <c r="K172" i="81"/>
  <c r="M171" i="81"/>
  <c r="K171" i="81"/>
  <c r="M170" i="81"/>
  <c r="K170" i="81"/>
  <c r="M169" i="81"/>
  <c r="K169" i="81"/>
  <c r="M168" i="81"/>
  <c r="K168" i="81"/>
  <c r="M167" i="81"/>
  <c r="K167" i="81"/>
  <c r="M166" i="81"/>
  <c r="K166" i="81"/>
  <c r="M165" i="81"/>
  <c r="K165" i="81"/>
  <c r="M164" i="81"/>
  <c r="K164" i="81"/>
  <c r="M163" i="81"/>
  <c r="K163" i="81"/>
  <c r="M162" i="81"/>
  <c r="K162" i="81"/>
  <c r="M161" i="81"/>
  <c r="K161" i="81"/>
  <c r="M160" i="81"/>
  <c r="K160" i="81"/>
  <c r="M159" i="81"/>
  <c r="K159" i="81"/>
  <c r="M158" i="81"/>
  <c r="K158" i="81"/>
  <c r="M157" i="81"/>
  <c r="K157" i="81"/>
  <c r="M156" i="81"/>
  <c r="K156" i="81"/>
  <c r="M155" i="81"/>
  <c r="K155" i="81"/>
  <c r="M154" i="81"/>
  <c r="K154" i="81"/>
  <c r="M153" i="81"/>
  <c r="K153" i="81"/>
  <c r="M152" i="81"/>
  <c r="K152" i="81"/>
  <c r="M151" i="81"/>
  <c r="K151" i="81"/>
  <c r="M150" i="81"/>
  <c r="K150" i="81"/>
  <c r="M149" i="81"/>
  <c r="K149" i="81"/>
  <c r="M148" i="81"/>
  <c r="K148" i="81"/>
  <c r="M147" i="81"/>
  <c r="K147" i="81"/>
  <c r="M146" i="81"/>
  <c r="K146" i="81"/>
  <c r="M145" i="81"/>
  <c r="K145" i="81"/>
  <c r="M144" i="81"/>
  <c r="K144" i="81"/>
  <c r="M143" i="81"/>
  <c r="K143" i="81"/>
  <c r="M142" i="81"/>
  <c r="K142" i="81"/>
  <c r="M141" i="81"/>
  <c r="K141" i="81"/>
  <c r="M140" i="81"/>
  <c r="K140" i="81"/>
  <c r="M139" i="81"/>
  <c r="K139" i="81"/>
  <c r="M138" i="81"/>
  <c r="K138" i="81"/>
  <c r="M137" i="81"/>
  <c r="K137" i="81"/>
  <c r="M136" i="81"/>
  <c r="K136" i="81"/>
  <c r="M135" i="81"/>
  <c r="K135" i="81"/>
  <c r="M134" i="81"/>
  <c r="K134" i="81"/>
  <c r="M133" i="81"/>
  <c r="K133" i="81"/>
  <c r="M132" i="81"/>
  <c r="K132" i="81"/>
  <c r="M131" i="81"/>
  <c r="K131" i="81"/>
  <c r="M130" i="81"/>
  <c r="K130" i="81"/>
  <c r="M129" i="81"/>
  <c r="K129" i="81"/>
  <c r="M128" i="81"/>
  <c r="K128" i="81"/>
  <c r="M127" i="81"/>
  <c r="K127" i="81"/>
  <c r="M126" i="81"/>
  <c r="K126" i="81"/>
  <c r="M125" i="81"/>
  <c r="K125" i="81"/>
  <c r="M124" i="81"/>
  <c r="K124" i="81"/>
  <c r="M123" i="81"/>
  <c r="K123" i="81"/>
  <c r="M122" i="81"/>
  <c r="K122" i="81"/>
  <c r="M121" i="81"/>
  <c r="K121" i="81"/>
  <c r="M120" i="81"/>
  <c r="K120" i="81"/>
  <c r="M119" i="81"/>
  <c r="K119" i="81"/>
  <c r="M118" i="81"/>
  <c r="K118" i="81"/>
  <c r="M117" i="81"/>
  <c r="K117" i="81"/>
  <c r="M116" i="81"/>
  <c r="K116" i="81"/>
  <c r="M115" i="81"/>
  <c r="K115" i="81"/>
  <c r="M114" i="81"/>
  <c r="K114" i="81"/>
  <c r="M113" i="81"/>
  <c r="K113" i="81"/>
  <c r="M112" i="81"/>
  <c r="K112" i="81"/>
  <c r="M111" i="81"/>
  <c r="K111" i="81"/>
  <c r="M110" i="81"/>
  <c r="K110" i="81"/>
  <c r="M109" i="81"/>
  <c r="K109" i="81"/>
  <c r="M108" i="81"/>
  <c r="K108" i="81"/>
  <c r="M107" i="81"/>
  <c r="K107" i="81"/>
  <c r="M106" i="81"/>
  <c r="K106" i="81"/>
  <c r="M105" i="81"/>
  <c r="K105" i="81"/>
  <c r="M104" i="81"/>
  <c r="K104" i="81"/>
  <c r="M103" i="81"/>
  <c r="K103" i="81"/>
  <c r="M102" i="81"/>
  <c r="K102" i="81"/>
  <c r="M101" i="81"/>
  <c r="K101" i="81"/>
  <c r="M100" i="81"/>
  <c r="K100" i="81"/>
  <c r="M99" i="81"/>
  <c r="K99" i="81"/>
  <c r="M98" i="81"/>
  <c r="K98" i="81"/>
  <c r="M97" i="81"/>
  <c r="K97" i="81"/>
  <c r="M96" i="81"/>
  <c r="K96" i="81"/>
  <c r="M95" i="81"/>
  <c r="K95" i="81"/>
  <c r="M94" i="81"/>
  <c r="K94" i="81"/>
  <c r="M93" i="81"/>
  <c r="K93" i="81"/>
  <c r="M92" i="81"/>
  <c r="K92" i="81"/>
  <c r="M91" i="81"/>
  <c r="K91" i="81"/>
  <c r="M90" i="81"/>
  <c r="K90" i="81"/>
  <c r="M89" i="81"/>
  <c r="K89" i="81"/>
  <c r="M88" i="81"/>
  <c r="K88" i="81"/>
  <c r="M87" i="81"/>
  <c r="K87" i="81"/>
  <c r="M86" i="81"/>
  <c r="K86" i="81"/>
  <c r="M85" i="81"/>
  <c r="K85" i="81"/>
  <c r="M84" i="81"/>
  <c r="K84" i="81"/>
  <c r="M83" i="81"/>
  <c r="K83" i="81"/>
  <c r="M82" i="81"/>
  <c r="K82" i="81"/>
  <c r="M81" i="81"/>
  <c r="K81" i="81"/>
  <c r="M80" i="81"/>
  <c r="K80" i="81"/>
  <c r="M79" i="81"/>
  <c r="K79" i="81"/>
  <c r="M78" i="81"/>
  <c r="K78" i="81"/>
  <c r="M77" i="81"/>
  <c r="K77" i="81"/>
  <c r="M76" i="81"/>
  <c r="K76" i="81"/>
  <c r="M75" i="81"/>
  <c r="K75" i="81"/>
  <c r="M74" i="81"/>
  <c r="K74" i="81"/>
  <c r="M73" i="81"/>
  <c r="K73" i="81"/>
  <c r="M72" i="81"/>
  <c r="K72" i="81"/>
  <c r="M71" i="81"/>
  <c r="K71" i="81"/>
  <c r="M70" i="81"/>
  <c r="K70" i="81"/>
  <c r="M69" i="81"/>
  <c r="K69" i="81"/>
  <c r="M68" i="81"/>
  <c r="K68" i="81"/>
  <c r="M67" i="81"/>
  <c r="K67" i="81"/>
  <c r="M66" i="81"/>
  <c r="K66" i="81"/>
  <c r="M65" i="81"/>
  <c r="K65" i="81"/>
  <c r="M64" i="81"/>
  <c r="K64" i="81"/>
  <c r="M63" i="81"/>
  <c r="K63" i="81"/>
  <c r="M62" i="81"/>
  <c r="K62" i="81"/>
  <c r="M61" i="81"/>
  <c r="K61" i="81"/>
  <c r="M60" i="81"/>
  <c r="K60" i="81"/>
  <c r="M59" i="81"/>
  <c r="K59" i="81"/>
  <c r="M58" i="81"/>
  <c r="K58" i="81"/>
  <c r="M57" i="81"/>
  <c r="K57" i="81"/>
  <c r="M56" i="81"/>
  <c r="K56" i="81"/>
  <c r="M55" i="81"/>
  <c r="K55" i="81"/>
  <c r="M54" i="81"/>
  <c r="K54" i="81"/>
  <c r="M53" i="81"/>
  <c r="K53" i="81"/>
  <c r="M52" i="81"/>
  <c r="K52" i="81"/>
  <c r="M51" i="81"/>
  <c r="K51" i="81"/>
  <c r="M50" i="81"/>
  <c r="K50" i="81"/>
  <c r="M49" i="81"/>
  <c r="K49" i="81"/>
  <c r="M48" i="81"/>
  <c r="K48" i="81"/>
  <c r="M47" i="81"/>
  <c r="K47" i="81"/>
  <c r="M46" i="81"/>
  <c r="K46" i="81"/>
  <c r="M45" i="81"/>
  <c r="K45" i="81"/>
  <c r="M44" i="81"/>
  <c r="K44" i="81"/>
  <c r="M43" i="81"/>
  <c r="K43" i="81"/>
  <c r="M42" i="81"/>
  <c r="K42" i="81"/>
  <c r="M41" i="81"/>
  <c r="K41" i="81"/>
  <c r="M40" i="81"/>
  <c r="K40" i="81"/>
  <c r="M39" i="81"/>
  <c r="K39" i="81"/>
  <c r="M38" i="81"/>
  <c r="K38" i="81"/>
  <c r="M37" i="81"/>
  <c r="K37" i="81"/>
  <c r="M36" i="81"/>
  <c r="K36" i="81"/>
  <c r="M35" i="81"/>
  <c r="K35" i="81"/>
  <c r="M34" i="81"/>
  <c r="K34" i="81"/>
  <c r="M33" i="81"/>
  <c r="K33" i="81"/>
  <c r="M32" i="81"/>
  <c r="K32" i="81"/>
  <c r="M31" i="81"/>
  <c r="K31" i="81"/>
  <c r="M30" i="81"/>
  <c r="K30" i="81"/>
  <c r="M29" i="81"/>
  <c r="K29" i="81"/>
  <c r="M28" i="81"/>
  <c r="K28" i="81"/>
  <c r="M27" i="81"/>
  <c r="K27" i="81"/>
  <c r="M26" i="81"/>
  <c r="K26" i="81"/>
  <c r="M25" i="81"/>
  <c r="K25" i="81"/>
  <c r="M24" i="81"/>
  <c r="K24" i="81"/>
  <c r="M23" i="81"/>
  <c r="K23" i="81"/>
  <c r="M15" i="81"/>
  <c r="K15" i="81"/>
  <c r="M14" i="81"/>
  <c r="K14" i="81"/>
  <c r="M13" i="81"/>
  <c r="K13" i="81"/>
  <c r="M12" i="81"/>
  <c r="K12" i="81"/>
  <c r="D6" i="81"/>
  <c r="D5" i="81"/>
  <c r="H48" i="86" l="1"/>
  <c r="H51" i="86" s="1"/>
  <c r="G51" i="86"/>
  <c r="E193" i="89"/>
  <c r="C203" i="89" s="1"/>
  <c r="K432" i="81"/>
  <c r="K450" i="81"/>
  <c r="D12" i="39"/>
  <c r="C12" i="39"/>
  <c r="G63" i="53" l="1"/>
  <c r="G64" i="53"/>
  <c r="G65" i="53"/>
  <c r="G66" i="53"/>
  <c r="G67" i="53"/>
  <c r="G68" i="53"/>
  <c r="G69" i="53"/>
  <c r="G70" i="53"/>
  <c r="G71" i="53"/>
  <c r="G72" i="53"/>
  <c r="G73" i="53"/>
  <c r="G74" i="53"/>
  <c r="G75" i="53"/>
  <c r="G76" i="53"/>
  <c r="G77" i="53"/>
  <c r="G78" i="53"/>
  <c r="G79" i="53"/>
  <c r="G80" i="53"/>
  <c r="G81" i="53"/>
  <c r="G82" i="53"/>
  <c r="G83" i="53"/>
  <c r="G84" i="53"/>
  <c r="G85" i="53"/>
  <c r="G86" i="53"/>
  <c r="G87" i="53"/>
  <c r="G88" i="53"/>
  <c r="G89" i="53"/>
  <c r="G90" i="53"/>
  <c r="G91" i="53"/>
  <c r="G92" i="53"/>
  <c r="G93" i="53"/>
  <c r="G94" i="53"/>
  <c r="G95" i="53"/>
  <c r="G96" i="53"/>
  <c r="G97" i="53"/>
  <c r="G98" i="53"/>
  <c r="G146" i="53"/>
  <c r="H3" i="25"/>
  <c r="H26" i="25"/>
  <c r="C26" i="39"/>
  <c r="C22" i="39"/>
  <c r="G229" i="25"/>
  <c r="G18" i="25"/>
  <c r="G51" i="25"/>
  <c r="AE56" i="25"/>
  <c r="AE55" i="25"/>
  <c r="AE54" i="25"/>
  <c r="AE53" i="25"/>
  <c r="AE52" i="25"/>
  <c r="AD51" i="25"/>
  <c r="AC51" i="25"/>
  <c r="AB51" i="25"/>
  <c r="AA51" i="25"/>
  <c r="Z51" i="25"/>
  <c r="Y51" i="25"/>
  <c r="X51" i="25"/>
  <c r="W51" i="25"/>
  <c r="V51" i="25"/>
  <c r="U51" i="25"/>
  <c r="T51" i="25"/>
  <c r="S51" i="25"/>
  <c r="R51" i="25"/>
  <c r="Q51" i="25"/>
  <c r="P51" i="25"/>
  <c r="O51" i="25"/>
  <c r="N51" i="25"/>
  <c r="M51" i="25"/>
  <c r="L51" i="25"/>
  <c r="K51" i="25"/>
  <c r="J51" i="25"/>
  <c r="I51" i="25"/>
  <c r="H51" i="25"/>
  <c r="B5" i="46"/>
  <c r="B5" i="77"/>
  <c r="B8" i="77"/>
  <c r="J12" i="39"/>
  <c r="I12" i="39"/>
  <c r="H12" i="39"/>
  <c r="G12" i="39"/>
  <c r="G22" i="39" s="1"/>
  <c r="F12" i="39"/>
  <c r="E12" i="39"/>
  <c r="C21" i="39" l="1"/>
  <c r="C24" i="39"/>
  <c r="C25" i="39" s="1"/>
  <c r="C16" i="39"/>
  <c r="C18" i="39"/>
  <c r="C20" i="39"/>
  <c r="D22" i="39"/>
  <c r="D24" i="39"/>
  <c r="AE51" i="25"/>
  <c r="C17" i="39"/>
  <c r="D3" i="78"/>
  <c r="B3" i="78"/>
  <c r="C46" i="78"/>
  <c r="C47" i="78" s="1"/>
  <c r="B46" i="78"/>
  <c r="B47" i="78" s="1"/>
  <c r="C45" i="78"/>
  <c r="B45" i="78"/>
  <c r="B41" i="78"/>
  <c r="B39" i="78"/>
  <c r="D18" i="78"/>
  <c r="D17" i="78"/>
  <c r="D16" i="78"/>
  <c r="D15" i="78"/>
  <c r="D14" i="78"/>
  <c r="D13" i="78"/>
  <c r="D12" i="78"/>
  <c r="D3" i="71"/>
  <c r="D3" i="55"/>
  <c r="D3" i="70"/>
  <c r="D3" i="69"/>
  <c r="D3" i="65"/>
  <c r="C3" i="72"/>
  <c r="C3" i="73"/>
  <c r="C3" i="77"/>
  <c r="C3" i="48"/>
  <c r="D3" i="38"/>
  <c r="E3" i="59"/>
  <c r="G3" i="39"/>
  <c r="C3" i="28"/>
  <c r="D3" i="46"/>
  <c r="D3" i="23"/>
  <c r="I3" i="49"/>
  <c r="L3" i="53"/>
  <c r="D210" i="25"/>
  <c r="D208" i="25"/>
  <c r="D209" i="25"/>
  <c r="D211" i="25"/>
  <c r="D207" i="25"/>
  <c r="D205" i="25"/>
  <c r="D204" i="25"/>
  <c r="D202" i="25"/>
  <c r="D203" i="25"/>
  <c r="D201" i="25"/>
  <c r="D199" i="25"/>
  <c r="D196" i="25"/>
  <c r="D197" i="25"/>
  <c r="D198" i="25"/>
  <c r="D195" i="25"/>
  <c r="D193" i="25"/>
  <c r="D190" i="25"/>
  <c r="D191" i="25"/>
  <c r="D192" i="25"/>
  <c r="D189" i="25"/>
  <c r="D187" i="25"/>
  <c r="D186" i="25"/>
  <c r="D185" i="25"/>
  <c r="D184" i="25"/>
  <c r="D183" i="25"/>
  <c r="G182" i="25"/>
  <c r="AE211" i="25"/>
  <c r="AE210" i="25"/>
  <c r="AE209" i="25"/>
  <c r="AE208" i="25"/>
  <c r="AE207" i="25"/>
  <c r="AD206" i="25"/>
  <c r="AC206" i="25"/>
  <c r="AB206" i="25"/>
  <c r="AA206" i="25"/>
  <c r="Z206" i="25"/>
  <c r="Y206" i="25"/>
  <c r="X206" i="25"/>
  <c r="W206" i="25"/>
  <c r="V206" i="25"/>
  <c r="U206" i="25"/>
  <c r="T206" i="25"/>
  <c r="S206" i="25"/>
  <c r="R206" i="25"/>
  <c r="Q206" i="25"/>
  <c r="P206" i="25"/>
  <c r="O206" i="25"/>
  <c r="N206" i="25"/>
  <c r="M206" i="25"/>
  <c r="L206" i="25"/>
  <c r="K206" i="25"/>
  <c r="J206" i="25"/>
  <c r="I206" i="25"/>
  <c r="H206" i="25"/>
  <c r="G206" i="25"/>
  <c r="AE205" i="25"/>
  <c r="AE204" i="25"/>
  <c r="AE203" i="25"/>
  <c r="AE202" i="25"/>
  <c r="AE201" i="25"/>
  <c r="AD200" i="25"/>
  <c r="AC200" i="25"/>
  <c r="AB200" i="25"/>
  <c r="AA200" i="25"/>
  <c r="Z200" i="25"/>
  <c r="Y200" i="25"/>
  <c r="X200" i="25"/>
  <c r="W200" i="25"/>
  <c r="V200" i="25"/>
  <c r="U200" i="25"/>
  <c r="T200" i="25"/>
  <c r="S200" i="25"/>
  <c r="R200" i="25"/>
  <c r="Q200" i="25"/>
  <c r="P200" i="25"/>
  <c r="O200" i="25"/>
  <c r="N200" i="25"/>
  <c r="M200" i="25"/>
  <c r="L200" i="25"/>
  <c r="K200" i="25"/>
  <c r="J200" i="25"/>
  <c r="I200" i="25"/>
  <c r="H200" i="25"/>
  <c r="G200" i="25"/>
  <c r="AE199" i="25"/>
  <c r="AE198" i="25"/>
  <c r="AE197" i="25"/>
  <c r="AE196" i="25"/>
  <c r="AE195" i="25"/>
  <c r="AD194" i="25"/>
  <c r="AC194" i="25"/>
  <c r="AB194" i="25"/>
  <c r="AA194" i="25"/>
  <c r="Z194" i="25"/>
  <c r="Y194" i="25"/>
  <c r="X194" i="25"/>
  <c r="W194" i="25"/>
  <c r="V194" i="25"/>
  <c r="U194" i="25"/>
  <c r="T194" i="25"/>
  <c r="S194" i="25"/>
  <c r="R194" i="25"/>
  <c r="Q194" i="25"/>
  <c r="P194" i="25"/>
  <c r="O194" i="25"/>
  <c r="N194" i="25"/>
  <c r="M194" i="25"/>
  <c r="L194" i="25"/>
  <c r="K194" i="25"/>
  <c r="J194" i="25"/>
  <c r="I194" i="25"/>
  <c r="H194" i="25"/>
  <c r="G194" i="25"/>
  <c r="AE193" i="25"/>
  <c r="AE192" i="25"/>
  <c r="AE191" i="25"/>
  <c r="AE190" i="25"/>
  <c r="AE189" i="25"/>
  <c r="AD188" i="25"/>
  <c r="AC188" i="25"/>
  <c r="AB188" i="25"/>
  <c r="AA188" i="25"/>
  <c r="Z188" i="25"/>
  <c r="Y188" i="25"/>
  <c r="X188" i="25"/>
  <c r="W188" i="25"/>
  <c r="V188" i="25"/>
  <c r="U188" i="25"/>
  <c r="T188" i="25"/>
  <c r="S188" i="25"/>
  <c r="R188" i="25"/>
  <c r="Q188" i="25"/>
  <c r="P188" i="25"/>
  <c r="O188" i="25"/>
  <c r="N188" i="25"/>
  <c r="M188" i="25"/>
  <c r="L188" i="25"/>
  <c r="K188" i="25"/>
  <c r="J188" i="25"/>
  <c r="I188" i="25"/>
  <c r="H188" i="25"/>
  <c r="G188" i="25"/>
  <c r="AE187" i="25"/>
  <c r="AE186" i="25"/>
  <c r="AE185" i="25"/>
  <c r="AE184" i="25"/>
  <c r="AE183" i="25"/>
  <c r="AD182" i="25"/>
  <c r="AC182" i="25"/>
  <c r="AB182" i="25"/>
  <c r="AA182" i="25"/>
  <c r="Z182" i="25"/>
  <c r="Y182" i="25"/>
  <c r="X182" i="25"/>
  <c r="W182" i="25"/>
  <c r="V182" i="25"/>
  <c r="U182" i="25"/>
  <c r="T182" i="25"/>
  <c r="S182" i="25"/>
  <c r="R182" i="25"/>
  <c r="Q182" i="25"/>
  <c r="P182" i="25"/>
  <c r="O182" i="25"/>
  <c r="N182" i="25"/>
  <c r="M182" i="25"/>
  <c r="L182" i="25"/>
  <c r="K182" i="25"/>
  <c r="J182" i="25"/>
  <c r="I182" i="25"/>
  <c r="H182" i="25"/>
  <c r="B42" i="78" l="1"/>
  <c r="N181" i="25"/>
  <c r="B49" i="78"/>
  <c r="B48" i="78"/>
  <c r="B50" i="78" s="1"/>
  <c r="C49" i="78"/>
  <c r="C48" i="78"/>
  <c r="I181" i="25"/>
  <c r="H181" i="25"/>
  <c r="P181" i="25"/>
  <c r="X181" i="25"/>
  <c r="Q181" i="25"/>
  <c r="R181" i="25"/>
  <c r="AB181" i="25"/>
  <c r="W181" i="25"/>
  <c r="J181" i="25"/>
  <c r="M181" i="25"/>
  <c r="T181" i="25"/>
  <c r="L181" i="25"/>
  <c r="O181" i="25"/>
  <c r="K181" i="25"/>
  <c r="G181" i="25"/>
  <c r="AE188" i="25"/>
  <c r="V181" i="25"/>
  <c r="AD181" i="25"/>
  <c r="Y181" i="25"/>
  <c r="S181" i="25"/>
  <c r="AA181" i="25"/>
  <c r="AE194" i="25"/>
  <c r="U181" i="25"/>
  <c r="AC181" i="25"/>
  <c r="AE200" i="25"/>
  <c r="Z181" i="25"/>
  <c r="AE182" i="25"/>
  <c r="AE206" i="25"/>
  <c r="AE19" i="25"/>
  <c r="AE20" i="25"/>
  <c r="AE21" i="25"/>
  <c r="AE22" i="25"/>
  <c r="AE23" i="25"/>
  <c r="AE27" i="25"/>
  <c r="AE28" i="25"/>
  <c r="AE29" i="25"/>
  <c r="AE30" i="25"/>
  <c r="AE31" i="25"/>
  <c r="AE34" i="25"/>
  <c r="AE35" i="25"/>
  <c r="AE36" i="25"/>
  <c r="AE37" i="25"/>
  <c r="AE38" i="25"/>
  <c r="AE40" i="25"/>
  <c r="AE41" i="25"/>
  <c r="AE42" i="25"/>
  <c r="AE43" i="25"/>
  <c r="AE44" i="25"/>
  <c r="AE46" i="25"/>
  <c r="AE47" i="25"/>
  <c r="AE48" i="25"/>
  <c r="AE49" i="25"/>
  <c r="AE50" i="25"/>
  <c r="AE59" i="25"/>
  <c r="AE60" i="25"/>
  <c r="AE61" i="25"/>
  <c r="AE62" i="25"/>
  <c r="AE63" i="25"/>
  <c r="AE65" i="25"/>
  <c r="AE66" i="25"/>
  <c r="AE67" i="25"/>
  <c r="AE68" i="25"/>
  <c r="AE69" i="25"/>
  <c r="AE71" i="25"/>
  <c r="AE72" i="25"/>
  <c r="AE73" i="25"/>
  <c r="AE74" i="25"/>
  <c r="AE75" i="25"/>
  <c r="AE77" i="25"/>
  <c r="AE78" i="25"/>
  <c r="AE79" i="25"/>
  <c r="AE80" i="25"/>
  <c r="AE81" i="25"/>
  <c r="AE83" i="25"/>
  <c r="AE84" i="25"/>
  <c r="AE85" i="25"/>
  <c r="AE86" i="25"/>
  <c r="AE87" i="25"/>
  <c r="AE90" i="25"/>
  <c r="AE91" i="25"/>
  <c r="AE92" i="25"/>
  <c r="AE93" i="25"/>
  <c r="AE94" i="25"/>
  <c r="AE96" i="25"/>
  <c r="AE97" i="25"/>
  <c r="AE98" i="25"/>
  <c r="AE99" i="25"/>
  <c r="AE100" i="25"/>
  <c r="AE102" i="25"/>
  <c r="AE103" i="25"/>
  <c r="AE104" i="25"/>
  <c r="AE105" i="25"/>
  <c r="AE106" i="25"/>
  <c r="AE108" i="25"/>
  <c r="AE109" i="25"/>
  <c r="AE110" i="25"/>
  <c r="AE111" i="25"/>
  <c r="AE112" i="25"/>
  <c r="AE114" i="25"/>
  <c r="AE115" i="25"/>
  <c r="AE116" i="25"/>
  <c r="AE117" i="25"/>
  <c r="AE118" i="25"/>
  <c r="AE121" i="25"/>
  <c r="AE122" i="25"/>
  <c r="AE123" i="25"/>
  <c r="AE124" i="25"/>
  <c r="AE125" i="25"/>
  <c r="AE127" i="25"/>
  <c r="AE128" i="25"/>
  <c r="AE129" i="25"/>
  <c r="AE130" i="25"/>
  <c r="AE131" i="25"/>
  <c r="AE133" i="25"/>
  <c r="AE134" i="25"/>
  <c r="AE135" i="25"/>
  <c r="AE136" i="25"/>
  <c r="AE137" i="25"/>
  <c r="AE139" i="25"/>
  <c r="AE140" i="25"/>
  <c r="AE141" i="25"/>
  <c r="AE142" i="25"/>
  <c r="AE143" i="25"/>
  <c r="AE145" i="25"/>
  <c r="AE146" i="25"/>
  <c r="AE147" i="25"/>
  <c r="AE148" i="25"/>
  <c r="AE149" i="25"/>
  <c r="AE152" i="25"/>
  <c r="AE153" i="25"/>
  <c r="AE154" i="25"/>
  <c r="AE155" i="25"/>
  <c r="AE156" i="25"/>
  <c r="AE158" i="25"/>
  <c r="AE159" i="25"/>
  <c r="AE160" i="25"/>
  <c r="AE161" i="25"/>
  <c r="AE162" i="25"/>
  <c r="AE164" i="25"/>
  <c r="AE165" i="25"/>
  <c r="AE166" i="25"/>
  <c r="AE167" i="25"/>
  <c r="AE168" i="25"/>
  <c r="AE170" i="25"/>
  <c r="AE171" i="25"/>
  <c r="AE172" i="25"/>
  <c r="AE173" i="25"/>
  <c r="AE174" i="25"/>
  <c r="AE176" i="25"/>
  <c r="AE177" i="25"/>
  <c r="AE178" i="25"/>
  <c r="AE179" i="25"/>
  <c r="AE180" i="25"/>
  <c r="AE16" i="25"/>
  <c r="D133" i="25"/>
  <c r="C50" i="78" l="1"/>
  <c r="AE181" i="25"/>
  <c r="J175" i="25"/>
  <c r="G175" i="25"/>
  <c r="D179" i="25"/>
  <c r="D177" i="25"/>
  <c r="D178" i="25"/>
  <c r="D180" i="25"/>
  <c r="D176" i="25"/>
  <c r="AD175" i="25"/>
  <c r="AC175" i="25"/>
  <c r="AB175" i="25"/>
  <c r="AA175" i="25"/>
  <c r="Z175" i="25"/>
  <c r="Y175" i="25"/>
  <c r="X175" i="25"/>
  <c r="W175" i="25"/>
  <c r="V175" i="25"/>
  <c r="U175" i="25"/>
  <c r="T175" i="25"/>
  <c r="S175" i="25"/>
  <c r="R175" i="25"/>
  <c r="Q175" i="25"/>
  <c r="P175" i="25"/>
  <c r="O175" i="25"/>
  <c r="N175" i="25"/>
  <c r="M175" i="25"/>
  <c r="L175" i="25"/>
  <c r="K175" i="25"/>
  <c r="I175" i="25"/>
  <c r="H175" i="25"/>
  <c r="H169" i="25"/>
  <c r="D174" i="25"/>
  <c r="D171" i="25"/>
  <c r="D172" i="25"/>
  <c r="D173" i="25"/>
  <c r="D170" i="25"/>
  <c r="AD169" i="25"/>
  <c r="AC169" i="25"/>
  <c r="AB169" i="25"/>
  <c r="AA169" i="25"/>
  <c r="Z169" i="25"/>
  <c r="Y169" i="25"/>
  <c r="X169" i="25"/>
  <c r="W169" i="25"/>
  <c r="V169" i="25"/>
  <c r="U169" i="25"/>
  <c r="T169" i="25"/>
  <c r="S169" i="25"/>
  <c r="R169" i="25"/>
  <c r="Q169" i="25"/>
  <c r="P169" i="25"/>
  <c r="O169" i="25"/>
  <c r="N169" i="25"/>
  <c r="M169" i="25"/>
  <c r="L169" i="25"/>
  <c r="K169" i="25"/>
  <c r="J169" i="25"/>
  <c r="I169" i="25"/>
  <c r="G169" i="25"/>
  <c r="J163" i="25"/>
  <c r="D166" i="25"/>
  <c r="D161" i="25"/>
  <c r="D165" i="25"/>
  <c r="D167" i="25"/>
  <c r="D168" i="25"/>
  <c r="D164" i="25"/>
  <c r="J157" i="25"/>
  <c r="D159" i="25"/>
  <c r="D160" i="25"/>
  <c r="D162" i="25"/>
  <c r="D158" i="25"/>
  <c r="I151" i="25"/>
  <c r="D153" i="25"/>
  <c r="D154" i="25"/>
  <c r="D155" i="25"/>
  <c r="D156" i="25"/>
  <c r="D152" i="25"/>
  <c r="K144" i="25"/>
  <c r="D148" i="25"/>
  <c r="D146" i="25"/>
  <c r="D147" i="25"/>
  <c r="D149" i="25"/>
  <c r="D145" i="25"/>
  <c r="AD144" i="25"/>
  <c r="AC144" i="25"/>
  <c r="AB144" i="25"/>
  <c r="AA144" i="25"/>
  <c r="Z144" i="25"/>
  <c r="Y144" i="25"/>
  <c r="X144" i="25"/>
  <c r="W144" i="25"/>
  <c r="V144" i="25"/>
  <c r="U144" i="25"/>
  <c r="T144" i="25"/>
  <c r="S144" i="25"/>
  <c r="R144" i="25"/>
  <c r="Q144" i="25"/>
  <c r="P144" i="25"/>
  <c r="O144" i="25"/>
  <c r="N144" i="25"/>
  <c r="M144" i="25"/>
  <c r="L144" i="25"/>
  <c r="J144" i="25"/>
  <c r="I144" i="25"/>
  <c r="H144" i="25"/>
  <c r="G144" i="25"/>
  <c r="J138" i="25"/>
  <c r="D142" i="25"/>
  <c r="D140" i="25"/>
  <c r="D141" i="25"/>
  <c r="D143" i="25"/>
  <c r="D139" i="25"/>
  <c r="AD138" i="25"/>
  <c r="AC138" i="25"/>
  <c r="AB138" i="25"/>
  <c r="AA138" i="25"/>
  <c r="Z138" i="25"/>
  <c r="Y138" i="25"/>
  <c r="X138" i="25"/>
  <c r="W138" i="25"/>
  <c r="V138" i="25"/>
  <c r="U138" i="25"/>
  <c r="T138" i="25"/>
  <c r="S138" i="25"/>
  <c r="R138" i="25"/>
  <c r="Q138" i="25"/>
  <c r="P138" i="25"/>
  <c r="O138" i="25"/>
  <c r="N138" i="25"/>
  <c r="M138" i="25"/>
  <c r="L138" i="25"/>
  <c r="K138" i="25"/>
  <c r="I138" i="25"/>
  <c r="H138" i="25"/>
  <c r="G138" i="25"/>
  <c r="I132" i="25"/>
  <c r="D137" i="25"/>
  <c r="D134" i="25"/>
  <c r="D135" i="25"/>
  <c r="D136" i="25"/>
  <c r="K120" i="25"/>
  <c r="D124" i="25"/>
  <c r="D122" i="25"/>
  <c r="AE138" i="25" l="1"/>
  <c r="AE169" i="25"/>
  <c r="AE144" i="25"/>
  <c r="AE175" i="25"/>
  <c r="H126" i="25"/>
  <c r="D128" i="25"/>
  <c r="D129" i="25"/>
  <c r="D130" i="25"/>
  <c r="D131" i="25"/>
  <c r="D127" i="25"/>
  <c r="G120" i="25"/>
  <c r="J120" i="25"/>
  <c r="H120" i="25"/>
  <c r="D123" i="25"/>
  <c r="D125" i="25"/>
  <c r="D121" i="25"/>
  <c r="K113" i="25"/>
  <c r="G113" i="25"/>
  <c r="H113" i="25"/>
  <c r="AD113" i="25"/>
  <c r="AC113" i="25"/>
  <c r="AB113" i="25"/>
  <c r="AA113" i="25"/>
  <c r="Z113" i="25"/>
  <c r="Y113" i="25"/>
  <c r="X113" i="25"/>
  <c r="W113" i="25"/>
  <c r="V113" i="25"/>
  <c r="U113" i="25"/>
  <c r="T113" i="25"/>
  <c r="S113" i="25"/>
  <c r="R113" i="25"/>
  <c r="Q113" i="25"/>
  <c r="P113" i="25"/>
  <c r="O113" i="25"/>
  <c r="N113" i="25"/>
  <c r="M113" i="25"/>
  <c r="L113" i="25"/>
  <c r="J113" i="25"/>
  <c r="I113" i="25"/>
  <c r="I107" i="25"/>
  <c r="AD107" i="25"/>
  <c r="AC107" i="25"/>
  <c r="AB107" i="25"/>
  <c r="AA107" i="25"/>
  <c r="Z107" i="25"/>
  <c r="Y107" i="25"/>
  <c r="X107" i="25"/>
  <c r="W107" i="25"/>
  <c r="V107" i="25"/>
  <c r="U107" i="25"/>
  <c r="T107" i="25"/>
  <c r="S107" i="25"/>
  <c r="R107" i="25"/>
  <c r="Q107" i="25"/>
  <c r="P107" i="25"/>
  <c r="O107" i="25"/>
  <c r="N107" i="25"/>
  <c r="M107" i="25"/>
  <c r="L107" i="25"/>
  <c r="K107" i="25"/>
  <c r="J107" i="25"/>
  <c r="H107" i="25"/>
  <c r="G107" i="25"/>
  <c r="H101" i="25"/>
  <c r="J101" i="25"/>
  <c r="AE101" i="25" s="1"/>
  <c r="I101" i="25"/>
  <c r="I95" i="25"/>
  <c r="J89" i="25"/>
  <c r="G89" i="25"/>
  <c r="AE89" i="25" s="1"/>
  <c r="K82" i="25"/>
  <c r="G82" i="25"/>
  <c r="H82" i="25"/>
  <c r="AD82" i="25"/>
  <c r="AC82" i="25"/>
  <c r="AB82" i="25"/>
  <c r="AA82" i="25"/>
  <c r="Z82" i="25"/>
  <c r="Y82" i="25"/>
  <c r="X82" i="25"/>
  <c r="W82" i="25"/>
  <c r="V82" i="25"/>
  <c r="U82" i="25"/>
  <c r="T82" i="25"/>
  <c r="S82" i="25"/>
  <c r="R82" i="25"/>
  <c r="Q82" i="25"/>
  <c r="P82" i="25"/>
  <c r="O82" i="25"/>
  <c r="N82" i="25"/>
  <c r="M82" i="25"/>
  <c r="L82" i="25"/>
  <c r="J82" i="25"/>
  <c r="I82" i="25"/>
  <c r="J76" i="25"/>
  <c r="H76" i="25"/>
  <c r="AD76" i="25"/>
  <c r="AC76" i="25"/>
  <c r="AB76" i="25"/>
  <c r="AA76" i="25"/>
  <c r="Z76" i="25"/>
  <c r="Y76" i="25"/>
  <c r="X76" i="25"/>
  <c r="W76" i="25"/>
  <c r="V76" i="25"/>
  <c r="U76" i="25"/>
  <c r="T76" i="25"/>
  <c r="S76" i="25"/>
  <c r="R76" i="25"/>
  <c r="Q76" i="25"/>
  <c r="P76" i="25"/>
  <c r="O76" i="25"/>
  <c r="N76" i="25"/>
  <c r="M76" i="25"/>
  <c r="L76" i="25"/>
  <c r="K76" i="25"/>
  <c r="I76" i="25"/>
  <c r="G76" i="25"/>
  <c r="K70" i="25"/>
  <c r="H70" i="25"/>
  <c r="J64" i="25"/>
  <c r="G64" i="25"/>
  <c r="I58" i="25"/>
  <c r="G58" i="25"/>
  <c r="G45" i="25"/>
  <c r="Z45" i="25"/>
  <c r="I45" i="25"/>
  <c r="AD45" i="25"/>
  <c r="AC45" i="25"/>
  <c r="AB45" i="25"/>
  <c r="AA45" i="25"/>
  <c r="Y45" i="25"/>
  <c r="X45" i="25"/>
  <c r="W45" i="25"/>
  <c r="V45" i="25"/>
  <c r="U45" i="25"/>
  <c r="T45" i="25"/>
  <c r="S45" i="25"/>
  <c r="R45" i="25"/>
  <c r="Q45" i="25"/>
  <c r="P45" i="25"/>
  <c r="O45" i="25"/>
  <c r="N45" i="25"/>
  <c r="M45" i="25"/>
  <c r="L45" i="25"/>
  <c r="K45" i="25"/>
  <c r="J45" i="25"/>
  <c r="H45" i="25"/>
  <c r="G39" i="25"/>
  <c r="AD39" i="25"/>
  <c r="AC39" i="25"/>
  <c r="AB39" i="25"/>
  <c r="AA39" i="25"/>
  <c r="Z39" i="25"/>
  <c r="Y39" i="25"/>
  <c r="X39" i="25"/>
  <c r="W39" i="25"/>
  <c r="V39" i="25"/>
  <c r="U39" i="25"/>
  <c r="T39" i="25"/>
  <c r="S39" i="25"/>
  <c r="R39" i="25"/>
  <c r="Q39" i="25"/>
  <c r="P39" i="25"/>
  <c r="O39" i="25"/>
  <c r="N39" i="25"/>
  <c r="M39" i="25"/>
  <c r="L39" i="25"/>
  <c r="K39" i="25"/>
  <c r="J39" i="25"/>
  <c r="I39" i="25"/>
  <c r="H39" i="25"/>
  <c r="G33" i="25"/>
  <c r="G26" i="25"/>
  <c r="AD18" i="25"/>
  <c r="H18" i="25"/>
  <c r="I18" i="25"/>
  <c r="J18" i="25"/>
  <c r="K18" i="25"/>
  <c r="L18" i="25"/>
  <c r="M18" i="25"/>
  <c r="N18" i="25"/>
  <c r="O18" i="25"/>
  <c r="P18" i="25"/>
  <c r="Q18" i="25"/>
  <c r="R18" i="25"/>
  <c r="S18" i="25"/>
  <c r="T18" i="25"/>
  <c r="U18" i="25"/>
  <c r="V18" i="25"/>
  <c r="W18" i="25"/>
  <c r="X18" i="25"/>
  <c r="Y18" i="25"/>
  <c r="Z18" i="25"/>
  <c r="AA18" i="25"/>
  <c r="AB18" i="25"/>
  <c r="AC18" i="25"/>
  <c r="AE232" i="25"/>
  <c r="AD229" i="25"/>
  <c r="R229" i="25"/>
  <c r="S229" i="25"/>
  <c r="T229" i="25"/>
  <c r="U229" i="25"/>
  <c r="V229" i="25"/>
  <c r="W229" i="25"/>
  <c r="X229" i="25"/>
  <c r="Y229" i="25"/>
  <c r="Z229" i="25"/>
  <c r="AA229" i="25"/>
  <c r="AB229" i="25"/>
  <c r="AC229" i="25"/>
  <c r="R26" i="25"/>
  <c r="S26" i="25"/>
  <c r="T26" i="25"/>
  <c r="U26" i="25"/>
  <c r="V26" i="25"/>
  <c r="W26" i="25"/>
  <c r="X26" i="25"/>
  <c r="Y26" i="25"/>
  <c r="Z26" i="25"/>
  <c r="AA26" i="25"/>
  <c r="AB26" i="25"/>
  <c r="AC26" i="25"/>
  <c r="AD26" i="25"/>
  <c r="R33" i="25"/>
  <c r="S33" i="25"/>
  <c r="T33" i="25"/>
  <c r="U33" i="25"/>
  <c r="V33" i="25"/>
  <c r="W33" i="25"/>
  <c r="X33" i="25"/>
  <c r="Y33" i="25"/>
  <c r="Z33" i="25"/>
  <c r="AA33" i="25"/>
  <c r="AB33" i="25"/>
  <c r="AC33" i="25"/>
  <c r="AD33" i="25"/>
  <c r="R58" i="25"/>
  <c r="S58" i="25"/>
  <c r="T58" i="25"/>
  <c r="U58" i="25"/>
  <c r="V58" i="25"/>
  <c r="W58" i="25"/>
  <c r="X58" i="25"/>
  <c r="Y58" i="25"/>
  <c r="Z58" i="25"/>
  <c r="AA58" i="25"/>
  <c r="AB58" i="25"/>
  <c r="AC58" i="25"/>
  <c r="AD58" i="25"/>
  <c r="R64" i="25"/>
  <c r="S64" i="25"/>
  <c r="T64" i="25"/>
  <c r="U64" i="25"/>
  <c r="V64" i="25"/>
  <c r="W64" i="25"/>
  <c r="X64" i="25"/>
  <c r="Y64" i="25"/>
  <c r="Z64" i="25"/>
  <c r="AA64" i="25"/>
  <c r="AB64" i="25"/>
  <c r="AC64" i="25"/>
  <c r="AD64" i="25"/>
  <c r="R70" i="25"/>
  <c r="S70" i="25"/>
  <c r="T70" i="25"/>
  <c r="U70" i="25"/>
  <c r="V70" i="25"/>
  <c r="W70" i="25"/>
  <c r="X70" i="25"/>
  <c r="Y70" i="25"/>
  <c r="Z70" i="25"/>
  <c r="AA70" i="25"/>
  <c r="AB70" i="25"/>
  <c r="AC70" i="25"/>
  <c r="AD70" i="25"/>
  <c r="R89" i="25"/>
  <c r="S89" i="25"/>
  <c r="T89" i="25"/>
  <c r="U89" i="25"/>
  <c r="V89" i="25"/>
  <c r="W89" i="25"/>
  <c r="X89" i="25"/>
  <c r="Y89" i="25"/>
  <c r="Z89" i="25"/>
  <c r="AA89" i="25"/>
  <c r="AB89" i="25"/>
  <c r="AC89" i="25"/>
  <c r="AD89" i="25"/>
  <c r="R95" i="25"/>
  <c r="S95" i="25"/>
  <c r="T95" i="25"/>
  <c r="U95" i="25"/>
  <c r="V95" i="25"/>
  <c r="W95" i="25"/>
  <c r="X95" i="25"/>
  <c r="Y95" i="25"/>
  <c r="Z95" i="25"/>
  <c r="AA95" i="25"/>
  <c r="AB95" i="25"/>
  <c r="AC95" i="25"/>
  <c r="AD95" i="25"/>
  <c r="R101" i="25"/>
  <c r="S101" i="25"/>
  <c r="T101" i="25"/>
  <c r="U101" i="25"/>
  <c r="V101" i="25"/>
  <c r="W101" i="25"/>
  <c r="X101" i="25"/>
  <c r="Y101" i="25"/>
  <c r="Z101" i="25"/>
  <c r="AA101" i="25"/>
  <c r="AB101" i="25"/>
  <c r="AC101" i="25"/>
  <c r="AD101" i="25"/>
  <c r="R120" i="25"/>
  <c r="S120" i="25"/>
  <c r="T120" i="25"/>
  <c r="U120" i="25"/>
  <c r="V120" i="25"/>
  <c r="W120" i="25"/>
  <c r="X120" i="25"/>
  <c r="Y120" i="25"/>
  <c r="Z120" i="25"/>
  <c r="AA120" i="25"/>
  <c r="AB120" i="25"/>
  <c r="AC120" i="25"/>
  <c r="AD120" i="25"/>
  <c r="R126" i="25"/>
  <c r="S126" i="25"/>
  <c r="T126" i="25"/>
  <c r="U126" i="25"/>
  <c r="V126" i="25"/>
  <c r="W126" i="25"/>
  <c r="X126" i="25"/>
  <c r="Y126" i="25"/>
  <c r="Z126" i="25"/>
  <c r="AA126" i="25"/>
  <c r="AB126" i="25"/>
  <c r="AC126" i="25"/>
  <c r="AD126" i="25"/>
  <c r="R132" i="25"/>
  <c r="S132" i="25"/>
  <c r="T132" i="25"/>
  <c r="U132" i="25"/>
  <c r="V132" i="25"/>
  <c r="W132" i="25"/>
  <c r="X132" i="25"/>
  <c r="Y132" i="25"/>
  <c r="Z132" i="25"/>
  <c r="AA132" i="25"/>
  <c r="AB132" i="25"/>
  <c r="AC132" i="25"/>
  <c r="AD132" i="25"/>
  <c r="R151" i="25"/>
  <c r="S151" i="25"/>
  <c r="T151" i="25"/>
  <c r="U151" i="25"/>
  <c r="V151" i="25"/>
  <c r="W151" i="25"/>
  <c r="X151" i="25"/>
  <c r="Y151" i="25"/>
  <c r="Z151" i="25"/>
  <c r="AA151" i="25"/>
  <c r="AB151" i="25"/>
  <c r="AC151" i="25"/>
  <c r="AD151" i="25"/>
  <c r="R157" i="25"/>
  <c r="S157" i="25"/>
  <c r="T157" i="25"/>
  <c r="U157" i="25"/>
  <c r="V157" i="25"/>
  <c r="W157" i="25"/>
  <c r="X157" i="25"/>
  <c r="Y157" i="25"/>
  <c r="Z157" i="25"/>
  <c r="AA157" i="25"/>
  <c r="AB157" i="25"/>
  <c r="AC157" i="25"/>
  <c r="AD157" i="25"/>
  <c r="R163" i="25"/>
  <c r="S163" i="25"/>
  <c r="T163" i="25"/>
  <c r="U163" i="25"/>
  <c r="V163" i="25"/>
  <c r="W163" i="25"/>
  <c r="X163" i="25"/>
  <c r="Y163" i="25"/>
  <c r="Z163" i="25"/>
  <c r="AA163" i="25"/>
  <c r="AB163" i="25"/>
  <c r="AC163" i="25"/>
  <c r="AD163" i="25"/>
  <c r="N150" i="53"/>
  <c r="B173" i="53" s="1"/>
  <c r="C173" i="53" s="1"/>
  <c r="P150" i="53"/>
  <c r="B175" i="53" s="1"/>
  <c r="C175" i="53" s="1"/>
  <c r="Q150" i="53"/>
  <c r="R150" i="53"/>
  <c r="S150" i="53"/>
  <c r="T12" i="53"/>
  <c r="T15" i="53"/>
  <c r="T16" i="53"/>
  <c r="T17" i="53"/>
  <c r="T18" i="53"/>
  <c r="T19" i="53"/>
  <c r="T20" i="53"/>
  <c r="T21" i="53"/>
  <c r="T22" i="53"/>
  <c r="T23" i="53"/>
  <c r="T24" i="53"/>
  <c r="T25" i="53"/>
  <c r="T26" i="53"/>
  <c r="T27" i="53"/>
  <c r="T28" i="53"/>
  <c r="T29" i="53"/>
  <c r="T30" i="53"/>
  <c r="T31" i="53"/>
  <c r="T32" i="53"/>
  <c r="T33" i="53"/>
  <c r="T34" i="53"/>
  <c r="T35" i="53"/>
  <c r="T36" i="53"/>
  <c r="T37" i="53"/>
  <c r="T38" i="53"/>
  <c r="T39" i="53"/>
  <c r="T40" i="53"/>
  <c r="T41" i="53"/>
  <c r="T42" i="53"/>
  <c r="T43" i="53"/>
  <c r="T44" i="53"/>
  <c r="T45" i="53"/>
  <c r="T46" i="53"/>
  <c r="T47" i="53"/>
  <c r="T48" i="53"/>
  <c r="T49" i="53"/>
  <c r="T50" i="53"/>
  <c r="T51" i="53"/>
  <c r="T52" i="53"/>
  <c r="T53" i="53"/>
  <c r="T54" i="53"/>
  <c r="T55" i="53"/>
  <c r="T56" i="53"/>
  <c r="T57" i="53"/>
  <c r="T58" i="53"/>
  <c r="T59" i="53"/>
  <c r="T60" i="53"/>
  <c r="T63" i="53"/>
  <c r="T64" i="53"/>
  <c r="T65" i="53"/>
  <c r="T66" i="53"/>
  <c r="T67" i="53"/>
  <c r="T68" i="53"/>
  <c r="T69" i="53"/>
  <c r="T70" i="53"/>
  <c r="T71" i="53"/>
  <c r="T72" i="53"/>
  <c r="T73" i="53"/>
  <c r="T74" i="53"/>
  <c r="T75" i="53"/>
  <c r="T76" i="53"/>
  <c r="T77" i="53"/>
  <c r="T78" i="53"/>
  <c r="T79" i="53"/>
  <c r="T80" i="53"/>
  <c r="T81" i="53"/>
  <c r="T82" i="53"/>
  <c r="T83" i="53"/>
  <c r="T84" i="53"/>
  <c r="T85" i="53"/>
  <c r="T86" i="53"/>
  <c r="T87" i="53"/>
  <c r="T88" i="53"/>
  <c r="T89" i="53"/>
  <c r="T90" i="53"/>
  <c r="T91" i="53"/>
  <c r="T92" i="53"/>
  <c r="T93" i="53"/>
  <c r="T94" i="53"/>
  <c r="T95" i="53"/>
  <c r="T96" i="53"/>
  <c r="T97" i="53"/>
  <c r="T98" i="53"/>
  <c r="T105" i="53"/>
  <c r="T106" i="53"/>
  <c r="T107" i="53"/>
  <c r="T108" i="53"/>
  <c r="T109" i="53"/>
  <c r="T110" i="53"/>
  <c r="T113" i="53"/>
  <c r="T114" i="53"/>
  <c r="T115" i="53"/>
  <c r="T116" i="53"/>
  <c r="T117" i="53"/>
  <c r="T118" i="53"/>
  <c r="T119" i="53"/>
  <c r="T120" i="53"/>
  <c r="T121" i="53"/>
  <c r="T122" i="53"/>
  <c r="T123" i="53"/>
  <c r="T124" i="53"/>
  <c r="T125" i="53"/>
  <c r="T126" i="53"/>
  <c r="T127" i="53"/>
  <c r="T128" i="53"/>
  <c r="T129" i="53"/>
  <c r="T130" i="53"/>
  <c r="T131" i="53"/>
  <c r="T132" i="53"/>
  <c r="T133" i="53"/>
  <c r="T134" i="53"/>
  <c r="T135" i="53"/>
  <c r="T136" i="53"/>
  <c r="T137" i="53"/>
  <c r="T138" i="53"/>
  <c r="T139" i="53"/>
  <c r="T140" i="53"/>
  <c r="T141" i="53"/>
  <c r="T142" i="53"/>
  <c r="T143" i="53"/>
  <c r="T144" i="53"/>
  <c r="T145" i="53"/>
  <c r="T146" i="53"/>
  <c r="T147" i="53"/>
  <c r="T148" i="53"/>
  <c r="R17" i="25" l="1"/>
  <c r="G17" i="25"/>
  <c r="R119" i="25"/>
  <c r="R150" i="25"/>
  <c r="AE18" i="25"/>
  <c r="AE107" i="25"/>
  <c r="AE39" i="25"/>
  <c r="AE76" i="25"/>
  <c r="AE82" i="25"/>
  <c r="AE45" i="25"/>
  <c r="AE113" i="25"/>
  <c r="Y57" i="25"/>
  <c r="X57" i="25"/>
  <c r="AC57" i="25"/>
  <c r="U57" i="25"/>
  <c r="W57" i="25"/>
  <c r="AD57" i="25"/>
  <c r="V57" i="25"/>
  <c r="Z57" i="25"/>
  <c r="R57" i="25"/>
  <c r="AB57" i="25"/>
  <c r="T57" i="25"/>
  <c r="AA57" i="25"/>
  <c r="S57" i="25"/>
  <c r="R88" i="25"/>
  <c r="Z88" i="25"/>
  <c r="AA119" i="25"/>
  <c r="X150" i="25"/>
  <c r="Y88" i="25"/>
  <c r="S88" i="25"/>
  <c r="AA88" i="25"/>
  <c r="AB119" i="25"/>
  <c r="T119" i="25"/>
  <c r="T88" i="25"/>
  <c r="AB88" i="25"/>
  <c r="AB150" i="25"/>
  <c r="U88" i="25"/>
  <c r="AC88" i="25"/>
  <c r="T150" i="25"/>
  <c r="V88" i="25"/>
  <c r="AD88" i="25"/>
  <c r="W88" i="25"/>
  <c r="X88" i="25"/>
  <c r="U17" i="25"/>
  <c r="AC119" i="25"/>
  <c r="U119" i="25"/>
  <c r="AA150" i="25"/>
  <c r="S150" i="25"/>
  <c r="Y17" i="25"/>
  <c r="S119" i="25"/>
  <c r="Y119" i="25"/>
  <c r="W150" i="25"/>
  <c r="X119" i="25"/>
  <c r="AD150" i="25"/>
  <c r="AC150" i="25"/>
  <c r="U150" i="25"/>
  <c r="AD119" i="25"/>
  <c r="V119" i="25"/>
  <c r="Z17" i="25"/>
  <c r="Z150" i="25"/>
  <c r="W17" i="25"/>
  <c r="Y150" i="25"/>
  <c r="Z119" i="25"/>
  <c r="V17" i="25"/>
  <c r="AC17" i="25"/>
  <c r="AD17" i="25"/>
  <c r="V150" i="25"/>
  <c r="W119" i="25"/>
  <c r="AA17" i="25"/>
  <c r="X17" i="25"/>
  <c r="AB17" i="25"/>
  <c r="T17" i="25"/>
  <c r="S17" i="25"/>
  <c r="E14" i="23"/>
  <c r="F14" i="23" s="1"/>
  <c r="E15" i="23"/>
  <c r="F15" i="23" s="1"/>
  <c r="E16" i="23"/>
  <c r="F16" i="23" s="1"/>
  <c r="E17" i="23"/>
  <c r="F17" i="23" s="1"/>
  <c r="E18" i="23"/>
  <c r="F18" i="23" s="1"/>
  <c r="E19" i="23"/>
  <c r="F19" i="23" s="1"/>
  <c r="E20" i="23"/>
  <c r="F20" i="23" s="1"/>
  <c r="E21" i="23"/>
  <c r="F21" i="23" s="1"/>
  <c r="E22" i="23"/>
  <c r="F22" i="23" s="1"/>
  <c r="E23" i="23"/>
  <c r="F23" i="23" s="1"/>
  <c r="E24" i="23"/>
  <c r="F24" i="23" s="1"/>
  <c r="E25" i="23"/>
  <c r="F25" i="23" s="1"/>
  <c r="E26" i="23"/>
  <c r="F26" i="23" s="1"/>
  <c r="E27" i="23"/>
  <c r="F27" i="23" s="1"/>
  <c r="E28" i="23"/>
  <c r="F28" i="23" s="1"/>
  <c r="E29" i="23"/>
  <c r="F29" i="23" s="1"/>
  <c r="E30" i="23"/>
  <c r="F30" i="23" s="1"/>
  <c r="E31" i="23"/>
  <c r="F31" i="23" s="1"/>
  <c r="E32" i="23"/>
  <c r="F32" i="23" s="1"/>
  <c r="E33" i="23"/>
  <c r="F33" i="23" s="1"/>
  <c r="E34" i="23"/>
  <c r="F34" i="23" s="1"/>
  <c r="E35" i="23"/>
  <c r="F35" i="23" s="1"/>
  <c r="E36" i="23"/>
  <c r="F36" i="23" s="1"/>
  <c r="E37" i="23"/>
  <c r="F37" i="23" s="1"/>
  <c r="E38" i="23"/>
  <c r="F38" i="23" s="1"/>
  <c r="E39" i="23"/>
  <c r="F39" i="23" s="1"/>
  <c r="E40" i="23"/>
  <c r="F40" i="23" s="1"/>
  <c r="E41" i="23"/>
  <c r="F41" i="23" s="1"/>
  <c r="E42" i="23"/>
  <c r="F42" i="23" s="1"/>
  <c r="E43" i="23"/>
  <c r="F43" i="23" s="1"/>
  <c r="E44" i="23"/>
  <c r="F44" i="23" s="1"/>
  <c r="E45" i="23"/>
  <c r="F45" i="23" s="1"/>
  <c r="E46" i="23"/>
  <c r="F46" i="23" s="1"/>
  <c r="M354" i="49"/>
  <c r="M13" i="49"/>
  <c r="M14" i="49"/>
  <c r="M15" i="49"/>
  <c r="M16" i="49"/>
  <c r="M17" i="49"/>
  <c r="M18" i="49"/>
  <c r="M19" i="49"/>
  <c r="M20" i="49"/>
  <c r="M21" i="49"/>
  <c r="M22" i="49"/>
  <c r="M23" i="49"/>
  <c r="M24" i="49"/>
  <c r="M25" i="49"/>
  <c r="M26" i="49"/>
  <c r="M27" i="49"/>
  <c r="M28" i="49"/>
  <c r="M29" i="49"/>
  <c r="M30" i="49"/>
  <c r="M31" i="49"/>
  <c r="M32" i="49"/>
  <c r="M33" i="49"/>
  <c r="M34" i="49"/>
  <c r="M35" i="49"/>
  <c r="M36" i="49"/>
  <c r="M37" i="49"/>
  <c r="M38" i="49"/>
  <c r="M39" i="49"/>
  <c r="M40" i="49"/>
  <c r="M41" i="49"/>
  <c r="M42" i="49"/>
  <c r="M43" i="49"/>
  <c r="M44" i="49"/>
  <c r="M45" i="49"/>
  <c r="M46" i="49"/>
  <c r="M47" i="49"/>
  <c r="M48" i="49"/>
  <c r="M49" i="49"/>
  <c r="M50" i="49"/>
  <c r="M51" i="49"/>
  <c r="M52" i="49"/>
  <c r="M53" i="49"/>
  <c r="M54" i="49"/>
  <c r="M55" i="49"/>
  <c r="M56" i="49"/>
  <c r="M57" i="49"/>
  <c r="M58" i="49"/>
  <c r="M59" i="49"/>
  <c r="M60" i="49"/>
  <c r="M61" i="49"/>
  <c r="M62" i="49"/>
  <c r="M63" i="49"/>
  <c r="M64" i="49"/>
  <c r="M65" i="49"/>
  <c r="M66" i="49"/>
  <c r="M67" i="49"/>
  <c r="M68" i="49"/>
  <c r="M69" i="49"/>
  <c r="M70" i="49"/>
  <c r="M71" i="49"/>
  <c r="M72" i="49"/>
  <c r="M73" i="49"/>
  <c r="M74" i="49"/>
  <c r="M75" i="49"/>
  <c r="M76" i="49"/>
  <c r="M77" i="49"/>
  <c r="M78" i="49"/>
  <c r="M79" i="49"/>
  <c r="M80" i="49"/>
  <c r="M81" i="49"/>
  <c r="M82" i="49"/>
  <c r="M83" i="49"/>
  <c r="M84" i="49"/>
  <c r="M85" i="49"/>
  <c r="M86" i="49"/>
  <c r="M87" i="49"/>
  <c r="M88" i="49"/>
  <c r="M89" i="49"/>
  <c r="M90" i="49"/>
  <c r="M91" i="49"/>
  <c r="M92" i="49"/>
  <c r="M93" i="49"/>
  <c r="M94" i="49"/>
  <c r="M95" i="49"/>
  <c r="M96" i="49"/>
  <c r="M97" i="49"/>
  <c r="M98" i="49"/>
  <c r="M99" i="49"/>
  <c r="M100" i="49"/>
  <c r="M101" i="49"/>
  <c r="M102" i="49"/>
  <c r="M103" i="49"/>
  <c r="M104" i="49"/>
  <c r="M105" i="49"/>
  <c r="M106" i="49"/>
  <c r="M107" i="49"/>
  <c r="M108" i="49"/>
  <c r="M109" i="49"/>
  <c r="M110" i="49"/>
  <c r="M111" i="49"/>
  <c r="M112" i="49"/>
  <c r="M113" i="49"/>
  <c r="M114" i="49"/>
  <c r="M115" i="49"/>
  <c r="M116" i="49"/>
  <c r="M117" i="49"/>
  <c r="M118" i="49"/>
  <c r="M119" i="49"/>
  <c r="M120" i="49"/>
  <c r="M121" i="49"/>
  <c r="M122" i="49"/>
  <c r="M123" i="49"/>
  <c r="M124" i="49"/>
  <c r="M125" i="49"/>
  <c r="M126" i="49"/>
  <c r="M127" i="49"/>
  <c r="M128" i="49"/>
  <c r="M129" i="49"/>
  <c r="M130" i="49"/>
  <c r="M131" i="49"/>
  <c r="M132" i="49"/>
  <c r="M133" i="49"/>
  <c r="M134" i="49"/>
  <c r="M135" i="49"/>
  <c r="M136" i="49"/>
  <c r="M137" i="49"/>
  <c r="M138" i="49"/>
  <c r="M139" i="49"/>
  <c r="M140" i="49"/>
  <c r="M141" i="49"/>
  <c r="M142" i="49"/>
  <c r="M143" i="49"/>
  <c r="M144" i="49"/>
  <c r="M145" i="49"/>
  <c r="M146" i="49"/>
  <c r="M147" i="49"/>
  <c r="M148" i="49"/>
  <c r="M149" i="49"/>
  <c r="M150" i="49"/>
  <c r="M151" i="49"/>
  <c r="M152" i="49"/>
  <c r="M153" i="49"/>
  <c r="M154" i="49"/>
  <c r="M155" i="49"/>
  <c r="M156" i="49"/>
  <c r="M157" i="49"/>
  <c r="M158" i="49"/>
  <c r="M159" i="49"/>
  <c r="M160" i="49"/>
  <c r="M161" i="49"/>
  <c r="M162" i="49"/>
  <c r="M163" i="49"/>
  <c r="M164" i="49"/>
  <c r="M165" i="49"/>
  <c r="M166" i="49"/>
  <c r="M167" i="49"/>
  <c r="M168" i="49"/>
  <c r="M169" i="49"/>
  <c r="M170" i="49"/>
  <c r="M171" i="49"/>
  <c r="M172" i="49"/>
  <c r="M173" i="49"/>
  <c r="M174" i="49"/>
  <c r="M175" i="49"/>
  <c r="M176" i="49"/>
  <c r="M177" i="49"/>
  <c r="M178" i="49"/>
  <c r="M179" i="49"/>
  <c r="M180" i="49"/>
  <c r="M181" i="49"/>
  <c r="M182" i="49"/>
  <c r="M183" i="49"/>
  <c r="M184" i="49"/>
  <c r="M185" i="49"/>
  <c r="M186" i="49"/>
  <c r="M187" i="49"/>
  <c r="M188" i="49"/>
  <c r="M189" i="49"/>
  <c r="M190" i="49"/>
  <c r="M191" i="49"/>
  <c r="M192" i="49"/>
  <c r="M193" i="49"/>
  <c r="M194" i="49"/>
  <c r="M195" i="49"/>
  <c r="M196" i="49"/>
  <c r="M197" i="49"/>
  <c r="M198" i="49"/>
  <c r="M199" i="49"/>
  <c r="M200" i="49"/>
  <c r="M201" i="49"/>
  <c r="M202" i="49"/>
  <c r="M203" i="49"/>
  <c r="M204" i="49"/>
  <c r="M205" i="49"/>
  <c r="M206" i="49"/>
  <c r="M207" i="49"/>
  <c r="M208" i="49"/>
  <c r="M209" i="49"/>
  <c r="M210" i="49"/>
  <c r="M211" i="49"/>
  <c r="M212" i="49"/>
  <c r="M213" i="49"/>
  <c r="M214" i="49"/>
  <c r="M215" i="49"/>
  <c r="M216" i="49"/>
  <c r="M217" i="49"/>
  <c r="M218" i="49"/>
  <c r="M219" i="49"/>
  <c r="M220" i="49"/>
  <c r="M221" i="49"/>
  <c r="M222" i="49"/>
  <c r="M223" i="49"/>
  <c r="M224" i="49"/>
  <c r="M225" i="49"/>
  <c r="M226" i="49"/>
  <c r="M227" i="49"/>
  <c r="M228" i="49"/>
  <c r="M229" i="49"/>
  <c r="M230" i="49"/>
  <c r="M231" i="49"/>
  <c r="M232" i="49"/>
  <c r="M233" i="49"/>
  <c r="M234" i="49"/>
  <c r="M235" i="49"/>
  <c r="M236" i="49"/>
  <c r="M237" i="49"/>
  <c r="M238" i="49"/>
  <c r="M239" i="49"/>
  <c r="M240" i="49"/>
  <c r="M241" i="49"/>
  <c r="M242" i="49"/>
  <c r="M243" i="49"/>
  <c r="M244" i="49"/>
  <c r="M245" i="49"/>
  <c r="M246" i="49"/>
  <c r="M247" i="49"/>
  <c r="M248" i="49"/>
  <c r="M249" i="49"/>
  <c r="M250" i="49"/>
  <c r="M251" i="49"/>
  <c r="M252" i="49"/>
  <c r="M253" i="49"/>
  <c r="M254" i="49"/>
  <c r="M255" i="49"/>
  <c r="M256" i="49"/>
  <c r="M257" i="49"/>
  <c r="M258" i="49"/>
  <c r="M259" i="49"/>
  <c r="M260" i="49"/>
  <c r="M261" i="49"/>
  <c r="M262" i="49"/>
  <c r="M263" i="49"/>
  <c r="M264" i="49"/>
  <c r="M265" i="49"/>
  <c r="M266" i="49"/>
  <c r="M267" i="49"/>
  <c r="M268" i="49"/>
  <c r="M269" i="49"/>
  <c r="M270" i="49"/>
  <c r="M271" i="49"/>
  <c r="M272" i="49"/>
  <c r="M273" i="49"/>
  <c r="M274" i="49"/>
  <c r="M275" i="49"/>
  <c r="M276" i="49"/>
  <c r="M277" i="49"/>
  <c r="M278" i="49"/>
  <c r="M279" i="49"/>
  <c r="M280" i="49"/>
  <c r="M281" i="49"/>
  <c r="M282" i="49"/>
  <c r="M283" i="49"/>
  <c r="M284" i="49"/>
  <c r="M285" i="49"/>
  <c r="M286" i="49"/>
  <c r="M287" i="49"/>
  <c r="M288" i="49"/>
  <c r="M289" i="49"/>
  <c r="M290" i="49"/>
  <c r="M291" i="49"/>
  <c r="M292" i="49"/>
  <c r="M293" i="49"/>
  <c r="M294" i="49"/>
  <c r="M295" i="49"/>
  <c r="M296" i="49"/>
  <c r="M297" i="49"/>
  <c r="M298" i="49"/>
  <c r="M299" i="49"/>
  <c r="M300" i="49"/>
  <c r="M301" i="49"/>
  <c r="M302" i="49"/>
  <c r="M303" i="49"/>
  <c r="M304" i="49"/>
  <c r="M305" i="49"/>
  <c r="M306" i="49"/>
  <c r="M307" i="49"/>
  <c r="M308" i="49"/>
  <c r="M309" i="49"/>
  <c r="M310" i="49"/>
  <c r="M311" i="49"/>
  <c r="M312" i="49"/>
  <c r="M313" i="49"/>
  <c r="M314" i="49"/>
  <c r="M315" i="49"/>
  <c r="M316" i="49"/>
  <c r="M317" i="49"/>
  <c r="M318" i="49"/>
  <c r="M319" i="49"/>
  <c r="M320" i="49"/>
  <c r="M321" i="49"/>
  <c r="M322" i="49"/>
  <c r="M323" i="49"/>
  <c r="M324" i="49"/>
  <c r="M325" i="49"/>
  <c r="M326" i="49"/>
  <c r="M327" i="49"/>
  <c r="M328" i="49"/>
  <c r="M329" i="49"/>
  <c r="M330" i="49"/>
  <c r="M331" i="49"/>
  <c r="M332" i="49"/>
  <c r="M333" i="49"/>
  <c r="M334" i="49"/>
  <c r="M335" i="49"/>
  <c r="M336" i="49"/>
  <c r="M337" i="49"/>
  <c r="M338" i="49"/>
  <c r="M339" i="49"/>
  <c r="M340" i="49"/>
  <c r="M341" i="49"/>
  <c r="M342" i="49"/>
  <c r="M343" i="49"/>
  <c r="M344" i="49"/>
  <c r="M345" i="49"/>
  <c r="M346" i="49"/>
  <c r="M347" i="49"/>
  <c r="M348" i="49"/>
  <c r="M349" i="49"/>
  <c r="M350" i="49"/>
  <c r="M351" i="49"/>
  <c r="M352" i="49"/>
  <c r="M353" i="49"/>
  <c r="M12" i="49"/>
  <c r="K13" i="49"/>
  <c r="K14" i="49"/>
  <c r="K15" i="49"/>
  <c r="K16" i="49"/>
  <c r="K17" i="49"/>
  <c r="K18" i="49"/>
  <c r="K19" i="49"/>
  <c r="K20" i="49"/>
  <c r="K21" i="49"/>
  <c r="K22" i="49"/>
  <c r="K23" i="49"/>
  <c r="K24" i="49"/>
  <c r="K25" i="49"/>
  <c r="K26" i="49"/>
  <c r="K27" i="49"/>
  <c r="K28" i="49"/>
  <c r="K29" i="49"/>
  <c r="K30" i="49"/>
  <c r="K31" i="49"/>
  <c r="K32" i="49"/>
  <c r="K33" i="49"/>
  <c r="K34" i="49"/>
  <c r="K35" i="49"/>
  <c r="K36" i="49"/>
  <c r="K37" i="49"/>
  <c r="K38" i="49"/>
  <c r="K39" i="49"/>
  <c r="K40" i="49"/>
  <c r="K41" i="49"/>
  <c r="K42" i="49"/>
  <c r="K43" i="49"/>
  <c r="K44" i="49"/>
  <c r="K45" i="49"/>
  <c r="K46" i="49"/>
  <c r="K47" i="49"/>
  <c r="K48" i="49"/>
  <c r="K49" i="49"/>
  <c r="K50" i="49"/>
  <c r="K51" i="49"/>
  <c r="K52" i="49"/>
  <c r="K53" i="49"/>
  <c r="K54" i="49"/>
  <c r="K55" i="49"/>
  <c r="K56" i="49"/>
  <c r="K57" i="49"/>
  <c r="K58" i="49"/>
  <c r="K59" i="49"/>
  <c r="K60" i="49"/>
  <c r="K61" i="49"/>
  <c r="K62" i="49"/>
  <c r="K63" i="49"/>
  <c r="K64" i="49"/>
  <c r="K65" i="49"/>
  <c r="K66" i="49"/>
  <c r="K67" i="49"/>
  <c r="K68" i="49"/>
  <c r="K69" i="49"/>
  <c r="K70" i="49"/>
  <c r="K71" i="49"/>
  <c r="K72" i="49"/>
  <c r="K73" i="49"/>
  <c r="K74" i="49"/>
  <c r="K75" i="49"/>
  <c r="K76" i="49"/>
  <c r="K77" i="49"/>
  <c r="K78" i="49"/>
  <c r="K79" i="49"/>
  <c r="K80" i="49"/>
  <c r="K81" i="49"/>
  <c r="K82" i="49"/>
  <c r="K83" i="49"/>
  <c r="K84" i="49"/>
  <c r="K85" i="49"/>
  <c r="K86" i="49"/>
  <c r="K87" i="49"/>
  <c r="K88" i="49"/>
  <c r="K89" i="49"/>
  <c r="K90" i="49"/>
  <c r="K91" i="49"/>
  <c r="K92" i="49"/>
  <c r="K93" i="49"/>
  <c r="K94" i="49"/>
  <c r="K95" i="49"/>
  <c r="K96" i="49"/>
  <c r="K97" i="49"/>
  <c r="K98" i="49"/>
  <c r="K99" i="49"/>
  <c r="K100" i="49"/>
  <c r="K101" i="49"/>
  <c r="K102" i="49"/>
  <c r="K103" i="49"/>
  <c r="K104" i="49"/>
  <c r="K105" i="49"/>
  <c r="K106" i="49"/>
  <c r="K107" i="49"/>
  <c r="K108" i="49"/>
  <c r="K109" i="49"/>
  <c r="K110" i="49"/>
  <c r="K111" i="49"/>
  <c r="K112" i="49"/>
  <c r="K113" i="49"/>
  <c r="K114" i="49"/>
  <c r="K115" i="49"/>
  <c r="K116" i="49"/>
  <c r="K117" i="49"/>
  <c r="K118" i="49"/>
  <c r="K119" i="49"/>
  <c r="K120" i="49"/>
  <c r="K121" i="49"/>
  <c r="K122" i="49"/>
  <c r="K123" i="49"/>
  <c r="K124" i="49"/>
  <c r="K125" i="49"/>
  <c r="K126" i="49"/>
  <c r="K127" i="49"/>
  <c r="K128" i="49"/>
  <c r="K129" i="49"/>
  <c r="K130" i="49"/>
  <c r="K131" i="49"/>
  <c r="K132" i="49"/>
  <c r="K133" i="49"/>
  <c r="K134" i="49"/>
  <c r="K135" i="49"/>
  <c r="K136" i="49"/>
  <c r="K137" i="49"/>
  <c r="K138" i="49"/>
  <c r="K139" i="49"/>
  <c r="K140" i="49"/>
  <c r="K141" i="49"/>
  <c r="K142" i="49"/>
  <c r="K143" i="49"/>
  <c r="K144" i="49"/>
  <c r="K145" i="49"/>
  <c r="K146" i="49"/>
  <c r="K147" i="49"/>
  <c r="K148" i="49"/>
  <c r="K149" i="49"/>
  <c r="K150" i="49"/>
  <c r="K151" i="49"/>
  <c r="K152" i="49"/>
  <c r="K153" i="49"/>
  <c r="K154" i="49"/>
  <c r="K155" i="49"/>
  <c r="K156" i="49"/>
  <c r="K157" i="49"/>
  <c r="K158" i="49"/>
  <c r="K159" i="49"/>
  <c r="K160" i="49"/>
  <c r="K161" i="49"/>
  <c r="K162" i="49"/>
  <c r="K163" i="49"/>
  <c r="K164" i="49"/>
  <c r="K165" i="49"/>
  <c r="K166" i="49"/>
  <c r="K167" i="49"/>
  <c r="K168" i="49"/>
  <c r="K169" i="49"/>
  <c r="K170" i="49"/>
  <c r="K171" i="49"/>
  <c r="K172" i="49"/>
  <c r="K173" i="49"/>
  <c r="K174" i="49"/>
  <c r="K175" i="49"/>
  <c r="K176" i="49"/>
  <c r="K177" i="49"/>
  <c r="K178" i="49"/>
  <c r="K179" i="49"/>
  <c r="K180" i="49"/>
  <c r="K181" i="49"/>
  <c r="K182" i="49"/>
  <c r="K183" i="49"/>
  <c r="K184" i="49"/>
  <c r="K185" i="49"/>
  <c r="K186" i="49"/>
  <c r="K187" i="49"/>
  <c r="K188" i="49"/>
  <c r="K189" i="49"/>
  <c r="K190" i="49"/>
  <c r="K191" i="49"/>
  <c r="K192" i="49"/>
  <c r="K193" i="49"/>
  <c r="K194" i="49"/>
  <c r="K195" i="49"/>
  <c r="K196" i="49"/>
  <c r="K197" i="49"/>
  <c r="K198" i="49"/>
  <c r="K199" i="49"/>
  <c r="K200" i="49"/>
  <c r="K201" i="49"/>
  <c r="K202" i="49"/>
  <c r="K203" i="49"/>
  <c r="K204" i="49"/>
  <c r="K205" i="49"/>
  <c r="K206" i="49"/>
  <c r="K207" i="49"/>
  <c r="K208" i="49"/>
  <c r="K209" i="49"/>
  <c r="K210" i="49"/>
  <c r="K211" i="49"/>
  <c r="K212" i="49"/>
  <c r="K213" i="49"/>
  <c r="K214" i="49"/>
  <c r="K215" i="49"/>
  <c r="K216" i="49"/>
  <c r="K217" i="49"/>
  <c r="K218" i="49"/>
  <c r="K219" i="49"/>
  <c r="K220" i="49"/>
  <c r="K221" i="49"/>
  <c r="K222" i="49"/>
  <c r="K223" i="49"/>
  <c r="K224" i="49"/>
  <c r="K225" i="49"/>
  <c r="K226" i="49"/>
  <c r="K227" i="49"/>
  <c r="K228" i="49"/>
  <c r="K229" i="49"/>
  <c r="K230" i="49"/>
  <c r="K231" i="49"/>
  <c r="K232" i="49"/>
  <c r="K233" i="49"/>
  <c r="K234" i="49"/>
  <c r="K235" i="49"/>
  <c r="K236" i="49"/>
  <c r="K237" i="49"/>
  <c r="K238" i="49"/>
  <c r="K239" i="49"/>
  <c r="K240" i="49"/>
  <c r="K241" i="49"/>
  <c r="K242" i="49"/>
  <c r="K243" i="49"/>
  <c r="K244" i="49"/>
  <c r="K245" i="49"/>
  <c r="K246" i="49"/>
  <c r="K247" i="49"/>
  <c r="K248" i="49"/>
  <c r="K249" i="49"/>
  <c r="K250" i="49"/>
  <c r="K251" i="49"/>
  <c r="K252" i="49"/>
  <c r="K253" i="49"/>
  <c r="K254" i="49"/>
  <c r="K255" i="49"/>
  <c r="K256" i="49"/>
  <c r="K257" i="49"/>
  <c r="K258" i="49"/>
  <c r="K259" i="49"/>
  <c r="K260" i="49"/>
  <c r="K261" i="49"/>
  <c r="K262" i="49"/>
  <c r="K263" i="49"/>
  <c r="K264" i="49"/>
  <c r="K265" i="49"/>
  <c r="K266" i="49"/>
  <c r="K267" i="49"/>
  <c r="K268" i="49"/>
  <c r="K269" i="49"/>
  <c r="K270" i="49"/>
  <c r="K271" i="49"/>
  <c r="K272" i="49"/>
  <c r="K273" i="49"/>
  <c r="K274" i="49"/>
  <c r="K275" i="49"/>
  <c r="K276" i="49"/>
  <c r="K277" i="49"/>
  <c r="K278" i="49"/>
  <c r="K279" i="49"/>
  <c r="K280" i="49"/>
  <c r="K281" i="49"/>
  <c r="K282" i="49"/>
  <c r="K283" i="49"/>
  <c r="K284" i="49"/>
  <c r="K285" i="49"/>
  <c r="K286" i="49"/>
  <c r="K287" i="49"/>
  <c r="K288" i="49"/>
  <c r="K289" i="49"/>
  <c r="K290" i="49"/>
  <c r="K291" i="49"/>
  <c r="K292" i="49"/>
  <c r="K293" i="49"/>
  <c r="K294" i="49"/>
  <c r="K295" i="49"/>
  <c r="K296" i="49"/>
  <c r="K297" i="49"/>
  <c r="K298" i="49"/>
  <c r="K299" i="49"/>
  <c r="K300" i="49"/>
  <c r="K301" i="49"/>
  <c r="K302" i="49"/>
  <c r="K303" i="49"/>
  <c r="K304" i="49"/>
  <c r="K305" i="49"/>
  <c r="K306" i="49"/>
  <c r="K307" i="49"/>
  <c r="K308" i="49"/>
  <c r="K309" i="49"/>
  <c r="K310" i="49"/>
  <c r="K311" i="49"/>
  <c r="K312" i="49"/>
  <c r="K313" i="49"/>
  <c r="K314" i="49"/>
  <c r="K315" i="49"/>
  <c r="K316" i="49"/>
  <c r="K317" i="49"/>
  <c r="K318" i="49"/>
  <c r="K319" i="49"/>
  <c r="K320" i="49"/>
  <c r="K321" i="49"/>
  <c r="K322" i="49"/>
  <c r="K323" i="49"/>
  <c r="K324" i="49"/>
  <c r="K325" i="49"/>
  <c r="K326" i="49"/>
  <c r="K327" i="49"/>
  <c r="K328" i="49"/>
  <c r="K329" i="49"/>
  <c r="K330" i="49"/>
  <c r="K331" i="49"/>
  <c r="K332" i="49"/>
  <c r="K333" i="49"/>
  <c r="K334" i="49"/>
  <c r="K335" i="49"/>
  <c r="K336" i="49"/>
  <c r="K337" i="49"/>
  <c r="K338" i="49"/>
  <c r="K339" i="49"/>
  <c r="K340" i="49"/>
  <c r="K341" i="49"/>
  <c r="K342" i="49"/>
  <c r="K343" i="49"/>
  <c r="K344" i="49"/>
  <c r="K345" i="49"/>
  <c r="K346" i="49"/>
  <c r="K347" i="49"/>
  <c r="K348" i="49"/>
  <c r="K349" i="49"/>
  <c r="K350" i="49"/>
  <c r="K351" i="49"/>
  <c r="K352" i="49"/>
  <c r="K353" i="49"/>
  <c r="K354" i="49"/>
  <c r="M115" i="53" l="1"/>
  <c r="M116" i="53"/>
  <c r="G117" i="53"/>
  <c r="M117" i="53" s="1"/>
  <c r="G118" i="53"/>
  <c r="M118" i="53" s="1"/>
  <c r="G119" i="53"/>
  <c r="M119" i="53" s="1"/>
  <c r="G120" i="53"/>
  <c r="M120" i="53" s="1"/>
  <c r="G121" i="53"/>
  <c r="M121" i="53" s="1"/>
  <c r="G122" i="53"/>
  <c r="M122" i="53" s="1"/>
  <c r="G123" i="53"/>
  <c r="M123" i="53" s="1"/>
  <c r="G124" i="53"/>
  <c r="M124" i="53" s="1"/>
  <c r="G125" i="53"/>
  <c r="M125" i="53" s="1"/>
  <c r="G126" i="53"/>
  <c r="M126" i="53" s="1"/>
  <c r="G127" i="53"/>
  <c r="M127" i="53" s="1"/>
  <c r="G128" i="53"/>
  <c r="M128" i="53" s="1"/>
  <c r="G129" i="53"/>
  <c r="M129" i="53" s="1"/>
  <c r="G130" i="53"/>
  <c r="M130" i="53" s="1"/>
  <c r="G131" i="53"/>
  <c r="M131" i="53" s="1"/>
  <c r="G132" i="53"/>
  <c r="M132" i="53" s="1"/>
  <c r="G133" i="53"/>
  <c r="M133" i="53" s="1"/>
  <c r="G134" i="53"/>
  <c r="M134" i="53" s="1"/>
  <c r="G135" i="53"/>
  <c r="M135" i="53" s="1"/>
  <c r="G136" i="53"/>
  <c r="M136" i="53" s="1"/>
  <c r="G137" i="53"/>
  <c r="M137" i="53" s="1"/>
  <c r="G138" i="53"/>
  <c r="M138" i="53" s="1"/>
  <c r="M66" i="53"/>
  <c r="M67" i="53"/>
  <c r="M68" i="53"/>
  <c r="M69" i="53"/>
  <c r="M70" i="53"/>
  <c r="M71" i="53"/>
  <c r="M72" i="53"/>
  <c r="M73" i="53"/>
  <c r="M74" i="53"/>
  <c r="M75" i="53"/>
  <c r="M76" i="53"/>
  <c r="M77" i="53"/>
  <c r="M78" i="53"/>
  <c r="M79" i="53"/>
  <c r="M80" i="53"/>
  <c r="M81" i="53"/>
  <c r="M82" i="53"/>
  <c r="M83" i="53"/>
  <c r="M84" i="53"/>
  <c r="M85" i="53"/>
  <c r="M86" i="53"/>
  <c r="M87" i="53"/>
  <c r="M88" i="53"/>
  <c r="M89" i="53"/>
  <c r="F44" i="53"/>
  <c r="G44" i="53" s="1"/>
  <c r="F45" i="53"/>
  <c r="G45" i="53" s="1"/>
  <c r="F46" i="53"/>
  <c r="G46" i="53" s="1"/>
  <c r="F47" i="53"/>
  <c r="G47" i="53" s="1"/>
  <c r="F48" i="53"/>
  <c r="G48" i="53" s="1"/>
  <c r="F49" i="53"/>
  <c r="G49" i="53" s="1"/>
  <c r="F50" i="53"/>
  <c r="G50" i="53" s="1"/>
  <c r="F51" i="53"/>
  <c r="G51" i="53" s="1"/>
  <c r="F52" i="53"/>
  <c r="G52" i="53" s="1"/>
  <c r="F53" i="53"/>
  <c r="G53" i="53" s="1"/>
  <c r="F54" i="53"/>
  <c r="G54" i="53" s="1"/>
  <c r="F55" i="53"/>
  <c r="G55" i="53" s="1"/>
  <c r="F56" i="53"/>
  <c r="G56" i="53" s="1"/>
  <c r="F57" i="53"/>
  <c r="G57" i="53" s="1"/>
  <c r="F58" i="53"/>
  <c r="G58" i="53" s="1"/>
  <c r="F59" i="53"/>
  <c r="G59" i="53" s="1"/>
  <c r="F14" i="53"/>
  <c r="G14" i="53" s="1"/>
  <c r="I14" i="53" s="1"/>
  <c r="F15" i="53"/>
  <c r="F16" i="53"/>
  <c r="G16" i="53" s="1"/>
  <c r="F17" i="53"/>
  <c r="G17" i="53" s="1"/>
  <c r="F18" i="53"/>
  <c r="G18" i="53" s="1"/>
  <c r="F19" i="53"/>
  <c r="G19" i="53" s="1"/>
  <c r="F20" i="53"/>
  <c r="G20" i="53" s="1"/>
  <c r="F21" i="53"/>
  <c r="G21" i="53" s="1"/>
  <c r="F22" i="53"/>
  <c r="G22" i="53" s="1"/>
  <c r="F23" i="53"/>
  <c r="G23" i="53" s="1"/>
  <c r="F24" i="53"/>
  <c r="G24" i="53" s="1"/>
  <c r="F25" i="53"/>
  <c r="G25" i="53" s="1"/>
  <c r="F26" i="53"/>
  <c r="G26" i="53" s="1"/>
  <c r="F27" i="53"/>
  <c r="G27" i="53" s="1"/>
  <c r="F28" i="53"/>
  <c r="G28" i="53" s="1"/>
  <c r="F29" i="53"/>
  <c r="G29" i="53" s="1"/>
  <c r="F30" i="53"/>
  <c r="G30" i="53" s="1"/>
  <c r="F31" i="53"/>
  <c r="G31" i="53" s="1"/>
  <c r="F32" i="53"/>
  <c r="G32" i="53" s="1"/>
  <c r="F33" i="53"/>
  <c r="G33" i="53" s="1"/>
  <c r="F34" i="53"/>
  <c r="G34" i="53" s="1"/>
  <c r="O14" i="53" l="1"/>
  <c r="M31" i="53"/>
  <c r="M27" i="53"/>
  <c r="M23" i="53"/>
  <c r="M57" i="53"/>
  <c r="M53" i="53"/>
  <c r="M59" i="53"/>
  <c r="M55" i="53"/>
  <c r="M51" i="53"/>
  <c r="M47" i="53"/>
  <c r="M56" i="53"/>
  <c r="M49" i="53"/>
  <c r="M45" i="53"/>
  <c r="M52" i="53"/>
  <c r="M48" i="53"/>
  <c r="M44" i="53"/>
  <c r="M58" i="53"/>
  <c r="M54" i="53"/>
  <c r="M50" i="53"/>
  <c r="M46" i="53"/>
  <c r="M19" i="53"/>
  <c r="M15" i="53"/>
  <c r="M26" i="53"/>
  <c r="M32" i="53"/>
  <c r="M24" i="53"/>
  <c r="M20" i="53"/>
  <c r="M16" i="53"/>
  <c r="M28" i="53"/>
  <c r="M34" i="53"/>
  <c r="M30" i="53"/>
  <c r="M22" i="53"/>
  <c r="M18" i="53"/>
  <c r="M14" i="53"/>
  <c r="M29" i="53"/>
  <c r="M25" i="53"/>
  <c r="M21" i="53"/>
  <c r="M17" i="53"/>
  <c r="M33" i="53"/>
  <c r="T14" i="53" l="1"/>
  <c r="H229" i="25"/>
  <c r="I229" i="25"/>
  <c r="J229" i="25"/>
  <c r="K229" i="25"/>
  <c r="L229" i="25"/>
  <c r="M229" i="25"/>
  <c r="N229" i="25"/>
  <c r="O229" i="25"/>
  <c r="P229" i="25"/>
  <c r="Q229" i="25"/>
  <c r="AE229" i="25" l="1"/>
  <c r="AE236" i="25" s="1"/>
  <c r="G163" i="25" l="1"/>
  <c r="Q163" i="25"/>
  <c r="P163" i="25"/>
  <c r="O163" i="25"/>
  <c r="N163" i="25"/>
  <c r="M163" i="25"/>
  <c r="L163" i="25"/>
  <c r="K163" i="25"/>
  <c r="I163" i="25"/>
  <c r="H163" i="25"/>
  <c r="Q157" i="25"/>
  <c r="P157" i="25"/>
  <c r="O157" i="25"/>
  <c r="N157" i="25"/>
  <c r="M157" i="25"/>
  <c r="L157" i="25"/>
  <c r="K157" i="25"/>
  <c r="I157" i="25"/>
  <c r="H157" i="25"/>
  <c r="G157" i="25"/>
  <c r="Q151" i="25"/>
  <c r="P151" i="25"/>
  <c r="O151" i="25"/>
  <c r="N151" i="25"/>
  <c r="M151" i="25"/>
  <c r="L151" i="25"/>
  <c r="K151" i="25"/>
  <c r="J151" i="25"/>
  <c r="J150" i="25" s="1"/>
  <c r="H151" i="25"/>
  <c r="G151" i="25"/>
  <c r="Q132" i="25"/>
  <c r="P132" i="25"/>
  <c r="O132" i="25"/>
  <c r="N132" i="25"/>
  <c r="M132" i="25"/>
  <c r="L132" i="25"/>
  <c r="K132" i="25"/>
  <c r="J132" i="25"/>
  <c r="H132" i="25"/>
  <c r="H119" i="25" s="1"/>
  <c r="G132" i="25"/>
  <c r="Q126" i="25"/>
  <c r="P126" i="25"/>
  <c r="O126" i="25"/>
  <c r="N126" i="25"/>
  <c r="M126" i="25"/>
  <c r="L126" i="25"/>
  <c r="K126" i="25"/>
  <c r="J126" i="25"/>
  <c r="I126" i="25"/>
  <c r="G126" i="25"/>
  <c r="Q120" i="25"/>
  <c r="P120" i="25"/>
  <c r="O120" i="25"/>
  <c r="N120" i="25"/>
  <c r="M120" i="25"/>
  <c r="L120" i="25"/>
  <c r="I120" i="25"/>
  <c r="Q101" i="25"/>
  <c r="P101" i="25"/>
  <c r="O101" i="25"/>
  <c r="N101" i="25"/>
  <c r="M101" i="25"/>
  <c r="L101" i="25"/>
  <c r="K101" i="25"/>
  <c r="G101" i="25"/>
  <c r="Q95" i="25"/>
  <c r="P95" i="25"/>
  <c r="O95" i="25"/>
  <c r="N95" i="25"/>
  <c r="M95" i="25"/>
  <c r="L95" i="25"/>
  <c r="K95" i="25"/>
  <c r="J95" i="25"/>
  <c r="J88" i="25" s="1"/>
  <c r="H95" i="25"/>
  <c r="G95" i="25"/>
  <c r="Q89" i="25"/>
  <c r="P89" i="25"/>
  <c r="O89" i="25"/>
  <c r="N89" i="25"/>
  <c r="M89" i="25"/>
  <c r="L89" i="25"/>
  <c r="K89" i="25"/>
  <c r="I89" i="25"/>
  <c r="I88" i="25" s="1"/>
  <c r="H89" i="25"/>
  <c r="Q70" i="25"/>
  <c r="P70" i="25"/>
  <c r="O70" i="25"/>
  <c r="N70" i="25"/>
  <c r="M70" i="25"/>
  <c r="L70" i="25"/>
  <c r="J70" i="25"/>
  <c r="I70" i="25"/>
  <c r="G70" i="25"/>
  <c r="Q64" i="25"/>
  <c r="P64" i="25"/>
  <c r="O64" i="25"/>
  <c r="N64" i="25"/>
  <c r="M64" i="25"/>
  <c r="L64" i="25"/>
  <c r="K64" i="25"/>
  <c r="I64" i="25"/>
  <c r="H64" i="25"/>
  <c r="Q58" i="25"/>
  <c r="P58" i="25"/>
  <c r="O58" i="25"/>
  <c r="N58" i="25"/>
  <c r="M58" i="25"/>
  <c r="L58" i="25"/>
  <c r="K58" i="25"/>
  <c r="J58" i="25"/>
  <c r="H58" i="25"/>
  <c r="Q33" i="25"/>
  <c r="P33" i="25"/>
  <c r="O33" i="25"/>
  <c r="N33" i="25"/>
  <c r="M33" i="25"/>
  <c r="L33" i="25"/>
  <c r="K33" i="25"/>
  <c r="J33" i="25"/>
  <c r="I33" i="25"/>
  <c r="H33" i="25"/>
  <c r="H17" i="25" s="1"/>
  <c r="Q26" i="25"/>
  <c r="P26" i="25"/>
  <c r="O26" i="25"/>
  <c r="N26" i="25"/>
  <c r="M26" i="25"/>
  <c r="L26" i="25"/>
  <c r="K26" i="25"/>
  <c r="J26" i="25"/>
  <c r="I26" i="25"/>
  <c r="AE95" i="25" l="1"/>
  <c r="L17" i="25"/>
  <c r="K17" i="25"/>
  <c r="O17" i="25"/>
  <c r="P17" i="25"/>
  <c r="N17" i="25"/>
  <c r="O119" i="25"/>
  <c r="I17" i="25"/>
  <c r="Q17" i="25"/>
  <c r="J17" i="25"/>
  <c r="M17" i="25"/>
  <c r="I119" i="25"/>
  <c r="N119" i="25"/>
  <c r="P150" i="25"/>
  <c r="G88" i="25"/>
  <c r="I150" i="25"/>
  <c r="K150" i="25"/>
  <c r="G119" i="25"/>
  <c r="H150" i="25"/>
  <c r="Q150" i="25"/>
  <c r="P119" i="25"/>
  <c r="Q119" i="25"/>
  <c r="L150" i="25"/>
  <c r="AE151" i="25"/>
  <c r="G150" i="25"/>
  <c r="M150" i="25"/>
  <c r="L119" i="25"/>
  <c r="J119" i="25"/>
  <c r="N150" i="25"/>
  <c r="M119" i="25"/>
  <c r="K119" i="25"/>
  <c r="O150" i="25"/>
  <c r="Q88" i="25"/>
  <c r="AE64" i="25"/>
  <c r="AE58" i="25"/>
  <c r="L57" i="25"/>
  <c r="H88" i="25"/>
  <c r="AE157" i="25"/>
  <c r="G57" i="25"/>
  <c r="AE70" i="25"/>
  <c r="AE126" i="25"/>
  <c r="AE26" i="25"/>
  <c r="AE33" i="25"/>
  <c r="AE120" i="25"/>
  <c r="AE163" i="25"/>
  <c r="AE132" i="25"/>
  <c r="M88" i="25"/>
  <c r="H57" i="25"/>
  <c r="Q57" i="25"/>
  <c r="N88" i="25"/>
  <c r="M57" i="25"/>
  <c r="J57" i="25"/>
  <c r="O88" i="25"/>
  <c r="K57" i="25"/>
  <c r="I57" i="25"/>
  <c r="P88" i="25"/>
  <c r="N57" i="25"/>
  <c r="K88" i="25"/>
  <c r="O57" i="25"/>
  <c r="L88" i="25"/>
  <c r="P57" i="25"/>
  <c r="G99" i="53"/>
  <c r="K12" i="49"/>
  <c r="AE6" i="25"/>
  <c r="F6" i="86" s="1"/>
  <c r="AE5" i="25"/>
  <c r="F5" i="86" s="1"/>
  <c r="AE150" i="25" l="1"/>
  <c r="AE119" i="25"/>
  <c r="AE57" i="25"/>
  <c r="AE17" i="25"/>
  <c r="AE88" i="25"/>
  <c r="B6" i="23"/>
  <c r="C6" i="53"/>
  <c r="D6" i="49"/>
  <c r="B5" i="23"/>
  <c r="D5" i="49"/>
  <c r="C5" i="53"/>
  <c r="F13" i="53" l="1"/>
  <c r="G13" i="53" s="1"/>
  <c r="F35" i="53"/>
  <c r="G35" i="53" s="1"/>
  <c r="F36" i="53"/>
  <c r="F37" i="53"/>
  <c r="G37" i="53" s="1"/>
  <c r="F38" i="53"/>
  <c r="G38" i="53" s="1"/>
  <c r="F39" i="53"/>
  <c r="G39" i="53" s="1"/>
  <c r="F40" i="53"/>
  <c r="G40" i="53" s="1"/>
  <c r="F41" i="53"/>
  <c r="G41" i="53" s="1"/>
  <c r="F42" i="53"/>
  <c r="G42" i="53" s="1"/>
  <c r="F43" i="53"/>
  <c r="G43" i="53" s="1"/>
  <c r="F60" i="53"/>
  <c r="F12" i="53"/>
  <c r="G60" i="53" l="1"/>
  <c r="M60" i="53" s="1"/>
  <c r="G36" i="53"/>
  <c r="M36" i="53" s="1"/>
  <c r="M37" i="53"/>
  <c r="M42" i="53"/>
  <c r="M40" i="53"/>
  <c r="M39" i="53"/>
  <c r="M43" i="53"/>
  <c r="M35" i="53"/>
  <c r="M41" i="53"/>
  <c r="M38" i="53"/>
  <c r="D192" i="53"/>
  <c r="C13" i="59"/>
  <c r="D13" i="59" s="1"/>
  <c r="E13" i="59" s="1"/>
  <c r="F13" i="59" s="1"/>
  <c r="C14" i="59"/>
  <c r="D14" i="59" s="1"/>
  <c r="E14" i="59" s="1"/>
  <c r="F14" i="59" s="1"/>
  <c r="C15" i="59"/>
  <c r="D15" i="59" s="1"/>
  <c r="E15" i="59" s="1"/>
  <c r="F15" i="59" s="1"/>
  <c r="C16" i="59"/>
  <c r="D16" i="59" s="1"/>
  <c r="E16" i="59" s="1"/>
  <c r="F16" i="59" s="1"/>
  <c r="C17" i="59"/>
  <c r="D17" i="59" s="1"/>
  <c r="E17" i="59" s="1"/>
  <c r="F17" i="59" s="1"/>
  <c r="C18" i="59"/>
  <c r="D18" i="59" s="1"/>
  <c r="E18" i="59" s="1"/>
  <c r="F18" i="59" s="1"/>
  <c r="C19" i="59"/>
  <c r="D19" i="59" s="1"/>
  <c r="E19" i="59" s="1"/>
  <c r="F19" i="59" s="1"/>
  <c r="C20" i="59"/>
  <c r="D20" i="59" s="1"/>
  <c r="E20" i="59" s="1"/>
  <c r="F20" i="59" s="1"/>
  <c r="C21" i="59"/>
  <c r="D21" i="59" s="1"/>
  <c r="E21" i="59" s="1"/>
  <c r="F21" i="59" s="1"/>
  <c r="C22" i="59"/>
  <c r="D22" i="59" s="1"/>
  <c r="E22" i="59" s="1"/>
  <c r="F22" i="59" s="1"/>
  <c r="C23" i="59"/>
  <c r="D23" i="59" s="1"/>
  <c r="E23" i="59" s="1"/>
  <c r="F23" i="59" s="1"/>
  <c r="C24" i="59"/>
  <c r="D24" i="59" s="1"/>
  <c r="E24" i="59" s="1"/>
  <c r="F24" i="59" s="1"/>
  <c r="C25" i="59"/>
  <c r="D25" i="59" s="1"/>
  <c r="E25" i="59" s="1"/>
  <c r="F25" i="59" s="1"/>
  <c r="C26" i="59"/>
  <c r="D26" i="59" s="1"/>
  <c r="E26" i="59" s="1"/>
  <c r="F26" i="59" s="1"/>
  <c r="C27" i="59"/>
  <c r="D27" i="59" s="1"/>
  <c r="E27" i="59" s="1"/>
  <c r="F27" i="59" s="1"/>
  <c r="C28" i="59"/>
  <c r="D28" i="59" s="1"/>
  <c r="E28" i="59" s="1"/>
  <c r="F28" i="59" s="1"/>
  <c r="C29" i="59"/>
  <c r="D29" i="59" s="1"/>
  <c r="E29" i="59" s="1"/>
  <c r="F29" i="59" s="1"/>
  <c r="C30" i="59"/>
  <c r="D30" i="59" s="1"/>
  <c r="E30" i="59" s="1"/>
  <c r="F30" i="59" s="1"/>
  <c r="C31" i="59"/>
  <c r="D31" i="59" s="1"/>
  <c r="C32" i="59"/>
  <c r="D32" i="59" s="1"/>
  <c r="C33" i="59"/>
  <c r="D33" i="59" s="1"/>
  <c r="E33" i="59" s="1"/>
  <c r="F33" i="59" s="1"/>
  <c r="C34" i="59"/>
  <c r="D34" i="59" s="1"/>
  <c r="E34" i="59" s="1"/>
  <c r="F34" i="59" s="1"/>
  <c r="C35" i="59"/>
  <c r="D35" i="59" s="1"/>
  <c r="E35" i="59" s="1"/>
  <c r="F35" i="59" s="1"/>
  <c r="C36" i="59"/>
  <c r="D36" i="59" s="1"/>
  <c r="E36" i="59" s="1"/>
  <c r="F36" i="59" s="1"/>
  <c r="C37" i="59"/>
  <c r="D37" i="59" s="1"/>
  <c r="E37" i="59" s="1"/>
  <c r="F37" i="59" s="1"/>
  <c r="C38" i="59"/>
  <c r="D38" i="59" s="1"/>
  <c r="E38" i="59" s="1"/>
  <c r="F38" i="59" s="1"/>
  <c r="C39" i="59"/>
  <c r="D39" i="59" s="1"/>
  <c r="E39" i="59" s="1"/>
  <c r="F39" i="59" s="1"/>
  <c r="C40" i="59"/>
  <c r="D40" i="59" s="1"/>
  <c r="C41" i="59"/>
  <c r="D41" i="59" s="1"/>
  <c r="E41" i="59" s="1"/>
  <c r="F41" i="59" s="1"/>
  <c r="C42" i="59"/>
  <c r="D42" i="59" s="1"/>
  <c r="E42" i="59" s="1"/>
  <c r="F42" i="59" s="1"/>
  <c r="C43" i="59"/>
  <c r="D43" i="59" s="1"/>
  <c r="E43" i="59" s="1"/>
  <c r="F43" i="59" s="1"/>
  <c r="C44" i="59"/>
  <c r="D44" i="59" s="1"/>
  <c r="E44" i="59" s="1"/>
  <c r="F44" i="59" s="1"/>
  <c r="C45" i="59"/>
  <c r="D45" i="59" s="1"/>
  <c r="E45" i="59" s="1"/>
  <c r="F45" i="59" s="1"/>
  <c r="C46" i="59"/>
  <c r="D46" i="59" s="1"/>
  <c r="E46" i="59" s="1"/>
  <c r="F46" i="59" s="1"/>
  <c r="C47" i="59"/>
  <c r="D47" i="59" s="1"/>
  <c r="E47" i="59" s="1"/>
  <c r="F47" i="59" s="1"/>
  <c r="C48" i="59"/>
  <c r="D48" i="59" s="1"/>
  <c r="E48" i="59" s="1"/>
  <c r="F48" i="59" s="1"/>
  <c r="C49" i="59"/>
  <c r="D49" i="59" s="1"/>
  <c r="E49" i="59" s="1"/>
  <c r="F49" i="59" s="1"/>
  <c r="C50" i="59"/>
  <c r="D50" i="59" s="1"/>
  <c r="E50" i="59" s="1"/>
  <c r="F50" i="59" s="1"/>
  <c r="C51" i="59"/>
  <c r="D51" i="59" s="1"/>
  <c r="E51" i="59" s="1"/>
  <c r="F51" i="59" s="1"/>
  <c r="C52" i="59"/>
  <c r="D52" i="59" s="1"/>
  <c r="E52" i="59" s="1"/>
  <c r="F52" i="59" s="1"/>
  <c r="C53" i="59"/>
  <c r="D53" i="59" s="1"/>
  <c r="E53" i="59" s="1"/>
  <c r="F53" i="59" s="1"/>
  <c r="C54" i="59"/>
  <c r="D54" i="59" s="1"/>
  <c r="E54" i="59" s="1"/>
  <c r="F54" i="59" s="1"/>
  <c r="C55" i="59"/>
  <c r="D55" i="59" s="1"/>
  <c r="C56" i="59"/>
  <c r="D56" i="59" s="1"/>
  <c r="C57" i="59"/>
  <c r="D57" i="59" s="1"/>
  <c r="E57" i="59" s="1"/>
  <c r="F57" i="59" s="1"/>
  <c r="C58" i="59"/>
  <c r="D58" i="59" s="1"/>
  <c r="E58" i="59" s="1"/>
  <c r="F58" i="59" s="1"/>
  <c r="C59" i="59"/>
  <c r="D59" i="59" s="1"/>
  <c r="E59" i="59" s="1"/>
  <c r="F59" i="59" s="1"/>
  <c r="C60" i="59"/>
  <c r="D60" i="59" s="1"/>
  <c r="E60" i="59" s="1"/>
  <c r="F60" i="59" s="1"/>
  <c r="C61" i="59"/>
  <c r="D61" i="59" s="1"/>
  <c r="E61" i="59" s="1"/>
  <c r="F61" i="59" s="1"/>
  <c r="C62" i="59"/>
  <c r="D62" i="59" s="1"/>
  <c r="E62" i="59" s="1"/>
  <c r="F62" i="59" s="1"/>
  <c r="C63" i="59"/>
  <c r="D63" i="59" s="1"/>
  <c r="E63" i="59" s="1"/>
  <c r="F63" i="59" s="1"/>
  <c r="C64" i="59"/>
  <c r="D64" i="59" s="1"/>
  <c r="C65" i="59"/>
  <c r="D65" i="59" s="1"/>
  <c r="E65" i="59" s="1"/>
  <c r="F65" i="59" s="1"/>
  <c r="C66" i="59"/>
  <c r="D66" i="59" s="1"/>
  <c r="E66" i="59" s="1"/>
  <c r="F66" i="59" s="1"/>
  <c r="C67" i="59"/>
  <c r="D67" i="59" s="1"/>
  <c r="E67" i="59" s="1"/>
  <c r="F67" i="59" s="1"/>
  <c r="C68" i="59"/>
  <c r="D68" i="59" s="1"/>
  <c r="E68" i="59" s="1"/>
  <c r="F68" i="59" s="1"/>
  <c r="C69" i="59"/>
  <c r="D69" i="59" s="1"/>
  <c r="E69" i="59" s="1"/>
  <c r="F69" i="59" s="1"/>
  <c r="C70" i="59"/>
  <c r="D70" i="59" s="1"/>
  <c r="E70" i="59" s="1"/>
  <c r="F70" i="59" s="1"/>
  <c r="C71" i="59"/>
  <c r="D71" i="59" s="1"/>
  <c r="C72" i="59"/>
  <c r="D72" i="59" s="1"/>
  <c r="E72" i="59" s="1"/>
  <c r="F72" i="59" s="1"/>
  <c r="C73" i="59"/>
  <c r="D73" i="59" s="1"/>
  <c r="E73" i="59" s="1"/>
  <c r="F73" i="59" s="1"/>
  <c r="C74" i="59"/>
  <c r="D74" i="59" s="1"/>
  <c r="E74" i="59" s="1"/>
  <c r="F74" i="59" s="1"/>
  <c r="C75" i="59"/>
  <c r="D75" i="59" s="1"/>
  <c r="E75" i="59" s="1"/>
  <c r="F75" i="59" s="1"/>
  <c r="C76" i="59"/>
  <c r="D76" i="59" s="1"/>
  <c r="E76" i="59" s="1"/>
  <c r="F76" i="59" s="1"/>
  <c r="C77" i="59"/>
  <c r="D77" i="59" s="1"/>
  <c r="E77" i="59" s="1"/>
  <c r="F77" i="59" s="1"/>
  <c r="C78" i="59"/>
  <c r="D78" i="59" s="1"/>
  <c r="E78" i="59" s="1"/>
  <c r="F78" i="59" s="1"/>
  <c r="C79" i="59"/>
  <c r="D79" i="59" s="1"/>
  <c r="C80" i="59"/>
  <c r="D80" i="59" s="1"/>
  <c r="E80" i="59" s="1"/>
  <c r="F80" i="59" s="1"/>
  <c r="C81" i="59"/>
  <c r="D81" i="59" s="1"/>
  <c r="E81" i="59" s="1"/>
  <c r="F81" i="59" s="1"/>
  <c r="C82" i="59"/>
  <c r="D82" i="59" s="1"/>
  <c r="E82" i="59" s="1"/>
  <c r="F82" i="59" s="1"/>
  <c r="C83" i="59"/>
  <c r="D83" i="59" s="1"/>
  <c r="E83" i="59" s="1"/>
  <c r="F83" i="59" s="1"/>
  <c r="C84" i="59"/>
  <c r="D84" i="59" s="1"/>
  <c r="E84" i="59" s="1"/>
  <c r="F84" i="59" s="1"/>
  <c r="C85" i="59"/>
  <c r="D85" i="59" s="1"/>
  <c r="E85" i="59" s="1"/>
  <c r="F85" i="59" s="1"/>
  <c r="C86" i="59"/>
  <c r="D86" i="59" s="1"/>
  <c r="E86" i="59" s="1"/>
  <c r="F86" i="59" s="1"/>
  <c r="C87" i="59"/>
  <c r="D87" i="59" s="1"/>
  <c r="E87" i="59" s="1"/>
  <c r="F87" i="59" s="1"/>
  <c r="C88" i="59"/>
  <c r="D88" i="59" s="1"/>
  <c r="C89" i="59"/>
  <c r="D89" i="59" s="1"/>
  <c r="E89" i="59" s="1"/>
  <c r="F89" i="59" s="1"/>
  <c r="C90" i="59"/>
  <c r="D90" i="59" s="1"/>
  <c r="E90" i="59" s="1"/>
  <c r="F90" i="59" s="1"/>
  <c r="C91" i="59"/>
  <c r="D91" i="59" s="1"/>
  <c r="E91" i="59" s="1"/>
  <c r="F91" i="59" s="1"/>
  <c r="C92" i="59"/>
  <c r="D92" i="59" s="1"/>
  <c r="E92" i="59" s="1"/>
  <c r="F92" i="59" s="1"/>
  <c r="C93" i="59"/>
  <c r="D93" i="59" s="1"/>
  <c r="E93" i="59" s="1"/>
  <c r="F93" i="59" s="1"/>
  <c r="C94" i="59"/>
  <c r="D94" i="59" s="1"/>
  <c r="E94" i="59" s="1"/>
  <c r="F94" i="59" s="1"/>
  <c r="C95" i="59"/>
  <c r="D95" i="59" s="1"/>
  <c r="E95" i="59" s="1"/>
  <c r="F95" i="59" s="1"/>
  <c r="C96" i="59"/>
  <c r="D96" i="59" s="1"/>
  <c r="E96" i="59" s="1"/>
  <c r="F96" i="59" s="1"/>
  <c r="C97" i="59"/>
  <c r="D97" i="59" s="1"/>
  <c r="E97" i="59" s="1"/>
  <c r="F97" i="59" s="1"/>
  <c r="C98" i="59"/>
  <c r="D98" i="59" s="1"/>
  <c r="E98" i="59" s="1"/>
  <c r="F98" i="59" s="1"/>
  <c r="C99" i="59"/>
  <c r="D99" i="59" s="1"/>
  <c r="E99" i="59" s="1"/>
  <c r="F99" i="59" s="1"/>
  <c r="C100" i="59"/>
  <c r="D100" i="59" s="1"/>
  <c r="E100" i="59" s="1"/>
  <c r="F100" i="59" s="1"/>
  <c r="C101" i="59"/>
  <c r="D101" i="59" s="1"/>
  <c r="E101" i="59" s="1"/>
  <c r="F101" i="59" s="1"/>
  <c r="C102" i="59"/>
  <c r="D102" i="59" s="1"/>
  <c r="E102" i="59" s="1"/>
  <c r="F102" i="59" s="1"/>
  <c r="C103" i="59"/>
  <c r="D103" i="59" s="1"/>
  <c r="C104" i="59"/>
  <c r="D104" i="59" s="1"/>
  <c r="E104" i="59" s="1"/>
  <c r="F104" i="59" s="1"/>
  <c r="C105" i="59"/>
  <c r="D105" i="59" s="1"/>
  <c r="E105" i="59" s="1"/>
  <c r="F105" i="59" s="1"/>
  <c r="C106" i="59"/>
  <c r="D106" i="59" s="1"/>
  <c r="E106" i="59" s="1"/>
  <c r="F106" i="59" s="1"/>
  <c r="C107" i="59"/>
  <c r="D107" i="59" s="1"/>
  <c r="E107" i="59" s="1"/>
  <c r="F107" i="59" s="1"/>
  <c r="C108" i="59"/>
  <c r="D108" i="59" s="1"/>
  <c r="E108" i="59" s="1"/>
  <c r="F108" i="59" s="1"/>
  <c r="C109" i="59"/>
  <c r="D109" i="59" s="1"/>
  <c r="E109" i="59" s="1"/>
  <c r="F109" i="59" s="1"/>
  <c r="C110" i="59"/>
  <c r="D110" i="59" s="1"/>
  <c r="E110" i="59" s="1"/>
  <c r="F110" i="59" s="1"/>
  <c r="C111" i="59"/>
  <c r="D111" i="59" s="1"/>
  <c r="E111" i="59" s="1"/>
  <c r="F111" i="59" s="1"/>
  <c r="C112" i="59"/>
  <c r="D112" i="59" s="1"/>
  <c r="E112" i="59" s="1"/>
  <c r="F112" i="59" s="1"/>
  <c r="C113" i="59"/>
  <c r="D113" i="59" s="1"/>
  <c r="E113" i="59" s="1"/>
  <c r="F113" i="59" s="1"/>
  <c r="C114" i="59"/>
  <c r="D114" i="59" s="1"/>
  <c r="E114" i="59" s="1"/>
  <c r="F114" i="59" s="1"/>
  <c r="C115" i="59"/>
  <c r="D115" i="59" s="1"/>
  <c r="E115" i="59" s="1"/>
  <c r="F115" i="59" s="1"/>
  <c r="C116" i="59"/>
  <c r="D116" i="59" s="1"/>
  <c r="E116" i="59" s="1"/>
  <c r="F116" i="59" s="1"/>
  <c r="C117" i="59"/>
  <c r="D117" i="59" s="1"/>
  <c r="E117" i="59" s="1"/>
  <c r="F117" i="59" s="1"/>
  <c r="C118" i="59"/>
  <c r="D118" i="59" s="1"/>
  <c r="E118" i="59" s="1"/>
  <c r="F118" i="59" s="1"/>
  <c r="C119" i="59"/>
  <c r="D119" i="59" s="1"/>
  <c r="C120" i="59"/>
  <c r="D120" i="59" s="1"/>
  <c r="E120" i="59" s="1"/>
  <c r="F120" i="59" s="1"/>
  <c r="C121" i="59"/>
  <c r="D121" i="59" s="1"/>
  <c r="E121" i="59" s="1"/>
  <c r="F121" i="59" s="1"/>
  <c r="C12" i="59"/>
  <c r="D12" i="59" s="1"/>
  <c r="E12" i="59" s="1"/>
  <c r="F12" i="59" s="1"/>
  <c r="A163" i="53"/>
  <c r="B43" i="39"/>
  <c r="E13" i="65"/>
  <c r="E12" i="65"/>
  <c r="E11" i="65"/>
  <c r="E10" i="65"/>
  <c r="E14" i="65"/>
  <c r="E50" i="23"/>
  <c r="F50" i="23" s="1"/>
  <c r="E51" i="23"/>
  <c r="F51" i="23" s="1"/>
  <c r="E52" i="23"/>
  <c r="F52" i="23" s="1"/>
  <c r="E53" i="23"/>
  <c r="F53" i="23" s="1"/>
  <c r="E54" i="23"/>
  <c r="F54" i="23" s="1"/>
  <c r="E55" i="23"/>
  <c r="F55" i="23" s="1"/>
  <c r="E56" i="23"/>
  <c r="F56" i="23" s="1"/>
  <c r="E57" i="23"/>
  <c r="F57" i="23" s="1"/>
  <c r="E58" i="23"/>
  <c r="F58" i="23" s="1"/>
  <c r="E59" i="23"/>
  <c r="F59" i="23" s="1"/>
  <c r="E49" i="23"/>
  <c r="F49" i="23" s="1"/>
  <c r="E45" i="65"/>
  <c r="E44" i="65"/>
  <c r="E43" i="65"/>
  <c r="E42" i="65"/>
  <c r="E41" i="65"/>
  <c r="E40" i="65"/>
  <c r="E39" i="65"/>
  <c r="E38" i="65"/>
  <c r="E37" i="65"/>
  <c r="E31" i="65"/>
  <c r="E29" i="65"/>
  <c r="E27" i="65"/>
  <c r="E25" i="65"/>
  <c r="E22" i="65"/>
  <c r="E21" i="65"/>
  <c r="E20" i="65"/>
  <c r="E19" i="65"/>
  <c r="E18" i="65"/>
  <c r="E17" i="65"/>
  <c r="G148" i="53"/>
  <c r="M148" i="53" s="1"/>
  <c r="G147" i="53"/>
  <c r="M147" i="53" s="1"/>
  <c r="M146" i="53"/>
  <c r="K149" i="53"/>
  <c r="G109" i="53"/>
  <c r="G110" i="53"/>
  <c r="M110" i="53" s="1"/>
  <c r="G111" i="53"/>
  <c r="G112" i="53"/>
  <c r="I112" i="53" s="1"/>
  <c r="G113" i="53"/>
  <c r="M113" i="53" s="1"/>
  <c r="G114" i="53"/>
  <c r="M114" i="53" s="1"/>
  <c r="G139" i="53"/>
  <c r="M139" i="53" s="1"/>
  <c r="G140" i="53"/>
  <c r="M140" i="53" s="1"/>
  <c r="G141" i="53"/>
  <c r="M141" i="53" s="1"/>
  <c r="G142" i="53"/>
  <c r="M142" i="53" s="1"/>
  <c r="G143" i="53"/>
  <c r="M143" i="53" s="1"/>
  <c r="G144" i="53"/>
  <c r="M144" i="53" s="1"/>
  <c r="G145" i="53"/>
  <c r="M145" i="53" s="1"/>
  <c r="M93" i="53"/>
  <c r="M92" i="53"/>
  <c r="M91" i="53"/>
  <c r="M90" i="53"/>
  <c r="M65" i="53"/>
  <c r="M94" i="53"/>
  <c r="M96" i="53"/>
  <c r="M97" i="53"/>
  <c r="M98" i="53"/>
  <c r="K61" i="53"/>
  <c r="E26" i="65"/>
  <c r="M95" i="53"/>
  <c r="E34" i="65"/>
  <c r="E30" i="65"/>
  <c r="E33" i="65"/>
  <c r="E32" i="65"/>
  <c r="E28" i="65"/>
  <c r="D53" i="38"/>
  <c r="E53" i="38" s="1"/>
  <c r="F53" i="38" s="1"/>
  <c r="E31" i="59"/>
  <c r="F31" i="59" s="1"/>
  <c r="E32" i="59"/>
  <c r="F32" i="59" s="1"/>
  <c r="E40" i="59"/>
  <c r="F40" i="59" s="1"/>
  <c r="E55" i="59"/>
  <c r="F55" i="59" s="1"/>
  <c r="E56" i="59"/>
  <c r="F56" i="59" s="1"/>
  <c r="E64" i="59"/>
  <c r="F64" i="59" s="1"/>
  <c r="E71" i="59"/>
  <c r="F71" i="59" s="1"/>
  <c r="E79" i="59"/>
  <c r="F79" i="59" s="1"/>
  <c r="E88" i="59"/>
  <c r="F88" i="59" s="1"/>
  <c r="E103" i="59"/>
  <c r="F103" i="59" s="1"/>
  <c r="E119" i="59"/>
  <c r="F119" i="59" s="1"/>
  <c r="J22" i="39"/>
  <c r="I20" i="39"/>
  <c r="H17" i="39"/>
  <c r="E16" i="39"/>
  <c r="G16" i="39"/>
  <c r="F24" i="39"/>
  <c r="F25" i="39" s="1"/>
  <c r="H20" i="39"/>
  <c r="J16" i="39"/>
  <c r="J26" i="39"/>
  <c r="J21" i="39"/>
  <c r="E17" i="39"/>
  <c r="I18" i="39"/>
  <c r="J20" i="39"/>
  <c r="E18" i="39"/>
  <c r="J18" i="39"/>
  <c r="F22" i="39"/>
  <c r="E20" i="39"/>
  <c r="J17" i="39"/>
  <c r="H24" i="39"/>
  <c r="H25" i="39" s="1"/>
  <c r="H16" i="39"/>
  <c r="H18" i="39"/>
  <c r="E24" i="39"/>
  <c r="E25" i="39" s="1"/>
  <c r="E22" i="39"/>
  <c r="F17" i="39"/>
  <c r="D25" i="39"/>
  <c r="D16" i="39"/>
  <c r="D20" i="39"/>
  <c r="D21" i="39"/>
  <c r="F16" i="39"/>
  <c r="D17" i="39"/>
  <c r="D26" i="39"/>
  <c r="F21" i="39"/>
  <c r="F18" i="39"/>
  <c r="D18" i="39"/>
  <c r="D64" i="38"/>
  <c r="E64" i="38" s="1"/>
  <c r="F64" i="38" s="1"/>
  <c r="D63" i="38"/>
  <c r="E63" i="38" s="1"/>
  <c r="F63" i="38" s="1"/>
  <c r="D62" i="38"/>
  <c r="E62" i="38" s="1"/>
  <c r="F62" i="38" s="1"/>
  <c r="D61" i="38"/>
  <c r="E61" i="38" s="1"/>
  <c r="F61" i="38" s="1"/>
  <c r="D60" i="38"/>
  <c r="E60" i="38" s="1"/>
  <c r="F60" i="38" s="1"/>
  <c r="D59" i="38"/>
  <c r="E59" i="38" s="1"/>
  <c r="F59" i="38" s="1"/>
  <c r="D57" i="38"/>
  <c r="E57" i="38" s="1"/>
  <c r="F57" i="38" s="1"/>
  <c r="D58" i="38"/>
  <c r="E58" i="38" s="1"/>
  <c r="F58" i="38" s="1"/>
  <c r="D56" i="38"/>
  <c r="E56" i="38" s="1"/>
  <c r="F56" i="38" s="1"/>
  <c r="D55" i="38"/>
  <c r="E55" i="38" s="1"/>
  <c r="F55" i="38" s="1"/>
  <c r="D54" i="38"/>
  <c r="E54" i="38" s="1"/>
  <c r="F54" i="38" s="1"/>
  <c r="K156" i="53"/>
  <c r="K157" i="53"/>
  <c r="A165" i="53"/>
  <c r="A164" i="53"/>
  <c r="J149" i="53"/>
  <c r="L149" i="53"/>
  <c r="J99" i="53"/>
  <c r="K99" i="53"/>
  <c r="J61" i="53"/>
  <c r="G108" i="53"/>
  <c r="M108" i="53" s="1"/>
  <c r="G107" i="53"/>
  <c r="M107" i="53" s="1"/>
  <c r="G106" i="53"/>
  <c r="M106" i="53" s="1"/>
  <c r="G105" i="53"/>
  <c r="M105" i="53" s="1"/>
  <c r="L61" i="53"/>
  <c r="B27" i="39"/>
  <c r="L99" i="53"/>
  <c r="E47" i="23"/>
  <c r="F47" i="23" s="1"/>
  <c r="E48" i="23"/>
  <c r="F48" i="23" s="1"/>
  <c r="E12" i="23"/>
  <c r="F12" i="23" s="1"/>
  <c r="E13" i="23"/>
  <c r="O112" i="53" l="1"/>
  <c r="T112" i="53" s="1"/>
  <c r="I111" i="53"/>
  <c r="T13" i="53"/>
  <c r="F27" i="39"/>
  <c r="C27" i="39"/>
  <c r="C28" i="39" s="1"/>
  <c r="C29" i="39" s="1"/>
  <c r="H26" i="39"/>
  <c r="J24" i="39"/>
  <c r="J25" i="39" s="1"/>
  <c r="G26" i="39"/>
  <c r="G24" i="39"/>
  <c r="G25" i="39" s="1"/>
  <c r="G18" i="39"/>
  <c r="G20" i="39"/>
  <c r="F20" i="39"/>
  <c r="E21" i="39"/>
  <c r="E26" i="39"/>
  <c r="F26" i="39"/>
  <c r="K100" i="53"/>
  <c r="K155" i="53" s="1"/>
  <c r="K158" i="53" s="1"/>
  <c r="H21" i="39"/>
  <c r="F13" i="23"/>
  <c r="F60" i="23" s="1"/>
  <c r="E60" i="23"/>
  <c r="M109" i="53"/>
  <c r="G149" i="53"/>
  <c r="H27" i="39"/>
  <c r="I17" i="39"/>
  <c r="H22" i="39"/>
  <c r="G27" i="39"/>
  <c r="G21" i="39"/>
  <c r="G17" i="39"/>
  <c r="D27" i="39"/>
  <c r="D28" i="39" s="1"/>
  <c r="D29" i="39" s="1"/>
  <c r="E27" i="39"/>
  <c r="J27" i="39"/>
  <c r="I24" i="39"/>
  <c r="I25" i="39" s="1"/>
  <c r="I26" i="39"/>
  <c r="I27" i="39"/>
  <c r="I21" i="39"/>
  <c r="I16" i="39"/>
  <c r="J100" i="53"/>
  <c r="J155" i="53" s="1"/>
  <c r="J158" i="53" s="1"/>
  <c r="I22" i="39"/>
  <c r="E46" i="65"/>
  <c r="E35" i="65"/>
  <c r="E23" i="65"/>
  <c r="E15" i="65"/>
  <c r="M112" i="53"/>
  <c r="I99" i="53"/>
  <c r="M63" i="53"/>
  <c r="M64" i="53"/>
  <c r="L100" i="53"/>
  <c r="L155" i="53" s="1"/>
  <c r="L158" i="53" s="1"/>
  <c r="M13" i="53"/>
  <c r="M12" i="53"/>
  <c r="G61" i="53"/>
  <c r="G100" i="53" s="1"/>
  <c r="O111" i="53" l="1"/>
  <c r="O150" i="53" s="1"/>
  <c r="B174" i="53" s="1"/>
  <c r="C174" i="53" s="1"/>
  <c r="I149" i="53"/>
  <c r="M111" i="53"/>
  <c r="C13" i="39"/>
  <c r="C34" i="39" s="1"/>
  <c r="E28" i="39"/>
  <c r="E29" i="39" s="1"/>
  <c r="F28" i="39"/>
  <c r="F29" i="39" s="1"/>
  <c r="F32" i="39" s="1"/>
  <c r="J28" i="39"/>
  <c r="J29" i="39" s="1"/>
  <c r="J32" i="39" s="1"/>
  <c r="H28" i="39"/>
  <c r="H29" i="39" s="1"/>
  <c r="G28" i="39"/>
  <c r="G29" i="39" s="1"/>
  <c r="G32" i="39" s="1"/>
  <c r="C32" i="39"/>
  <c r="K159" i="53"/>
  <c r="M149" i="53"/>
  <c r="H138" i="53"/>
  <c r="H120" i="53"/>
  <c r="H117" i="53"/>
  <c r="H129" i="53"/>
  <c r="H130" i="53"/>
  <c r="H123" i="53"/>
  <c r="H135" i="53"/>
  <c r="H118" i="53"/>
  <c r="H122" i="53"/>
  <c r="H134" i="53"/>
  <c r="H127" i="53"/>
  <c r="H137" i="53"/>
  <c r="H126" i="53"/>
  <c r="H119" i="53"/>
  <c r="H132" i="53"/>
  <c r="H121" i="53"/>
  <c r="H131" i="53"/>
  <c r="H124" i="53"/>
  <c r="H136" i="53"/>
  <c r="H133" i="53"/>
  <c r="H116" i="53"/>
  <c r="H128" i="53"/>
  <c r="H125" i="53"/>
  <c r="H115" i="53"/>
  <c r="D164" i="53"/>
  <c r="H148" i="53"/>
  <c r="H110" i="53"/>
  <c r="H144" i="53"/>
  <c r="H146" i="53"/>
  <c r="H108" i="53"/>
  <c r="E32" i="39"/>
  <c r="E13" i="39"/>
  <c r="E34" i="39" s="1"/>
  <c r="D32" i="39"/>
  <c r="D13" i="39"/>
  <c r="D34" i="39" s="1"/>
  <c r="H32" i="39"/>
  <c r="H13" i="39"/>
  <c r="H34" i="39" s="1"/>
  <c r="I28" i="39"/>
  <c r="I29" i="39" s="1"/>
  <c r="H114" i="53"/>
  <c r="H143" i="53"/>
  <c r="H142" i="53"/>
  <c r="H105" i="53"/>
  <c r="H107" i="53"/>
  <c r="H106" i="53"/>
  <c r="H140" i="53"/>
  <c r="H109" i="53"/>
  <c r="H113" i="53"/>
  <c r="H111" i="53"/>
  <c r="H145" i="53"/>
  <c r="H147" i="53"/>
  <c r="H141" i="53"/>
  <c r="H139" i="53"/>
  <c r="H112" i="53"/>
  <c r="M99" i="53"/>
  <c r="I61" i="53"/>
  <c r="T111" i="53" l="1"/>
  <c r="F13" i="39"/>
  <c r="F34" i="39" s="1"/>
  <c r="F33" i="39" s="1"/>
  <c r="F42" i="39" s="1"/>
  <c r="J13" i="39"/>
  <c r="J34" i="39" s="1"/>
  <c r="G13" i="39"/>
  <c r="G34" i="39" s="1"/>
  <c r="G33" i="39" s="1"/>
  <c r="G42" i="39" s="1"/>
  <c r="F41" i="39"/>
  <c r="E33" i="39"/>
  <c r="E41" i="39" s="1"/>
  <c r="D33" i="39"/>
  <c r="D42" i="39" s="1"/>
  <c r="J33" i="39"/>
  <c r="I100" i="53"/>
  <c r="I156" i="53" s="1"/>
  <c r="C33" i="39"/>
  <c r="C42" i="39" s="1"/>
  <c r="H80" i="53"/>
  <c r="H84" i="53"/>
  <c r="H72" i="53"/>
  <c r="H68" i="53"/>
  <c r="H76" i="53"/>
  <c r="H88" i="53"/>
  <c r="H86" i="53"/>
  <c r="H69" i="53"/>
  <c r="H78" i="53"/>
  <c r="H71" i="53"/>
  <c r="H75" i="53"/>
  <c r="H67" i="53"/>
  <c r="H82" i="53"/>
  <c r="H85" i="53"/>
  <c r="H79" i="53"/>
  <c r="H70" i="53"/>
  <c r="H83" i="53"/>
  <c r="H89" i="53"/>
  <c r="H81" i="53"/>
  <c r="H87" i="53"/>
  <c r="H73" i="53"/>
  <c r="H74" i="53"/>
  <c r="H77" i="53"/>
  <c r="H66" i="53"/>
  <c r="H44" i="53"/>
  <c r="H46" i="53"/>
  <c r="H55" i="53"/>
  <c r="H57" i="53"/>
  <c r="H47" i="53"/>
  <c r="H53" i="53"/>
  <c r="H59" i="53"/>
  <c r="H49" i="53"/>
  <c r="H48" i="53"/>
  <c r="H54" i="53"/>
  <c r="H52" i="53"/>
  <c r="H51" i="53"/>
  <c r="H45" i="53"/>
  <c r="H58" i="53"/>
  <c r="H56" i="53"/>
  <c r="H50" i="53"/>
  <c r="H21" i="53"/>
  <c r="H22" i="53"/>
  <c r="H28" i="53"/>
  <c r="H19" i="53"/>
  <c r="H33" i="53"/>
  <c r="H24" i="53"/>
  <c r="H15" i="53"/>
  <c r="H20" i="53"/>
  <c r="H31" i="53"/>
  <c r="H25" i="53"/>
  <c r="H26" i="53"/>
  <c r="H17" i="53"/>
  <c r="H16" i="53"/>
  <c r="H14" i="53"/>
  <c r="H34" i="53"/>
  <c r="H18" i="53"/>
  <c r="H32" i="53"/>
  <c r="H29" i="53"/>
  <c r="H27" i="53"/>
  <c r="H30" i="53"/>
  <c r="H23" i="53"/>
  <c r="I13" i="39"/>
  <c r="I34" i="39" s="1"/>
  <c r="I32" i="39"/>
  <c r="H33" i="39"/>
  <c r="E42" i="39"/>
  <c r="J41" i="39"/>
  <c r="J43" i="39"/>
  <c r="J42" i="39"/>
  <c r="H13" i="53"/>
  <c r="H42" i="53"/>
  <c r="H92" i="53"/>
  <c r="H35" i="53"/>
  <c r="H43" i="53"/>
  <c r="H93" i="53"/>
  <c r="H36" i="53"/>
  <c r="H60" i="53"/>
  <c r="H37" i="53"/>
  <c r="H12" i="53"/>
  <c r="H95" i="53"/>
  <c r="H38" i="53"/>
  <c r="H64" i="53"/>
  <c r="H90" i="53"/>
  <c r="H98" i="53"/>
  <c r="H39" i="53"/>
  <c r="H40" i="53"/>
  <c r="H41" i="53"/>
  <c r="H63" i="53"/>
  <c r="H96" i="53"/>
  <c r="H97" i="53"/>
  <c r="H65" i="53"/>
  <c r="H94" i="53"/>
  <c r="H91" i="53"/>
  <c r="H149" i="53"/>
  <c r="M61" i="53"/>
  <c r="D173" i="53"/>
  <c r="B193" i="53"/>
  <c r="D174" i="53"/>
  <c r="D175" i="53"/>
  <c r="D163" i="53"/>
  <c r="F43" i="39" l="1"/>
  <c r="F44" i="39" s="1"/>
  <c r="M100" i="53"/>
  <c r="D43" i="39"/>
  <c r="D41" i="39"/>
  <c r="D44" i="39" s="1"/>
  <c r="G156" i="53"/>
  <c r="G157" i="53" s="1"/>
  <c r="I157" i="53"/>
  <c r="E43" i="39"/>
  <c r="E44" i="39" s="1"/>
  <c r="G41" i="39"/>
  <c r="C41" i="39"/>
  <c r="C43" i="39"/>
  <c r="G43" i="39"/>
  <c r="E164" i="53"/>
  <c r="H43" i="39"/>
  <c r="H42" i="39"/>
  <c r="H41" i="39"/>
  <c r="J44" i="39"/>
  <c r="E163" i="53"/>
  <c r="I33" i="39"/>
  <c r="B194" i="53"/>
  <c r="D193" i="53"/>
  <c r="E63" i="23"/>
  <c r="E65" i="23" s="1"/>
  <c r="C193" i="53"/>
  <c r="H61" i="53"/>
  <c r="M155" i="53"/>
  <c r="H99" i="53"/>
  <c r="M156" i="53" l="1"/>
  <c r="G44" i="39"/>
  <c r="C44" i="39"/>
  <c r="C194" i="53"/>
  <c r="I158" i="53"/>
  <c r="D165" i="53"/>
  <c r="M157" i="53"/>
  <c r="G158" i="53"/>
  <c r="H44" i="39"/>
  <c r="I41" i="39"/>
  <c r="I43" i="39"/>
  <c r="I42" i="39"/>
  <c r="D64" i="23"/>
  <c r="E64" i="23" s="1"/>
  <c r="E66" i="23" s="1"/>
  <c r="H100" i="53"/>
  <c r="E166" i="53"/>
  <c r="E219" i="25" l="1"/>
  <c r="C229" i="25" s="1"/>
  <c r="F179" i="53"/>
  <c r="F219" i="25"/>
  <c r="F173" i="53"/>
  <c r="C17" i="25" s="1"/>
  <c r="D32" i="25" s="1"/>
  <c r="F186" i="53"/>
  <c r="F174" i="53"/>
  <c r="C57" i="25" s="1"/>
  <c r="F190" i="53"/>
  <c r="F191" i="53"/>
  <c r="F180" i="53"/>
  <c r="F181" i="53"/>
  <c r="D24" i="25"/>
  <c r="D55" i="25"/>
  <c r="D41" i="25"/>
  <c r="D44" i="25"/>
  <c r="D29" i="25"/>
  <c r="D36" i="25"/>
  <c r="D23" i="25"/>
  <c r="D21" i="25"/>
  <c r="D47" i="25"/>
  <c r="D50" i="25"/>
  <c r="D31" i="25"/>
  <c r="D42" i="25"/>
  <c r="D43" i="25"/>
  <c r="D30" i="25"/>
  <c r="D19" i="25"/>
  <c r="D20" i="25"/>
  <c r="D38" i="25"/>
  <c r="F185" i="53"/>
  <c r="F177" i="53"/>
  <c r="F176" i="53"/>
  <c r="F188" i="53"/>
  <c r="F183" i="53"/>
  <c r="F182" i="53"/>
  <c r="F192" i="53"/>
  <c r="F189" i="53"/>
  <c r="F178" i="53"/>
  <c r="F175" i="53"/>
  <c r="C88" i="25" s="1"/>
  <c r="F184" i="53"/>
  <c r="F187" i="53"/>
  <c r="K160" i="53"/>
  <c r="J223" i="25"/>
  <c r="G223" i="25"/>
  <c r="G224" i="25" s="1"/>
  <c r="E229" i="25"/>
  <c r="T223" i="25"/>
  <c r="U223" i="25"/>
  <c r="AC223" i="25"/>
  <c r="V223" i="25"/>
  <c r="X223" i="25"/>
  <c r="W223" i="25"/>
  <c r="Y223" i="25"/>
  <c r="AD223" i="25"/>
  <c r="R223" i="25"/>
  <c r="Z223" i="25"/>
  <c r="S223" i="25"/>
  <c r="AA223" i="25"/>
  <c r="AB223" i="25"/>
  <c r="P223" i="25"/>
  <c r="H223" i="25"/>
  <c r="Q223" i="25"/>
  <c r="I223" i="25"/>
  <c r="K223" i="25"/>
  <c r="L223" i="25"/>
  <c r="M223" i="25"/>
  <c r="O223" i="25"/>
  <c r="N223" i="25"/>
  <c r="M158" i="53"/>
  <c r="I159" i="53"/>
  <c r="N159" i="53" s="1"/>
  <c r="D194" i="53"/>
  <c r="F165" i="53"/>
  <c r="F163" i="53"/>
  <c r="F164" i="53"/>
  <c r="I44" i="39"/>
  <c r="E67" i="23"/>
  <c r="E69" i="23"/>
  <c r="F69" i="23" s="1"/>
  <c r="D34" i="25" l="1"/>
  <c r="D49" i="25"/>
  <c r="D35" i="25"/>
  <c r="D52" i="25"/>
  <c r="D27" i="25"/>
  <c r="D48" i="25"/>
  <c r="D40" i="25"/>
  <c r="D25" i="25"/>
  <c r="D28" i="25"/>
  <c r="D37" i="25"/>
  <c r="D22" i="25"/>
  <c r="D46" i="25"/>
  <c r="D56" i="25"/>
  <c r="D54" i="25"/>
  <c r="D53" i="25"/>
  <c r="D117" i="25"/>
  <c r="D116" i="25"/>
  <c r="D115" i="25"/>
  <c r="D118" i="25"/>
  <c r="D114" i="25"/>
  <c r="D108" i="25"/>
  <c r="D111" i="25"/>
  <c r="D110" i="25"/>
  <c r="D109" i="25"/>
  <c r="D112" i="25"/>
  <c r="D104" i="25"/>
  <c r="D105" i="25"/>
  <c r="D103" i="25"/>
  <c r="D98" i="25"/>
  <c r="D100" i="25"/>
  <c r="D99" i="25"/>
  <c r="D97" i="25"/>
  <c r="D93" i="25"/>
  <c r="D92" i="25"/>
  <c r="D91" i="25"/>
  <c r="D106" i="25"/>
  <c r="D102" i="25"/>
  <c r="D96" i="25"/>
  <c r="D94" i="25"/>
  <c r="D90" i="25"/>
  <c r="D83" i="25"/>
  <c r="D81" i="25"/>
  <c r="D73" i="25"/>
  <c r="D63" i="25"/>
  <c r="D67" i="25"/>
  <c r="D78" i="25"/>
  <c r="D86" i="25"/>
  <c r="D79" i="25"/>
  <c r="D80" i="25"/>
  <c r="D69" i="25"/>
  <c r="D62" i="25"/>
  <c r="D60" i="25"/>
  <c r="D87" i="25"/>
  <c r="D77" i="25"/>
  <c r="D66" i="25"/>
  <c r="D59" i="25"/>
  <c r="D75" i="25"/>
  <c r="D84" i="25"/>
  <c r="D74" i="25"/>
  <c r="D68" i="25"/>
  <c r="D61" i="25"/>
  <c r="D85" i="25"/>
  <c r="D72" i="25"/>
  <c r="D65" i="25"/>
  <c r="D71" i="25"/>
  <c r="F193" i="53"/>
  <c r="H224" i="25"/>
  <c r="I224" i="25" s="1"/>
  <c r="J224" i="25" s="1"/>
  <c r="K224" i="25" s="1"/>
  <c r="L224" i="25" s="1"/>
  <c r="M224" i="25" s="1"/>
  <c r="N224" i="25" s="1"/>
  <c r="O224" i="25" s="1"/>
  <c r="P224" i="25" s="1"/>
  <c r="Q224" i="25" s="1"/>
  <c r="R224" i="25" s="1"/>
  <c r="S224" i="25" s="1"/>
  <c r="T224" i="25" s="1"/>
  <c r="U224" i="25" s="1"/>
  <c r="V224" i="25" s="1"/>
  <c r="W224" i="25" s="1"/>
  <c r="X224" i="25" s="1"/>
  <c r="Y224" i="25" s="1"/>
  <c r="Z224" i="25" s="1"/>
  <c r="AA224" i="25" s="1"/>
  <c r="AB224" i="25" s="1"/>
  <c r="AC224" i="25" s="1"/>
  <c r="AD224" i="25" s="1"/>
  <c r="G233" i="25"/>
  <c r="G234" i="25" s="1"/>
  <c r="G230" i="25"/>
  <c r="G231" i="25" s="1"/>
  <c r="Z233" i="25"/>
  <c r="U233" i="25"/>
  <c r="T230" i="25"/>
  <c r="AA233" i="25"/>
  <c r="W230" i="25"/>
  <c r="V230" i="25"/>
  <c r="U230" i="25"/>
  <c r="X230" i="25"/>
  <c r="R233" i="25"/>
  <c r="S233" i="25"/>
  <c r="AC233" i="25"/>
  <c r="AB230" i="25"/>
  <c r="AD233" i="25"/>
  <c r="V233" i="25"/>
  <c r="R230" i="25"/>
  <c r="AA230" i="25"/>
  <c r="AB233" i="25"/>
  <c r="Z230" i="25"/>
  <c r="Y230" i="25"/>
  <c r="X233" i="25"/>
  <c r="T233" i="25"/>
  <c r="W233" i="25"/>
  <c r="Y233" i="25"/>
  <c r="S230" i="25"/>
  <c r="AD230" i="25"/>
  <c r="AC230" i="25"/>
  <c r="I233" i="25"/>
  <c r="K233" i="25"/>
  <c r="M233" i="25"/>
  <c r="P233" i="25"/>
  <c r="Q233" i="25"/>
  <c r="J233" i="25"/>
  <c r="H233" i="25"/>
  <c r="O233" i="25"/>
  <c r="N233" i="25"/>
  <c r="L233" i="25"/>
  <c r="AE235" i="25"/>
  <c r="AF236" i="25"/>
  <c r="I230" i="25"/>
  <c r="Q230" i="25"/>
  <c r="J230" i="25"/>
  <c r="P230" i="25"/>
  <c r="K230" i="25"/>
  <c r="L230" i="25"/>
  <c r="O230" i="25"/>
  <c r="H230" i="25"/>
  <c r="M230" i="25"/>
  <c r="N230" i="25"/>
  <c r="I160" i="53"/>
  <c r="F166" i="53"/>
  <c r="I212" i="25" l="1"/>
  <c r="I220" i="25" s="1"/>
  <c r="I219" i="25" s="1"/>
  <c r="H212" i="25"/>
  <c r="G212" i="25"/>
  <c r="J212" i="25"/>
  <c r="J220" i="25" s="1"/>
  <c r="J219" i="25" s="1"/>
  <c r="Q212" i="25"/>
  <c r="Q220" i="25" s="1"/>
  <c r="Q219" i="25" s="1"/>
  <c r="Z212" i="25"/>
  <c r="Z220" i="25" s="1"/>
  <c r="Z219" i="25" s="1"/>
  <c r="N212" i="25"/>
  <c r="N220" i="25" s="1"/>
  <c r="N219" i="25" s="1"/>
  <c r="AC212" i="25"/>
  <c r="AC220" i="25" s="1"/>
  <c r="AC219" i="25" s="1"/>
  <c r="G220" i="25"/>
  <c r="AD212" i="25"/>
  <c r="AD220" i="25" s="1"/>
  <c r="AD219" i="25" s="1"/>
  <c r="V212" i="25"/>
  <c r="V220" i="25" s="1"/>
  <c r="V219" i="25" s="1"/>
  <c r="M212" i="25"/>
  <c r="M220" i="25" s="1"/>
  <c r="M219" i="25" s="1"/>
  <c r="O212" i="25"/>
  <c r="O220" i="25" s="1"/>
  <c r="O219" i="25" s="1"/>
  <c r="R212" i="25"/>
  <c r="K212" i="25"/>
  <c r="K220" i="25" s="1"/>
  <c r="K219" i="25" s="1"/>
  <c r="W212" i="25"/>
  <c r="W220" i="25" s="1"/>
  <c r="W219" i="25" s="1"/>
  <c r="Y212" i="25"/>
  <c r="Y220" i="25" s="1"/>
  <c r="Y219" i="25" s="1"/>
  <c r="P212" i="25"/>
  <c r="P220" i="25" s="1"/>
  <c r="P219" i="25" s="1"/>
  <c r="T212" i="25"/>
  <c r="T220" i="25" s="1"/>
  <c r="T219" i="25" s="1"/>
  <c r="U212" i="25"/>
  <c r="U220" i="25" s="1"/>
  <c r="U219" i="25" s="1"/>
  <c r="D16" i="25"/>
  <c r="L212" i="25"/>
  <c r="L220" i="25" s="1"/>
  <c r="L219" i="25" s="1"/>
  <c r="AA212" i="25"/>
  <c r="AA220" i="25" s="1"/>
  <c r="AA219" i="25" s="1"/>
  <c r="S212" i="25"/>
  <c r="S220" i="25" s="1"/>
  <c r="S219" i="25" s="1"/>
  <c r="X212" i="25"/>
  <c r="X220" i="25" s="1"/>
  <c r="X219" i="25" s="1"/>
  <c r="AB212" i="25"/>
  <c r="AB220" i="25" s="1"/>
  <c r="AB219" i="25" s="1"/>
  <c r="G235" i="25"/>
  <c r="H231" i="25"/>
  <c r="H234" i="25"/>
  <c r="I234" i="25" s="1"/>
  <c r="J234" i="25" s="1"/>
  <c r="K234" i="25" s="1"/>
  <c r="L234" i="25" s="1"/>
  <c r="M234" i="25" s="1"/>
  <c r="N234" i="25" s="1"/>
  <c r="O234" i="25" s="1"/>
  <c r="P234" i="25" s="1"/>
  <c r="Q234" i="25" s="1"/>
  <c r="R234" i="25" s="1"/>
  <c r="S234" i="25" s="1"/>
  <c r="T234" i="25" s="1"/>
  <c r="U234" i="25" s="1"/>
  <c r="V234" i="25" s="1"/>
  <c r="W234" i="25" s="1"/>
  <c r="X234" i="25" s="1"/>
  <c r="Y234" i="25" s="1"/>
  <c r="Z234" i="25" s="1"/>
  <c r="AA234" i="25" s="1"/>
  <c r="AB234" i="25" s="1"/>
  <c r="AC234" i="25" s="1"/>
  <c r="AD234" i="25" s="1"/>
  <c r="G213" i="25" l="1"/>
  <c r="R220" i="25"/>
  <c r="R219" i="25" s="1"/>
  <c r="G221" i="25"/>
  <c r="G219" i="25"/>
  <c r="H220" i="25"/>
  <c r="H219" i="25" s="1"/>
  <c r="H213" i="25"/>
  <c r="I213" i="25" s="1"/>
  <c r="J213" i="25" s="1"/>
  <c r="K213" i="25" s="1"/>
  <c r="L213" i="25" s="1"/>
  <c r="M213" i="25" s="1"/>
  <c r="N213" i="25" s="1"/>
  <c r="O213" i="25" s="1"/>
  <c r="P213" i="25" s="1"/>
  <c r="Q213" i="25" s="1"/>
  <c r="R213" i="25" s="1"/>
  <c r="S213" i="25" s="1"/>
  <c r="T213" i="25" s="1"/>
  <c r="U213" i="25" s="1"/>
  <c r="V213" i="25" s="1"/>
  <c r="W213" i="25" s="1"/>
  <c r="X213" i="25" s="1"/>
  <c r="Y213" i="25" s="1"/>
  <c r="Z213" i="25" s="1"/>
  <c r="AA213" i="25" s="1"/>
  <c r="AB213" i="25" s="1"/>
  <c r="AC213" i="25" s="1"/>
  <c r="AD213" i="25" s="1"/>
  <c r="H235" i="25"/>
  <c r="I231" i="25"/>
  <c r="H221" i="25" l="1"/>
  <c r="I221" i="25" s="1"/>
  <c r="J221" i="25" s="1"/>
  <c r="K221" i="25" s="1"/>
  <c r="L221" i="25" s="1"/>
  <c r="M221" i="25" s="1"/>
  <c r="N221" i="25" s="1"/>
  <c r="O221" i="25" s="1"/>
  <c r="P221" i="25" s="1"/>
  <c r="Q221" i="25" s="1"/>
  <c r="R221" i="25" s="1"/>
  <c r="S221" i="25" s="1"/>
  <c r="T221" i="25" s="1"/>
  <c r="U221" i="25" s="1"/>
  <c r="V221" i="25" s="1"/>
  <c r="W221" i="25" s="1"/>
  <c r="X221" i="25" s="1"/>
  <c r="Y221" i="25" s="1"/>
  <c r="Z221" i="25" s="1"/>
  <c r="AA221" i="25" s="1"/>
  <c r="AB221" i="25" s="1"/>
  <c r="AC221" i="25" s="1"/>
  <c r="AD221" i="25" s="1"/>
  <c r="J231" i="25"/>
  <c r="I235" i="25"/>
  <c r="J235" i="25" l="1"/>
  <c r="K231" i="25"/>
  <c r="K235" i="25" l="1"/>
  <c r="L231" i="25"/>
  <c r="L235" i="25" l="1"/>
  <c r="M231" i="25"/>
  <c r="M235" i="25" l="1"/>
  <c r="N231" i="25"/>
  <c r="N235" i="25" l="1"/>
  <c r="O231" i="25"/>
  <c r="O235" i="25" l="1"/>
  <c r="P231" i="25"/>
  <c r="Q231" i="25" l="1"/>
  <c r="P235" i="25"/>
  <c r="R231" i="25" l="1"/>
  <c r="Q235" i="25"/>
  <c r="R235" i="25" l="1"/>
  <c r="S231" i="25"/>
  <c r="S235" i="25" l="1"/>
  <c r="T231" i="25"/>
  <c r="T235" i="25" l="1"/>
  <c r="U231" i="25"/>
  <c r="V231" i="25" l="1"/>
  <c r="U235" i="25"/>
  <c r="V235" i="25" l="1"/>
  <c r="W231" i="25"/>
  <c r="W235" i="25" l="1"/>
  <c r="X231" i="25"/>
  <c r="Y231" i="25" l="1"/>
  <c r="X235" i="25"/>
  <c r="Y235" i="25" l="1"/>
  <c r="Z231" i="25"/>
  <c r="Z235" i="25" l="1"/>
  <c r="AA231" i="25"/>
  <c r="AA235" i="25" l="1"/>
  <c r="AB231" i="25"/>
  <c r="AB235" i="25" l="1"/>
  <c r="AC231" i="25"/>
  <c r="AD231" i="25" l="1"/>
  <c r="AD235" i="25" s="1"/>
  <c r="AC235" i="25"/>
  <c r="A12" i="8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E6" authorId="0" shapeId="0" xr:uid="{00000000-0006-0000-0000-000001000000}">
      <text>
        <r>
          <rPr>
            <sz val="9"/>
            <color indexed="81"/>
            <rFont val="Tahoma"/>
            <family val="2"/>
          </rPr>
          <t>Para facilitar el diligenciamiento de los formatos, se evita la protección de hojas, celdas o cualquier tipo de información.
La mayoría de las celdas formuladas no están protegidas, por tanto, se recomienda precaución, con el fin de mantener la fórmula original, no obstante, hay celdas cuyo encabezado esté subrayado en color azul, estás están protegidas en virtud de su formulación, la cual, presenta una especial complejidad.</t>
        </r>
      </text>
    </comment>
    <comment ref="I24" authorId="0" shapeId="0" xr:uid="{00000000-0006-0000-0000-000002000000}">
      <text>
        <r>
          <rPr>
            <sz val="9"/>
            <color indexed="81"/>
            <rFont val="Tahoma"/>
            <family val="2"/>
          </rPr>
          <t xml:space="preserve">Contratos interadministrativos,
Contratos de prestación de servicios profesionales, 
Contratos sin pluralidad de oferentes, 
Entre otros. </t>
        </r>
      </text>
    </comment>
    <comment ref="J24" authorId="0" shapeId="0" xr:uid="{00000000-0006-0000-0000-000003000000}">
      <text>
        <r>
          <rPr>
            <sz val="9"/>
            <color indexed="81"/>
            <rFont val="Tahoma"/>
            <family val="2"/>
          </rPr>
          <t xml:space="preserve">Mínina cuantía, 
Selección abreviada por menor cuantía, 
Licitación pública, 
Concurso de méritos,
Selección abreviada por subasta inversa,
Entre otros.
</t>
        </r>
      </text>
    </comment>
    <comment ref="K24" authorId="0" shapeId="0" xr:uid="{00000000-0006-0000-0000-000004000000}">
      <text>
        <r>
          <rPr>
            <sz val="9"/>
            <color indexed="81"/>
            <rFont val="Tahoma"/>
            <family val="2"/>
          </rPr>
          <t>Convenios solidarios,
Convenios interadministrativos,
Convenios de asociación o administrativos,
Entre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Marlo Giovanny Florez Mejia</author>
  </authors>
  <commentList>
    <comment ref="A13" authorId="0" shapeId="0" xr:uid="{9049C8EA-E7EA-49BC-AE07-08705786496F}">
      <text>
        <r>
          <rPr>
            <sz val="9"/>
            <color indexed="81"/>
            <rFont val="Tahoma"/>
            <family val="2"/>
          </rPr>
          <t>En caso que el proceso actual se derive de una contratación, considerar la programación física y financiera del proceso inicial para la programación del presente proceso</t>
        </r>
      </text>
    </comment>
    <comment ref="A14" authorId="0" shapeId="0" xr:uid="{3D471BEE-95C7-44D6-A4D0-BF813AE18D32}">
      <text>
        <r>
          <rPr>
            <sz val="9"/>
            <color indexed="81"/>
            <rFont val="Tahoma"/>
            <family val="2"/>
          </rPr>
          <t>Desplegar las celdas ocultas en caso de requerirse</t>
        </r>
      </text>
    </comment>
    <comment ref="C14" authorId="0" shapeId="0" xr:uid="{4186C8FD-22FE-454C-9EA2-9648A9D7B50E}">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D14" authorId="0" shapeId="0" xr:uid="{3D2AC262-FB09-4BDA-8445-8BC7816EDAD5}">
      <text>
        <r>
          <rPr>
            <sz val="9"/>
            <color indexed="81"/>
            <rFont val="Tahoma"/>
            <family val="2"/>
          </rPr>
          <t>% de importancia de cada subactividad respecto a la meta/ producto a obtener</t>
        </r>
      </text>
    </comment>
    <comment ref="A16" authorId="0" shapeId="0" xr:uid="{30CA6C59-3B8A-499B-8718-F5FBC03D270A}">
      <text>
        <r>
          <rPr>
            <sz val="9"/>
            <color indexed="81"/>
            <rFont val="Tahoma"/>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A17" authorId="0" shapeId="0" xr:uid="{292E0ED6-E009-4DA2-8C7F-686750D5F19E}">
      <text>
        <r>
          <rPr>
            <sz val="9"/>
            <color indexed="81"/>
            <rFont val="Tahoma"/>
            <family val="2"/>
          </rPr>
          <t>la suma del % de peso físico de los alcances debe de dar el 100% del producto a obtener.</t>
        </r>
      </text>
    </comment>
    <comment ref="A18" authorId="0" shapeId="0" xr:uid="{78A04D20-3E5A-4018-A7FA-E1F3CAE1F10F}">
      <text>
        <r>
          <rPr>
            <sz val="9"/>
            <color indexed="81"/>
            <rFont val="Tahoma"/>
            <family val="2"/>
          </rPr>
          <t>La suma del % de peso físico de las actividades debe de dar el 100% del alcance.</t>
        </r>
      </text>
    </comment>
    <comment ref="A19" authorId="0" shapeId="0" xr:uid="{6EF59701-09DA-435A-8E38-B94AEA370EDD}">
      <text>
        <r>
          <rPr>
            <sz val="9"/>
            <color indexed="81"/>
            <rFont val="Tahoma"/>
            <family val="2"/>
          </rPr>
          <t xml:space="preserve">
La suma del % de peso físico de las subactividades debe de dar el 100% de la actividad.</t>
        </r>
      </text>
    </comment>
    <comment ref="A20" authorId="0" shapeId="0" xr:uid="{95BC9DD8-D77B-4803-BAB3-26D7E8899703}">
      <text>
        <r>
          <rPr>
            <sz val="9"/>
            <color indexed="81"/>
            <rFont val="Tahoma"/>
            <family val="2"/>
          </rPr>
          <t>La suma del % de peso físico de las subactividades debe de dar el 100% de la actividad.</t>
        </r>
      </text>
    </comment>
    <comment ref="A21" authorId="0" shapeId="0" xr:uid="{9C74AB91-25F7-4904-992F-AB7B05CA1B1F}">
      <text>
        <r>
          <rPr>
            <sz val="9"/>
            <color indexed="81"/>
            <rFont val="Tahoma"/>
            <family val="2"/>
          </rPr>
          <t xml:space="preserve">
La suma del % de peso físico de las actividades debe de dar el 100% del alcance.</t>
        </r>
      </text>
    </comment>
    <comment ref="A22" authorId="0" shapeId="0" xr:uid="{5A26D90B-49F0-4963-A0EB-B23C1848FBD1}">
      <text>
        <r>
          <rPr>
            <sz val="9"/>
            <color indexed="81"/>
            <rFont val="Tahoma"/>
            <family val="2"/>
          </rPr>
          <t xml:space="preserve">
La suma del % de peso físico de las subactividades debe de dar el 100% de la actividad.</t>
        </r>
      </text>
    </comment>
    <comment ref="A23" authorId="0" shapeId="0" xr:uid="{518CB6E2-7218-429E-A617-6A340D2F833E}">
      <text>
        <r>
          <rPr>
            <sz val="9"/>
            <color indexed="81"/>
            <rFont val="Tahoma"/>
            <family val="2"/>
          </rPr>
          <t xml:space="preserve">
La suma del % de peso físico de las subactividades debe de dar el 100% de la actividad.</t>
        </r>
      </text>
    </comment>
    <comment ref="A24" authorId="0" shapeId="0" xr:uid="{3529D31F-8FD3-4F04-BA7F-E8260D9B9C09}">
      <text>
        <r>
          <rPr>
            <sz val="9"/>
            <color indexed="81"/>
            <rFont val="Tahoma"/>
            <family val="2"/>
          </rPr>
          <t>La suma del % de peso físico de las subactividades debe de dar el 100% de la actividad.</t>
        </r>
      </text>
    </comment>
    <comment ref="A25" authorId="0" shapeId="0" xr:uid="{CD1B0B0C-5BD0-417A-B860-4FD3E97FBC5B}">
      <text>
        <r>
          <rPr>
            <sz val="9"/>
            <color indexed="81"/>
            <rFont val="Tahoma"/>
            <family val="2"/>
          </rPr>
          <t xml:space="preserve">
La suma del % de peso físico de las actividades debe de dar el 100% del alcance.</t>
        </r>
      </text>
    </comment>
    <comment ref="A26" authorId="0" shapeId="0" xr:uid="{25CCDC32-001B-40FF-806C-AA792DABE3C8}">
      <text>
        <r>
          <rPr>
            <sz val="9"/>
            <color indexed="81"/>
            <rFont val="Tahoma"/>
            <family val="2"/>
          </rPr>
          <t xml:space="preserve">
La suma del % de peso físico de las subactividades debe de dar el 100% de la actividad.</t>
        </r>
      </text>
    </comment>
    <comment ref="A27" authorId="0" shapeId="0" xr:uid="{048A500A-5BB0-48BA-97CB-804DD76EEA6D}">
      <text>
        <r>
          <rPr>
            <sz val="9"/>
            <color indexed="81"/>
            <rFont val="Tahoma"/>
            <family val="2"/>
          </rPr>
          <t xml:space="preserve">
La suma del % de peso físico de las subactividades debe de dar el 100% de la actividad.</t>
        </r>
      </text>
    </comment>
    <comment ref="A28" authorId="0" shapeId="0" xr:uid="{80B5E4F0-CB90-4F7C-A14D-16B2F7AF0CE1}">
      <text>
        <r>
          <rPr>
            <sz val="9"/>
            <color indexed="81"/>
            <rFont val="Tahoma"/>
            <family val="2"/>
          </rPr>
          <t xml:space="preserve">
La suma del % de peso físico de las actividades debe de dar el 100% del alcance.</t>
        </r>
      </text>
    </comment>
    <comment ref="A29" authorId="0" shapeId="0" xr:uid="{C5C0E93C-FE53-4225-80B3-19986ACD287B}">
      <text>
        <r>
          <rPr>
            <sz val="9"/>
            <color indexed="81"/>
            <rFont val="Tahoma"/>
            <family val="2"/>
          </rPr>
          <t xml:space="preserve">
La suma del % de peso físico de las subactividades debe de dar el 100% de la actividad.</t>
        </r>
      </text>
    </comment>
    <comment ref="A30" authorId="0" shapeId="0" xr:uid="{00019A25-EFA3-4E86-BC44-9A4E913120D2}">
      <text>
        <r>
          <rPr>
            <sz val="9"/>
            <color indexed="81"/>
            <rFont val="Tahoma"/>
            <family val="2"/>
          </rPr>
          <t xml:space="preserve">
La suma del % de peso físico de las subactividades debe de dar el 100% de la actividad.</t>
        </r>
      </text>
    </comment>
    <comment ref="A31" authorId="0" shapeId="0" xr:uid="{339C3AB4-E91C-4067-BC40-BAF0589135AB}">
      <text>
        <r>
          <rPr>
            <sz val="9"/>
            <color indexed="81"/>
            <rFont val="Tahoma"/>
            <family val="2"/>
          </rPr>
          <t xml:space="preserve">
La suma del % de peso físico de las actividades debe de dar el 100% del alcance.</t>
        </r>
      </text>
    </comment>
    <comment ref="A32" authorId="0" shapeId="0" xr:uid="{5789CE81-0B07-402B-BB88-A0AF0FB571D2}">
      <text>
        <r>
          <rPr>
            <sz val="9"/>
            <color indexed="81"/>
            <rFont val="Tahoma"/>
            <family val="2"/>
          </rPr>
          <t xml:space="preserve">
La suma del % de peso físico de las subactividades debe de dar el 100% de la actividad.</t>
        </r>
      </text>
    </comment>
    <comment ref="A33" authorId="0" shapeId="0" xr:uid="{8881B2E6-43B7-4667-8C36-1155FDB99817}">
      <text>
        <r>
          <rPr>
            <sz val="9"/>
            <color indexed="81"/>
            <rFont val="Tahoma"/>
            <family val="2"/>
          </rPr>
          <t xml:space="preserve">
La suma del % de peso físico de las actividades debe de dar el 100% del alcance.</t>
        </r>
      </text>
    </comment>
    <comment ref="A34" authorId="0" shapeId="0" xr:uid="{C9498922-24D1-4B55-AAED-D0518A22C0C4}">
      <text>
        <r>
          <rPr>
            <sz val="9"/>
            <color indexed="81"/>
            <rFont val="Tahoma"/>
            <family val="2"/>
          </rPr>
          <t xml:space="preserve">
La suma del % de peso físico de las subactividades debe de dar el 100% de la actividad.</t>
        </r>
      </text>
    </comment>
    <comment ref="A35" authorId="0" shapeId="0" xr:uid="{D81CA4EF-A751-4008-AE73-16C9D5670584}">
      <text>
        <r>
          <rPr>
            <sz val="9"/>
            <color indexed="81"/>
            <rFont val="Tahoma"/>
            <family val="2"/>
          </rPr>
          <t xml:space="preserve">
La suma del % de peso físico de las subactividades debe de dar el 100% de la actividad.</t>
        </r>
      </text>
    </comment>
    <comment ref="A36" authorId="0" shapeId="0" xr:uid="{3ECDD680-4201-4C76-B640-A668E26CCA62}">
      <text>
        <r>
          <rPr>
            <b/>
            <sz val="9"/>
            <color indexed="81"/>
            <rFont val="Tahoma"/>
            <family val="2"/>
          </rPr>
          <t xml:space="preserve">
</t>
        </r>
        <r>
          <rPr>
            <sz val="9"/>
            <color indexed="81"/>
            <rFont val="Tahoma"/>
            <family val="2"/>
          </rPr>
          <t>La suma del % de peso físico de las subactividades debe de dar el 100% de la actividad.</t>
        </r>
      </text>
    </comment>
    <comment ref="A37" authorId="0" shapeId="0" xr:uid="{5691A72E-20BA-4352-8C88-1058AE04DE58}">
      <text>
        <r>
          <rPr>
            <sz val="9"/>
            <color indexed="81"/>
            <rFont val="Tahoma"/>
            <family val="2"/>
          </rPr>
          <t xml:space="preserve">
La suma del % de peso físico de las subactividades debe de dar el 100% de la actividad.</t>
        </r>
      </text>
    </comment>
    <comment ref="A38" authorId="0" shapeId="0" xr:uid="{B7B286FD-45D6-4DDD-B1ED-D5EDB532A1D3}">
      <text>
        <r>
          <rPr>
            <sz val="9"/>
            <color indexed="81"/>
            <rFont val="Tahoma"/>
            <family val="2"/>
          </rPr>
          <t xml:space="preserve">
La suma del % de peso físico de las subactividades debe de dar el 100% de la actividad.</t>
        </r>
      </text>
    </comment>
    <comment ref="A39" authorId="0" shapeId="0" xr:uid="{ABE63DAA-E1F0-4EE0-A306-FCCDC76E99A0}">
      <text>
        <r>
          <rPr>
            <sz val="9"/>
            <color indexed="81"/>
            <rFont val="Tahoma"/>
            <family val="2"/>
          </rPr>
          <t xml:space="preserve">
La suma del % de peso físico de las actividades debe de dar el 100% del alcance.</t>
        </r>
      </text>
    </comment>
    <comment ref="A40" authorId="0" shapeId="0" xr:uid="{07687192-FB6B-4697-9180-A71B63E37D7C}">
      <text>
        <r>
          <rPr>
            <sz val="9"/>
            <color indexed="81"/>
            <rFont val="Tahoma"/>
            <family val="2"/>
          </rPr>
          <t xml:space="preserve">
La suma del % de peso físico de las subactividades debe de dar el 100% de la actividad.</t>
        </r>
      </text>
    </comment>
    <comment ref="A41" authorId="0" shapeId="0" xr:uid="{74BBFC81-BBA1-4975-A84D-7ECA7AAB66FF}">
      <text>
        <r>
          <rPr>
            <sz val="9"/>
            <color indexed="81"/>
            <rFont val="Tahoma"/>
            <family val="2"/>
          </rPr>
          <t xml:space="preserve">
La suma del % de peso físico de las subactividades debe de dar el 100% de la actividad.</t>
        </r>
      </text>
    </comment>
    <comment ref="A42" authorId="0" shapeId="0" xr:uid="{178A49CA-1AED-4A9E-A723-50C570F6EE8E}">
      <text>
        <r>
          <rPr>
            <sz val="9"/>
            <color indexed="81"/>
            <rFont val="Tahoma"/>
            <family val="2"/>
          </rPr>
          <t xml:space="preserve">
La suma del % de peso físico de las subactividades debe de dar el 100% de la actividad.</t>
        </r>
      </text>
    </comment>
    <comment ref="A43" authorId="0" shapeId="0" xr:uid="{2DBA81FD-944B-4BA6-9E60-484B0F5DE5F5}">
      <text>
        <r>
          <rPr>
            <sz val="9"/>
            <color indexed="81"/>
            <rFont val="Tahoma"/>
            <family val="2"/>
          </rPr>
          <t xml:space="preserve">
La suma del % de peso físico de las subactividades debe de dar el 100% de la actividad.</t>
        </r>
      </text>
    </comment>
    <comment ref="A44" authorId="0" shapeId="0" xr:uid="{4393E7BA-C6ED-4E46-AE59-726279F93B74}">
      <text>
        <r>
          <rPr>
            <sz val="9"/>
            <color indexed="81"/>
            <rFont val="Tahoma"/>
            <family val="2"/>
          </rPr>
          <t xml:space="preserve">
La suma del % de peso físico de las subactividades debe de dar el 100% de la actividad.</t>
        </r>
      </text>
    </comment>
    <comment ref="A45" authorId="0" shapeId="0" xr:uid="{847560AB-1789-47BC-904D-53842E5351D9}">
      <text>
        <r>
          <rPr>
            <sz val="9"/>
            <color indexed="81"/>
            <rFont val="Tahoma"/>
            <family val="2"/>
          </rPr>
          <t xml:space="preserve">
La suma del % de peso físico de las actividades debe de dar el 100% del alcance.</t>
        </r>
      </text>
    </comment>
    <comment ref="A46" authorId="0" shapeId="0" xr:uid="{5F33463D-F82D-4262-9DA4-040460864ED5}">
      <text>
        <r>
          <rPr>
            <sz val="9"/>
            <color indexed="81"/>
            <rFont val="Tahoma"/>
            <family val="2"/>
          </rPr>
          <t xml:space="preserve">
La suma del % de peso físico de las subactividades debe de dar el 100% de la actividad.</t>
        </r>
      </text>
    </comment>
    <comment ref="A47" authorId="0" shapeId="0" xr:uid="{8D42958D-8969-40BE-8477-E71D3F3B3A90}">
      <text>
        <r>
          <rPr>
            <sz val="9"/>
            <color indexed="81"/>
            <rFont val="Tahoma"/>
            <family val="2"/>
          </rPr>
          <t xml:space="preserve">
La suma del % de peso físico de las subactividades debe de dar el 100% de la actividad.</t>
        </r>
      </text>
    </comment>
    <comment ref="A48" authorId="0" shapeId="0" xr:uid="{29F5F1B3-317F-4056-86DC-97B773119C64}">
      <text>
        <r>
          <rPr>
            <sz val="9"/>
            <color indexed="81"/>
            <rFont val="Tahoma"/>
            <family val="2"/>
          </rPr>
          <t xml:space="preserve">
La suma del % de peso físico de las subactividades debe de dar el 100% de la actividad.</t>
        </r>
      </text>
    </comment>
    <comment ref="A49" authorId="0" shapeId="0" xr:uid="{0B60163B-5C2B-4625-8319-05F123B2DCE0}">
      <text>
        <r>
          <rPr>
            <sz val="9"/>
            <color indexed="81"/>
            <rFont val="Tahoma"/>
            <family val="2"/>
          </rPr>
          <t xml:space="preserve">
La suma del % de peso físico de las subactividades debe de dar el 100% de la actividad.</t>
        </r>
      </text>
    </comment>
    <comment ref="A50" authorId="0" shapeId="0" xr:uid="{BDC14213-8C13-4B7B-A4E6-21189856B549}">
      <text>
        <r>
          <rPr>
            <sz val="9"/>
            <color indexed="81"/>
            <rFont val="Tahoma"/>
            <family val="2"/>
          </rPr>
          <t xml:space="preserve">
La suma del % de peso físico de las subactividades debe de dar el 100% de la actividad.</t>
        </r>
      </text>
    </comment>
    <comment ref="A51" authorId="0" shapeId="0" xr:uid="{6A45FA33-C05A-45FA-894C-932B2FBCF9FF}">
      <text>
        <r>
          <rPr>
            <sz val="9"/>
            <color indexed="81"/>
            <rFont val="Tahoma"/>
            <family val="2"/>
          </rPr>
          <t xml:space="preserve">
La suma del % de peso físico de las actividades debe de dar el 100% del alcance.</t>
        </r>
      </text>
    </comment>
    <comment ref="A52" authorId="0" shapeId="0" xr:uid="{6CB844DE-2451-40E8-88D6-1A9B83B91B81}">
      <text>
        <r>
          <rPr>
            <sz val="9"/>
            <color indexed="81"/>
            <rFont val="Tahoma"/>
            <family val="2"/>
          </rPr>
          <t xml:space="preserve">
La suma del % de peso físico de las subactividades debe de dar el 100% de la actividad.</t>
        </r>
      </text>
    </comment>
    <comment ref="A53" authorId="0" shapeId="0" xr:uid="{6C355175-36E9-48C3-8600-78EF2D7DCC42}">
      <text>
        <r>
          <rPr>
            <sz val="9"/>
            <color indexed="81"/>
            <rFont val="Tahoma"/>
            <family val="2"/>
          </rPr>
          <t xml:space="preserve">
La suma del % de peso físico de las subactividades debe de dar el 100% de la actividad.</t>
        </r>
      </text>
    </comment>
    <comment ref="A54" authorId="0" shapeId="0" xr:uid="{A7A1594C-C05C-447B-9CE9-6332E717E686}">
      <text>
        <r>
          <rPr>
            <sz val="9"/>
            <color indexed="81"/>
            <rFont val="Tahoma"/>
            <family val="2"/>
          </rPr>
          <t xml:space="preserve">
La suma del % de peso físico de las subactividades debe de dar el 100% de la actividad.</t>
        </r>
      </text>
    </comment>
    <comment ref="A55" authorId="0" shapeId="0" xr:uid="{FE9FDDEC-32B2-4EB6-B7E5-7AEFE9A99226}">
      <text>
        <r>
          <rPr>
            <sz val="9"/>
            <color indexed="81"/>
            <rFont val="Tahoma"/>
            <family val="2"/>
          </rPr>
          <t xml:space="preserve">
La suma del % de peso físico de las subactividades debe de dar el 100% de la actividad.</t>
        </r>
      </text>
    </comment>
    <comment ref="A56" authorId="0" shapeId="0" xr:uid="{979D8726-D2D1-4EAD-BFD3-326362329BC1}">
      <text>
        <r>
          <rPr>
            <sz val="9"/>
            <color indexed="81"/>
            <rFont val="Tahoma"/>
            <family val="2"/>
          </rPr>
          <t xml:space="preserve">
La suma del % de peso físico de las subactividades debe de dar el 100% de la actividad.</t>
        </r>
      </text>
    </comment>
    <comment ref="A57" authorId="0" shapeId="0" xr:uid="{528D57A5-EF04-4372-8D68-5874E7504B34}">
      <text>
        <r>
          <rPr>
            <sz val="9"/>
            <color indexed="81"/>
            <rFont val="Tahoma"/>
            <family val="2"/>
          </rPr>
          <t xml:space="preserve">
La suma del % de peso físico de las actividades debe de dar el 100% del alcance.</t>
        </r>
      </text>
    </comment>
    <comment ref="A58" authorId="0" shapeId="0" xr:uid="{0BF67206-3024-43ED-AE0A-EEB058D9D7FA}">
      <text>
        <r>
          <rPr>
            <sz val="9"/>
            <color indexed="81"/>
            <rFont val="Tahoma"/>
            <family val="2"/>
          </rPr>
          <t xml:space="preserve">
La suma del % de peso físico de las subactividades debe de dar el 100% de la actividad.</t>
        </r>
      </text>
    </comment>
    <comment ref="A59" authorId="0" shapeId="0" xr:uid="{E39B78BD-2FDE-40B4-BA4D-CE003E444439}">
      <text>
        <r>
          <rPr>
            <sz val="9"/>
            <color indexed="81"/>
            <rFont val="Tahoma"/>
            <family val="2"/>
          </rPr>
          <t xml:space="preserve">
La suma del % de peso físico de las subactividades debe de dar el 100% de la actividad.</t>
        </r>
      </text>
    </comment>
    <comment ref="A60" authorId="0" shapeId="0" xr:uid="{ECE20834-540D-46CC-8C43-4E063F99AFC5}">
      <text>
        <r>
          <rPr>
            <sz val="9"/>
            <color indexed="81"/>
            <rFont val="Tahoma"/>
            <family val="2"/>
          </rPr>
          <t xml:space="preserve">
La suma del % de peso físico de las subactividades debe de dar el 100% de la actividad.</t>
        </r>
      </text>
    </comment>
    <comment ref="A61" authorId="0" shapeId="0" xr:uid="{B1FA1906-F2BD-4914-909C-6C8DB0B2B470}">
      <text>
        <r>
          <rPr>
            <sz val="9"/>
            <color indexed="81"/>
            <rFont val="Tahoma"/>
            <family val="2"/>
          </rPr>
          <t xml:space="preserve">
La suma del % de peso físico de las subactividades debe de dar el 100% de la actividad.</t>
        </r>
      </text>
    </comment>
    <comment ref="A62" authorId="0" shapeId="0" xr:uid="{C3A4F3E4-C67A-41A2-A9AD-DD53D5AE4EB0}">
      <text>
        <r>
          <rPr>
            <sz val="9"/>
            <color indexed="81"/>
            <rFont val="Tahoma"/>
            <family val="2"/>
          </rPr>
          <t xml:space="preserve">
La suma del % de peso físico de las subactividades debe de dar el 100% de la actividad.</t>
        </r>
      </text>
    </comment>
    <comment ref="A63" authorId="0" shapeId="0" xr:uid="{398FCDA1-389E-42AC-8FAB-5C1D547583CB}">
      <text>
        <r>
          <rPr>
            <sz val="9"/>
            <color indexed="81"/>
            <rFont val="Tahoma"/>
            <family val="2"/>
          </rPr>
          <t xml:space="preserve">
La suma del % de peso físico de las actividades debe de dar el 100% del alcance.</t>
        </r>
      </text>
    </comment>
    <comment ref="A64" authorId="0" shapeId="0" xr:uid="{99DEC2D0-B687-4210-8E5A-8EEA302DB172}">
      <text>
        <r>
          <rPr>
            <sz val="9"/>
            <color indexed="81"/>
            <rFont val="Tahoma"/>
            <family val="2"/>
          </rPr>
          <t xml:space="preserve">
La suma del % de peso físico de las subactividades debe de dar el 100% de la actividad.</t>
        </r>
      </text>
    </comment>
    <comment ref="A65" authorId="0" shapeId="0" xr:uid="{55DC2919-A406-4DDB-BC48-41B150D825B2}">
      <text>
        <r>
          <rPr>
            <sz val="9"/>
            <color indexed="81"/>
            <rFont val="Tahoma"/>
            <family val="2"/>
          </rPr>
          <t xml:space="preserve">
La suma del % de peso físico de las subactividades debe de dar el 100% de la actividad.</t>
        </r>
      </text>
    </comment>
    <comment ref="A66" authorId="0" shapeId="0" xr:uid="{16FD41A1-0B5E-4B3A-B413-931125FB33C7}">
      <text>
        <r>
          <rPr>
            <sz val="9"/>
            <color indexed="81"/>
            <rFont val="Tahoma"/>
            <family val="2"/>
          </rPr>
          <t xml:space="preserve">
La suma del % de peso físico de las subactividades debe de dar el 100% de la actividad.</t>
        </r>
      </text>
    </comment>
    <comment ref="A67" authorId="0" shapeId="0" xr:uid="{18F79983-7164-4229-860F-CDF0AF4C6091}">
      <text>
        <r>
          <rPr>
            <sz val="9"/>
            <color indexed="81"/>
            <rFont val="Tahoma"/>
            <family val="2"/>
          </rPr>
          <t xml:space="preserve">
La suma del % de peso físico de las subactividades debe de dar el 100% de la actividad.</t>
        </r>
      </text>
    </comment>
    <comment ref="A68" authorId="0" shapeId="0" xr:uid="{C2F076D6-F2F4-41F6-8CE7-E4D1A9987009}">
      <text>
        <r>
          <rPr>
            <sz val="9"/>
            <color indexed="81"/>
            <rFont val="Tahoma"/>
            <family val="2"/>
          </rPr>
          <t xml:space="preserve">
La suma del % de peso físico de las subactividades debe de dar el 100% de la actividad.</t>
        </r>
      </text>
    </comment>
    <comment ref="A69" authorId="0" shapeId="0" xr:uid="{D1F78B5C-F11F-4E3A-8FE8-7D4030433832}">
      <text>
        <r>
          <rPr>
            <sz val="9"/>
            <color indexed="81"/>
            <rFont val="Tahoma"/>
            <family val="2"/>
          </rPr>
          <t xml:space="preserve">
La suma del % de peso físico de las actividades debe de dar el 100% del alcance.</t>
        </r>
      </text>
    </comment>
    <comment ref="A70" authorId="0" shapeId="0" xr:uid="{B3D3AA0B-61DB-457B-816E-44493B68389F}">
      <text>
        <r>
          <rPr>
            <sz val="9"/>
            <color indexed="81"/>
            <rFont val="Tahoma"/>
            <family val="2"/>
          </rPr>
          <t xml:space="preserve">
La suma del % de peso físico de las subactividades debe de dar el 100% de la actividad.</t>
        </r>
      </text>
    </comment>
    <comment ref="A71" authorId="0" shapeId="0" xr:uid="{5F1761A5-A46C-41E5-B5FD-8B8472CB3511}">
      <text>
        <r>
          <rPr>
            <sz val="9"/>
            <color indexed="81"/>
            <rFont val="Tahoma"/>
            <family val="2"/>
          </rPr>
          <t xml:space="preserve">
La suma del % de peso físico de las subactividades debe de dar el 100% de la actividad.</t>
        </r>
      </text>
    </comment>
    <comment ref="A72" authorId="0" shapeId="0" xr:uid="{0C069840-B190-44B9-A777-2E86931B57AB}">
      <text>
        <r>
          <rPr>
            <sz val="9"/>
            <color indexed="81"/>
            <rFont val="Tahoma"/>
            <family val="2"/>
          </rPr>
          <t xml:space="preserve">
La suma del % de peso físico de las subactividades debe de dar el 100% de la actividad.</t>
        </r>
      </text>
    </comment>
    <comment ref="A73" authorId="0" shapeId="0" xr:uid="{21BCD559-625F-40EE-8D09-8332E7E39551}">
      <text>
        <r>
          <rPr>
            <sz val="9"/>
            <color indexed="81"/>
            <rFont val="Tahoma"/>
            <family val="2"/>
          </rPr>
          <t xml:space="preserve">
La suma del % de peso físico de las subactividades debe de dar el 100% de la actividad.</t>
        </r>
      </text>
    </comment>
    <comment ref="A74" authorId="0" shapeId="0" xr:uid="{DD24138F-ED83-4E54-90AB-CACFEB1E961D}">
      <text>
        <r>
          <rPr>
            <sz val="9"/>
            <color indexed="81"/>
            <rFont val="Tahoma"/>
            <family val="2"/>
          </rPr>
          <t xml:space="preserve">
La suma del % de peso físico de las subactividades debe de dar el 100% de la actividad.</t>
        </r>
      </text>
    </comment>
    <comment ref="A75" authorId="0" shapeId="0" xr:uid="{F4034303-377B-4514-AC0F-B96D9B66B7E4}">
      <text>
        <r>
          <rPr>
            <sz val="9"/>
            <color indexed="81"/>
            <rFont val="Tahoma"/>
            <family val="2"/>
          </rPr>
          <t xml:space="preserve">
La suma del % de peso físico de las actividades debe de dar el 100% del alcance.</t>
        </r>
      </text>
    </comment>
    <comment ref="A76" authorId="0" shapeId="0" xr:uid="{F4F4C7D8-B58B-45FE-9178-37240DBF0D35}">
      <text>
        <r>
          <rPr>
            <sz val="9"/>
            <color indexed="81"/>
            <rFont val="Tahoma"/>
            <family val="2"/>
          </rPr>
          <t xml:space="preserve">
La suma del % de peso físico de las subactividades debe de dar el 100% de la actividad.</t>
        </r>
      </text>
    </comment>
    <comment ref="A77" authorId="0" shapeId="0" xr:uid="{9BEDB8B1-1E49-46A8-BDBE-D70AE028230D}">
      <text>
        <r>
          <rPr>
            <sz val="9"/>
            <color indexed="81"/>
            <rFont val="Tahoma"/>
            <family val="2"/>
          </rPr>
          <t xml:space="preserve">
La suma del % de peso físico de las subactividades debe de dar el 100% de la actividad.</t>
        </r>
      </text>
    </comment>
    <comment ref="A78" authorId="0" shapeId="0" xr:uid="{2982BE6F-AD3A-4A8D-80A1-9912CAAEAE0A}">
      <text>
        <r>
          <rPr>
            <sz val="9"/>
            <color indexed="81"/>
            <rFont val="Tahoma"/>
            <family val="2"/>
          </rPr>
          <t xml:space="preserve">
La suma del % de peso físico de las subactividades debe de dar el 100% de la actividad.</t>
        </r>
      </text>
    </comment>
    <comment ref="A79" authorId="0" shapeId="0" xr:uid="{1FC2CCC9-ED7E-44E6-8C78-1E25806FBB94}">
      <text>
        <r>
          <rPr>
            <sz val="9"/>
            <color indexed="81"/>
            <rFont val="Tahoma"/>
            <family val="2"/>
          </rPr>
          <t xml:space="preserve">
La suma del % de peso físico de las subactividades debe de dar el 100% de la actividad.</t>
        </r>
      </text>
    </comment>
    <comment ref="A80" authorId="0" shapeId="0" xr:uid="{7646449D-4D89-4F6E-A455-1272E55C585A}">
      <text>
        <r>
          <rPr>
            <sz val="9"/>
            <color indexed="81"/>
            <rFont val="Tahoma"/>
            <family val="2"/>
          </rPr>
          <t xml:space="preserve">
La suma del % de peso físico de las subactividades debe de dar el 100% de la actividad.</t>
        </r>
      </text>
    </comment>
    <comment ref="A81" authorId="0" shapeId="0" xr:uid="{393B5DFE-BBE7-43EA-BB4F-A1A37C58CB01}">
      <text>
        <r>
          <rPr>
            <sz val="9"/>
            <color indexed="81"/>
            <rFont val="Tahoma"/>
            <family val="2"/>
          </rPr>
          <t xml:space="preserve">
La suma del % de peso físico de las actividades debe de dar el 100% del alcance.</t>
        </r>
      </text>
    </comment>
    <comment ref="A82" authorId="0" shapeId="0" xr:uid="{EAF57485-2AEC-47F7-9372-E2A818B7F5C6}">
      <text>
        <r>
          <rPr>
            <sz val="9"/>
            <color indexed="81"/>
            <rFont val="Tahoma"/>
            <family val="2"/>
          </rPr>
          <t xml:space="preserve">
La suma del % de peso físico de las subactividades debe de dar el 100% de la actividad.</t>
        </r>
      </text>
    </comment>
    <comment ref="A83" authorId="0" shapeId="0" xr:uid="{749CAFD5-589F-485B-852B-D25679FC9992}">
      <text>
        <r>
          <rPr>
            <sz val="9"/>
            <color indexed="81"/>
            <rFont val="Tahoma"/>
            <family val="2"/>
          </rPr>
          <t xml:space="preserve">
La suma del % de peso físico de las subactividades debe de dar el 100% de la actividad.</t>
        </r>
      </text>
    </comment>
    <comment ref="A84" authorId="0" shapeId="0" xr:uid="{2C51F4B6-2DD5-4AC8-80DD-256BCB530F1C}">
      <text>
        <r>
          <rPr>
            <sz val="9"/>
            <color indexed="81"/>
            <rFont val="Tahoma"/>
            <family val="2"/>
          </rPr>
          <t xml:space="preserve">
La suma del % de peso físico de las subactividades debe de dar el 100% de la actividad.</t>
        </r>
      </text>
    </comment>
    <comment ref="A85" authorId="0" shapeId="0" xr:uid="{9B32F78D-12CA-4B19-8A8A-674F9711F65C}">
      <text>
        <r>
          <rPr>
            <sz val="9"/>
            <color indexed="81"/>
            <rFont val="Tahoma"/>
            <family val="2"/>
          </rPr>
          <t xml:space="preserve">
La suma del % de peso físico de las subactividades debe de dar el 100% de la actividad.</t>
        </r>
      </text>
    </comment>
    <comment ref="A86" authorId="0" shapeId="0" xr:uid="{9A779593-6EA4-4416-91E1-6F4D728D4818}">
      <text>
        <r>
          <rPr>
            <sz val="9"/>
            <color indexed="81"/>
            <rFont val="Tahoma"/>
            <family val="2"/>
          </rPr>
          <t xml:space="preserve">
La suma del % de peso físico de las subactividades debe de dar el 100% de la actividad.</t>
        </r>
      </text>
    </comment>
    <comment ref="A87" authorId="0" shapeId="0" xr:uid="{EE1E1309-2648-46BC-AF15-4ED6BC03D436}">
      <text>
        <r>
          <rPr>
            <sz val="9"/>
            <color indexed="81"/>
            <rFont val="Tahoma"/>
            <family val="2"/>
          </rPr>
          <t xml:space="preserve">
La suma del % de peso físico de las actividades debe de dar el 100% del alcance.</t>
        </r>
      </text>
    </comment>
    <comment ref="A88" authorId="0" shapeId="0" xr:uid="{1939BAC4-F249-4895-B5CD-94A4156E74BD}">
      <text>
        <r>
          <rPr>
            <sz val="9"/>
            <color indexed="81"/>
            <rFont val="Tahoma"/>
            <family val="2"/>
          </rPr>
          <t xml:space="preserve">
La suma del % de peso físico de las subactividades debe de dar el 100% de la actividad.</t>
        </r>
      </text>
    </comment>
    <comment ref="A89" authorId="0" shapeId="0" xr:uid="{9B84066C-0F52-42E5-B01F-49AA9A9DC6C7}">
      <text>
        <r>
          <rPr>
            <sz val="9"/>
            <color indexed="81"/>
            <rFont val="Tahoma"/>
            <family val="2"/>
          </rPr>
          <t xml:space="preserve">
La suma del % de peso físico de las subactividades debe de dar el 100% de la actividad.</t>
        </r>
      </text>
    </comment>
    <comment ref="A90" authorId="0" shapeId="0" xr:uid="{4DF1AE15-4BDF-4809-8C3A-FC84374658AB}">
      <text>
        <r>
          <rPr>
            <sz val="9"/>
            <color indexed="81"/>
            <rFont val="Tahoma"/>
            <family val="2"/>
          </rPr>
          <t xml:space="preserve">
La suma del % de peso físico de las subactividades debe de dar el 100% de la actividad.</t>
        </r>
      </text>
    </comment>
    <comment ref="A91" authorId="0" shapeId="0" xr:uid="{E4B0B12B-E978-4483-95FF-9F0456E93642}">
      <text>
        <r>
          <rPr>
            <sz val="9"/>
            <color indexed="81"/>
            <rFont val="Tahoma"/>
            <family val="2"/>
          </rPr>
          <t xml:space="preserve">
La suma del % de peso físico de las subactividades debe de dar el 100% de la actividad.</t>
        </r>
      </text>
    </comment>
    <comment ref="A92" authorId="0" shapeId="0" xr:uid="{13F3424D-122D-471D-880A-A107E5A57DDC}">
      <text>
        <r>
          <rPr>
            <sz val="9"/>
            <color indexed="81"/>
            <rFont val="Tahoma"/>
            <family val="2"/>
          </rPr>
          <t xml:space="preserve">
La suma del % de peso físico de las subactividades debe de dar el 100% de la actividad.</t>
        </r>
      </text>
    </comment>
    <comment ref="A93" authorId="0" shapeId="0" xr:uid="{E7544927-5C4E-4F27-B53E-B30879001977}">
      <text>
        <r>
          <rPr>
            <sz val="9"/>
            <color indexed="81"/>
            <rFont val="Tahoma"/>
            <family val="2"/>
          </rPr>
          <t xml:space="preserve">
la suma del % de peso físico de los alcances debe de dar el 100% del producto a obtener.</t>
        </r>
      </text>
    </comment>
    <comment ref="A94" authorId="0" shapeId="0" xr:uid="{7210112E-85D4-4BA5-A2C6-0770694751D5}">
      <text>
        <r>
          <rPr>
            <sz val="9"/>
            <color indexed="81"/>
            <rFont val="Tahoma"/>
            <family val="2"/>
          </rPr>
          <t xml:space="preserve">
La suma del % de peso físico de las actividades debe de dar el 100% del alcance.</t>
        </r>
      </text>
    </comment>
    <comment ref="A95" authorId="0" shapeId="0" xr:uid="{763E16AF-89FE-4342-BEAF-578EF68A20EC}">
      <text>
        <r>
          <rPr>
            <sz val="9"/>
            <color indexed="81"/>
            <rFont val="Tahoma"/>
            <family val="2"/>
          </rPr>
          <t xml:space="preserve">
La suma del % de peso físico de las subactividades debe de dar el 100% de la actividad.</t>
        </r>
      </text>
    </comment>
    <comment ref="A96" authorId="0" shapeId="0" xr:uid="{42391969-C872-4CD7-9142-0C57A4233B9B}">
      <text>
        <r>
          <rPr>
            <sz val="9"/>
            <color indexed="81"/>
            <rFont val="Tahoma"/>
            <family val="2"/>
          </rPr>
          <t xml:space="preserve">
La suma del % de peso físico de las subactividades debe de dar el 100% de la actividad.</t>
        </r>
      </text>
    </comment>
    <comment ref="A97" authorId="0" shapeId="0" xr:uid="{C9931244-BBDF-4162-A3D6-7CF1A0B2AD3D}">
      <text>
        <r>
          <rPr>
            <sz val="9"/>
            <color indexed="81"/>
            <rFont val="Tahoma"/>
            <family val="2"/>
          </rPr>
          <t xml:space="preserve">
La suma del % de peso físico de las subactividades debe de dar el 100% de la actividad.</t>
        </r>
      </text>
    </comment>
    <comment ref="A98" authorId="0" shapeId="0" xr:uid="{5133BD2E-7838-4436-A0B1-CEFC91FBC714}">
      <text>
        <r>
          <rPr>
            <sz val="9"/>
            <color indexed="81"/>
            <rFont val="Tahoma"/>
            <family val="2"/>
          </rPr>
          <t xml:space="preserve">
La suma del % de peso físico de las subactividades debe de dar el 100% de la actividad.</t>
        </r>
      </text>
    </comment>
    <comment ref="A99" authorId="0" shapeId="0" xr:uid="{0100306D-BE4A-4E17-B744-391AE9F037E1}">
      <text>
        <r>
          <rPr>
            <sz val="9"/>
            <color indexed="81"/>
            <rFont val="Tahoma"/>
            <family val="2"/>
          </rPr>
          <t xml:space="preserve">
La suma del % de peso físico de las subactividades debe de dar el 100% de la actividad.</t>
        </r>
      </text>
    </comment>
    <comment ref="A100" authorId="0" shapeId="0" xr:uid="{31BAC5C5-2D47-40D4-A17D-6C5FB7D040E6}">
      <text>
        <r>
          <rPr>
            <sz val="9"/>
            <color indexed="81"/>
            <rFont val="Tahoma"/>
            <family val="2"/>
          </rPr>
          <t xml:space="preserve">
La suma del % de peso físico de las actividades debe de dar el 100% del alcance.</t>
        </r>
      </text>
    </comment>
    <comment ref="A101" authorId="0" shapeId="0" xr:uid="{62206A20-173D-4FCF-93C0-429398B6971A}">
      <text>
        <r>
          <rPr>
            <sz val="9"/>
            <color indexed="81"/>
            <rFont val="Tahoma"/>
            <family val="2"/>
          </rPr>
          <t xml:space="preserve">
La suma del % de peso físico de las subactividades debe de dar el 100% de la actividad.</t>
        </r>
      </text>
    </comment>
    <comment ref="A102" authorId="0" shapeId="0" xr:uid="{834F6B21-9096-46D6-AF02-498CDEE56007}">
      <text>
        <r>
          <rPr>
            <sz val="9"/>
            <color indexed="81"/>
            <rFont val="Tahoma"/>
            <family val="2"/>
          </rPr>
          <t xml:space="preserve">
La suma del % de peso físico de las subactividades debe de dar el 100% de la actividad.</t>
        </r>
      </text>
    </comment>
    <comment ref="A103" authorId="0" shapeId="0" xr:uid="{B477DAEF-1652-4F00-8AA2-806EDD48D821}">
      <text>
        <r>
          <rPr>
            <sz val="9"/>
            <color indexed="81"/>
            <rFont val="Tahoma"/>
            <family val="2"/>
          </rPr>
          <t xml:space="preserve">
La suma del % de peso físico de las subactividades debe de dar el 100% de la actividad.</t>
        </r>
      </text>
    </comment>
    <comment ref="A104" authorId="0" shapeId="0" xr:uid="{7E6A2F01-0B66-456E-901F-E733C2BFED27}">
      <text>
        <r>
          <rPr>
            <sz val="9"/>
            <color indexed="81"/>
            <rFont val="Tahoma"/>
            <family val="2"/>
          </rPr>
          <t xml:space="preserve">
La suma del % de peso físico de las subactividades debe de dar el 100% de la actividad.</t>
        </r>
      </text>
    </comment>
    <comment ref="A105" authorId="0" shapeId="0" xr:uid="{E73046C4-E191-4118-9FB9-18DF4A8BD00B}">
      <text>
        <r>
          <rPr>
            <sz val="9"/>
            <color indexed="81"/>
            <rFont val="Tahoma"/>
            <family val="2"/>
          </rPr>
          <t xml:space="preserve">
La suma del % de peso físico de las subactividades debe de dar el 100% de la actividad.</t>
        </r>
      </text>
    </comment>
    <comment ref="A106" authorId="0" shapeId="0" xr:uid="{1239C5CF-C3AA-4BFC-A290-4C3DCA0CD6FD}">
      <text>
        <r>
          <rPr>
            <sz val="9"/>
            <color indexed="81"/>
            <rFont val="Tahoma"/>
            <family val="2"/>
          </rPr>
          <t xml:space="preserve">
La suma del % de peso físico de las actividades debe de dar el 100% del alcance.</t>
        </r>
      </text>
    </comment>
    <comment ref="A107" authorId="0" shapeId="0" xr:uid="{C915E8C2-7B0A-4A2D-B0E7-511D6811B6AE}">
      <text>
        <r>
          <rPr>
            <sz val="9"/>
            <color indexed="81"/>
            <rFont val="Tahoma"/>
            <family val="2"/>
          </rPr>
          <t xml:space="preserve">
La suma del % de peso físico de las subactividades debe de dar el 100% de la actividad.</t>
        </r>
      </text>
    </comment>
    <comment ref="A108" authorId="0" shapeId="0" xr:uid="{2B51069F-17BD-4520-BF45-A0FE0D8502ED}">
      <text>
        <r>
          <rPr>
            <sz val="9"/>
            <color indexed="81"/>
            <rFont val="Tahoma"/>
            <family val="2"/>
          </rPr>
          <t xml:space="preserve">
La suma del % de peso físico de las subactividades debe de dar el 100% de la actividad.</t>
        </r>
      </text>
    </comment>
    <comment ref="A109" authorId="0" shapeId="0" xr:uid="{60F5CD8C-3A3C-4B8C-8FEC-2F930323BECA}">
      <text>
        <r>
          <rPr>
            <sz val="9"/>
            <color indexed="81"/>
            <rFont val="Tahoma"/>
            <family val="2"/>
          </rPr>
          <t xml:space="preserve">
La suma del % de peso físico de las subactividades debe de dar el 100% de la actividad.</t>
        </r>
      </text>
    </comment>
    <comment ref="A110" authorId="0" shapeId="0" xr:uid="{029260E3-43F5-423B-ADBE-467C8FDB70CA}">
      <text>
        <r>
          <rPr>
            <sz val="9"/>
            <color indexed="81"/>
            <rFont val="Tahoma"/>
            <family val="2"/>
          </rPr>
          <t xml:space="preserve">
La suma del % de peso físico de las subactividades debe de dar el 100% de la actividad.</t>
        </r>
      </text>
    </comment>
    <comment ref="A111" authorId="0" shapeId="0" xr:uid="{19C00626-8985-4959-B7CF-741ED72A2C1D}">
      <text>
        <r>
          <rPr>
            <sz val="9"/>
            <color indexed="81"/>
            <rFont val="Tahoma"/>
            <family val="2"/>
          </rPr>
          <t xml:space="preserve">
La suma del % de peso físico de las subactividades debe de dar el 100% de la actividad.</t>
        </r>
      </text>
    </comment>
    <comment ref="A112" authorId="0" shapeId="0" xr:uid="{FA11136A-1AA2-41EA-85EC-144343CFABB2}">
      <text>
        <r>
          <rPr>
            <sz val="9"/>
            <color indexed="81"/>
            <rFont val="Tahoma"/>
            <family val="2"/>
          </rPr>
          <t xml:space="preserve">
La suma del % de peso físico de las actividades debe de dar el 100% del alcance.</t>
        </r>
      </text>
    </comment>
    <comment ref="A113" authorId="0" shapeId="0" xr:uid="{B81991C4-DF29-4EE9-A93D-AA80604E4D0B}">
      <text>
        <r>
          <rPr>
            <sz val="9"/>
            <color indexed="81"/>
            <rFont val="Tahoma"/>
            <family val="2"/>
          </rPr>
          <t xml:space="preserve">
La suma del % de peso físico de las subactividades debe de dar el 100% de la actividad.</t>
        </r>
      </text>
    </comment>
    <comment ref="A114" authorId="0" shapeId="0" xr:uid="{B800EF8D-035C-45BB-B86E-ECDCD1E24968}">
      <text>
        <r>
          <rPr>
            <sz val="9"/>
            <color indexed="81"/>
            <rFont val="Tahoma"/>
            <family val="2"/>
          </rPr>
          <t xml:space="preserve">
La suma del % de peso físico de las subactividades debe de dar el 100% de la actividad.</t>
        </r>
      </text>
    </comment>
    <comment ref="A115" authorId="0" shapeId="0" xr:uid="{2ADBF9F5-0BB4-442D-8DE4-7D02F0627F32}">
      <text>
        <r>
          <rPr>
            <sz val="9"/>
            <color indexed="81"/>
            <rFont val="Tahoma"/>
            <family val="2"/>
          </rPr>
          <t xml:space="preserve">
La suma del % de peso físico de las subactividades debe de dar el 100% de la actividad.</t>
        </r>
      </text>
    </comment>
    <comment ref="A116" authorId="0" shapeId="0" xr:uid="{2C5D846B-7E53-4E61-9F3A-B7C38317E63B}">
      <text>
        <r>
          <rPr>
            <sz val="9"/>
            <color indexed="81"/>
            <rFont val="Tahoma"/>
            <family val="2"/>
          </rPr>
          <t xml:space="preserve">
La suma del % de peso físico de las subactividades debe de dar el 100% de la actividad.</t>
        </r>
      </text>
    </comment>
    <comment ref="A117" authorId="0" shapeId="0" xr:uid="{90A62C86-347E-4F8A-9588-06175ED791D9}">
      <text>
        <r>
          <rPr>
            <sz val="9"/>
            <color indexed="81"/>
            <rFont val="Tahoma"/>
            <family val="2"/>
          </rPr>
          <t xml:space="preserve">
La suma del % de peso físico de las subactividades debe de dar el 100% de la actividad.</t>
        </r>
      </text>
    </comment>
    <comment ref="A118" authorId="0" shapeId="0" xr:uid="{68AAD86B-4E9C-49C7-AF62-23B26D7078A0}">
      <text>
        <r>
          <rPr>
            <sz val="9"/>
            <color indexed="81"/>
            <rFont val="Tahoma"/>
            <family val="2"/>
          </rPr>
          <t xml:space="preserve">
La suma del % de peso físico de las actividades debe de dar el 100% del alcance.</t>
        </r>
      </text>
    </comment>
    <comment ref="A119" authorId="0" shapeId="0" xr:uid="{19321CB7-4BF9-43E6-8B43-8CCD6C6337EE}">
      <text>
        <r>
          <rPr>
            <sz val="9"/>
            <color indexed="81"/>
            <rFont val="Tahoma"/>
            <family val="2"/>
          </rPr>
          <t xml:space="preserve">
La suma del % de peso físico de las subactividades debe de dar el 100% de la actividad.</t>
        </r>
      </text>
    </comment>
    <comment ref="A120" authorId="0" shapeId="0" xr:uid="{440121DF-CC1B-4295-966E-156AD212FA5A}">
      <text>
        <r>
          <rPr>
            <sz val="9"/>
            <color indexed="81"/>
            <rFont val="Tahoma"/>
            <family val="2"/>
          </rPr>
          <t xml:space="preserve">
La suma del % de peso físico de las subactividades debe de dar el 100% de la actividad.</t>
        </r>
      </text>
    </comment>
    <comment ref="A121" authorId="0" shapeId="0" xr:uid="{3528C61B-833D-416C-B1EA-17A73742348C}">
      <text>
        <r>
          <rPr>
            <sz val="9"/>
            <color indexed="81"/>
            <rFont val="Tahoma"/>
            <family val="2"/>
          </rPr>
          <t xml:space="preserve">
La suma del % de peso físico de las subactividades debe de dar el 100% de la actividad.</t>
        </r>
      </text>
    </comment>
    <comment ref="A122" authorId="0" shapeId="0" xr:uid="{CD746896-8F13-43D4-8949-92C21E2CB9CE}">
      <text>
        <r>
          <rPr>
            <sz val="9"/>
            <color indexed="81"/>
            <rFont val="Tahoma"/>
            <family val="2"/>
          </rPr>
          <t xml:space="preserve">
La suma del % de peso físico de las subactividades debe de dar el 100% de la actividad.</t>
        </r>
      </text>
    </comment>
    <comment ref="A123" authorId="0" shapeId="0" xr:uid="{09821079-DA03-41C8-8B77-FF1D4C83C86C}">
      <text>
        <r>
          <rPr>
            <sz val="9"/>
            <color indexed="81"/>
            <rFont val="Tahoma"/>
            <family val="2"/>
          </rPr>
          <t xml:space="preserve">
La suma del % de peso físico de las subactividades debe de dar el 100% de la actividad.</t>
        </r>
      </text>
    </comment>
    <comment ref="A124" authorId="0" shapeId="0" xr:uid="{A6D1F58E-813A-4688-85A4-F34F8ACFA060}">
      <text>
        <r>
          <rPr>
            <sz val="9"/>
            <color indexed="81"/>
            <rFont val="Tahoma"/>
            <family val="2"/>
          </rPr>
          <t xml:space="preserve">
la suma del % de peso físico de los alcances debe de dar el 100% del producto a obtener.</t>
        </r>
      </text>
    </comment>
    <comment ref="A125" authorId="0" shapeId="0" xr:uid="{25635626-383F-4EC8-874E-50D87A5EA3FF}">
      <text>
        <r>
          <rPr>
            <sz val="9"/>
            <color indexed="81"/>
            <rFont val="Tahoma"/>
            <family val="2"/>
          </rPr>
          <t xml:space="preserve">
La suma del % de peso físico de las actividades debe de dar el 100% del alcance.</t>
        </r>
      </text>
    </comment>
    <comment ref="A126" authorId="0" shapeId="0" xr:uid="{EF903D0A-93D4-444B-BA62-83A3D04D36CE}">
      <text>
        <r>
          <rPr>
            <sz val="9"/>
            <color indexed="81"/>
            <rFont val="Tahoma"/>
            <family val="2"/>
          </rPr>
          <t xml:space="preserve">
La suma del % de peso físico de las subactividades debe de dar el 100% de la actividad.</t>
        </r>
      </text>
    </comment>
    <comment ref="A127" authorId="0" shapeId="0" xr:uid="{049B911E-4FCA-4580-9A13-8974B5787A1C}">
      <text>
        <r>
          <rPr>
            <sz val="9"/>
            <color indexed="81"/>
            <rFont val="Tahoma"/>
            <family val="2"/>
          </rPr>
          <t xml:space="preserve">
La suma del % de peso físico de las subactividades debe de dar el 100% de la actividad.</t>
        </r>
      </text>
    </comment>
    <comment ref="A128" authorId="0" shapeId="0" xr:uid="{CA846406-8672-4A12-B44F-B86828DB0074}">
      <text>
        <r>
          <rPr>
            <sz val="9"/>
            <color indexed="81"/>
            <rFont val="Tahoma"/>
            <family val="2"/>
          </rPr>
          <t xml:space="preserve">
La suma del % de peso físico de las subactividades debe de dar el 100% de la actividad.</t>
        </r>
      </text>
    </comment>
    <comment ref="A129" authorId="0" shapeId="0" xr:uid="{610E3384-B657-4775-981C-9D8DB2033A13}">
      <text>
        <r>
          <rPr>
            <sz val="9"/>
            <color indexed="81"/>
            <rFont val="Tahoma"/>
            <family val="2"/>
          </rPr>
          <t xml:space="preserve">
La suma del % de peso físico de las subactividades debe de dar el 100% de la actividad.</t>
        </r>
      </text>
    </comment>
    <comment ref="A130" authorId="0" shapeId="0" xr:uid="{2436985A-B52D-4691-9974-A807C6644C07}">
      <text>
        <r>
          <rPr>
            <sz val="9"/>
            <color indexed="81"/>
            <rFont val="Tahoma"/>
            <family val="2"/>
          </rPr>
          <t xml:space="preserve">
La suma del % de peso físico de las subactividades debe de dar el 100% de la actividad.</t>
        </r>
      </text>
    </comment>
    <comment ref="A131" authorId="0" shapeId="0" xr:uid="{41412297-1192-4E7A-81AC-02A7A71D285F}">
      <text>
        <r>
          <rPr>
            <sz val="9"/>
            <color indexed="81"/>
            <rFont val="Tahoma"/>
            <family val="2"/>
          </rPr>
          <t xml:space="preserve">
La suma del % de peso físico de las actividades debe de dar el 100% del alcance.</t>
        </r>
      </text>
    </comment>
    <comment ref="A132" authorId="0" shapeId="0" xr:uid="{5965E365-6C77-4E98-AAC1-2CDAE49DD08B}">
      <text>
        <r>
          <rPr>
            <sz val="9"/>
            <color indexed="81"/>
            <rFont val="Tahoma"/>
            <family val="2"/>
          </rPr>
          <t xml:space="preserve">
La suma del % de peso físico de las subactividades debe de dar el 100% de la actividad.</t>
        </r>
      </text>
    </comment>
    <comment ref="A133" authorId="0" shapeId="0" xr:uid="{26B521C9-E263-4DED-9567-017C184691C1}">
      <text>
        <r>
          <rPr>
            <sz val="9"/>
            <color indexed="81"/>
            <rFont val="Tahoma"/>
            <family val="2"/>
          </rPr>
          <t xml:space="preserve">
La suma del % de peso físico de las subactividades debe de dar el 100% de la actividad.</t>
        </r>
      </text>
    </comment>
    <comment ref="A134" authorId="0" shapeId="0" xr:uid="{46151093-454F-4028-8262-FCA75D3A7A5A}">
      <text>
        <r>
          <rPr>
            <sz val="9"/>
            <color indexed="81"/>
            <rFont val="Tahoma"/>
            <family val="2"/>
          </rPr>
          <t xml:space="preserve">
La suma del % de peso físico de las subactividades debe de dar el 100% de la actividad.</t>
        </r>
      </text>
    </comment>
    <comment ref="A135" authorId="0" shapeId="0" xr:uid="{62212334-C349-4C0A-920B-760F71C58161}">
      <text>
        <r>
          <rPr>
            <sz val="9"/>
            <color indexed="81"/>
            <rFont val="Tahoma"/>
            <family val="2"/>
          </rPr>
          <t xml:space="preserve">
La suma del % de peso físico de las subactividades debe de dar el 100% de la actividad.</t>
        </r>
      </text>
    </comment>
    <comment ref="A136" authorId="0" shapeId="0" xr:uid="{027457D4-23D1-4808-99D5-FA55195A242C}">
      <text>
        <r>
          <rPr>
            <sz val="9"/>
            <color indexed="81"/>
            <rFont val="Tahoma"/>
            <family val="2"/>
          </rPr>
          <t xml:space="preserve">
La suma del % de peso físico de las subactividades debe de dar el 100% de la actividad.</t>
        </r>
      </text>
    </comment>
    <comment ref="A137" authorId="0" shapeId="0" xr:uid="{F23F5D27-CDFA-4C4C-9DE3-14F5A0E068BC}">
      <text>
        <r>
          <rPr>
            <sz val="9"/>
            <color indexed="81"/>
            <rFont val="Tahoma"/>
            <family val="2"/>
          </rPr>
          <t xml:space="preserve">
La suma del % de peso físico de las actividades debe de dar el 100% del alcance.</t>
        </r>
      </text>
    </comment>
    <comment ref="A138" authorId="0" shapeId="0" xr:uid="{B7186BA0-BDFA-4D8E-93DD-14D6D78D8110}">
      <text>
        <r>
          <rPr>
            <sz val="9"/>
            <color indexed="81"/>
            <rFont val="Tahoma"/>
            <family val="2"/>
          </rPr>
          <t xml:space="preserve">
La suma del % de peso físico de las subactividades debe de dar el 100% de la actividad.</t>
        </r>
      </text>
    </comment>
    <comment ref="A139" authorId="0" shapeId="0" xr:uid="{6C70946A-63D8-4C83-B464-ACD8D4C1B865}">
      <text>
        <r>
          <rPr>
            <sz val="9"/>
            <color indexed="81"/>
            <rFont val="Tahoma"/>
            <family val="2"/>
          </rPr>
          <t xml:space="preserve">
La suma del % de peso físico de las subactividades debe de dar el 100% de la actividad.</t>
        </r>
      </text>
    </comment>
    <comment ref="A140" authorId="0" shapeId="0" xr:uid="{86E3D22C-016D-40E4-81EC-94AA5CFD42A0}">
      <text>
        <r>
          <rPr>
            <sz val="9"/>
            <color indexed="81"/>
            <rFont val="Tahoma"/>
            <family val="2"/>
          </rPr>
          <t xml:space="preserve">
La suma del % de peso físico de las subactividades debe de dar el 100% de la actividad.</t>
        </r>
      </text>
    </comment>
    <comment ref="A141" authorId="0" shapeId="0" xr:uid="{F137992B-F99C-4504-A219-6194E548FB83}">
      <text>
        <r>
          <rPr>
            <sz val="9"/>
            <color indexed="81"/>
            <rFont val="Tahoma"/>
            <family val="2"/>
          </rPr>
          <t xml:space="preserve">
La suma del % de peso físico de las subactividades debe de dar el 100% de la actividad.</t>
        </r>
      </text>
    </comment>
    <comment ref="A142" authorId="0" shapeId="0" xr:uid="{73475EF0-8421-4AFC-A8A2-0C1DF9592FC0}">
      <text>
        <r>
          <rPr>
            <sz val="9"/>
            <color indexed="81"/>
            <rFont val="Tahoma"/>
            <family val="2"/>
          </rPr>
          <t xml:space="preserve">
La suma del % de peso físico de las subactividades debe de dar el 100% de la actividad.</t>
        </r>
      </text>
    </comment>
    <comment ref="A143" authorId="0" shapeId="0" xr:uid="{E551728D-C329-47E5-A4ED-8A7A92F80A96}">
      <text>
        <r>
          <rPr>
            <sz val="9"/>
            <color indexed="81"/>
            <rFont val="Tahoma"/>
            <family val="2"/>
          </rPr>
          <t xml:space="preserve">
La suma del % de peso físico de las actividades debe de dar el 100% del alcance.</t>
        </r>
      </text>
    </comment>
    <comment ref="A144" authorId="0" shapeId="0" xr:uid="{027DC45A-4DD2-4635-8AEE-50ECFE723350}">
      <text>
        <r>
          <rPr>
            <sz val="9"/>
            <color indexed="81"/>
            <rFont val="Tahoma"/>
            <family val="2"/>
          </rPr>
          <t xml:space="preserve">
La suma del % de peso físico de las subactividades debe de dar el 100% de la actividad.</t>
        </r>
      </text>
    </comment>
    <comment ref="A145" authorId="0" shapeId="0" xr:uid="{AEFF840C-7DF9-4C54-A48E-DA8FFCEF2B31}">
      <text>
        <r>
          <rPr>
            <sz val="9"/>
            <color indexed="81"/>
            <rFont val="Tahoma"/>
            <family val="2"/>
          </rPr>
          <t xml:space="preserve">
La suma del % de peso físico de las subactividades debe de dar el 100% de la actividad.</t>
        </r>
      </text>
    </comment>
    <comment ref="A146" authorId="0" shapeId="0" xr:uid="{0A322A44-2D01-4058-BF31-1ADB0281C925}">
      <text>
        <r>
          <rPr>
            <sz val="9"/>
            <color indexed="81"/>
            <rFont val="Tahoma"/>
            <family val="2"/>
          </rPr>
          <t xml:space="preserve">
La suma del % de peso físico de las subactividades debe de dar el 100% de la actividad.</t>
        </r>
      </text>
    </comment>
    <comment ref="A147" authorId="0" shapeId="0" xr:uid="{92D30267-A8F7-48F8-8C53-7034C922DC43}">
      <text>
        <r>
          <rPr>
            <sz val="9"/>
            <color indexed="81"/>
            <rFont val="Tahoma"/>
            <family val="2"/>
          </rPr>
          <t xml:space="preserve">
La suma del % de peso físico de las subactividades debe de dar el 100% de la actividad.</t>
        </r>
      </text>
    </comment>
    <comment ref="A148" authorId="0" shapeId="0" xr:uid="{204A6EF1-3815-470C-A138-8E853D9B974F}">
      <text>
        <r>
          <rPr>
            <sz val="9"/>
            <color indexed="81"/>
            <rFont val="Tahoma"/>
            <family val="2"/>
          </rPr>
          <t xml:space="preserve">
La suma del % de peso físico de las subactividades debe de dar el 100% de la actividad.</t>
        </r>
      </text>
    </comment>
    <comment ref="A149" authorId="0" shapeId="0" xr:uid="{2DB5CFB8-EBBD-4E51-A0F4-9A3BC8CD38C7}">
      <text>
        <r>
          <rPr>
            <sz val="9"/>
            <color indexed="81"/>
            <rFont val="Tahoma"/>
            <family val="2"/>
          </rPr>
          <t xml:space="preserve">
La suma del % de peso físico de las actividades debe de dar el 100% del alcance.</t>
        </r>
      </text>
    </comment>
    <comment ref="A150" authorId="0" shapeId="0" xr:uid="{2186B58E-B36A-4C33-880F-D0D81606AA07}">
      <text>
        <r>
          <rPr>
            <sz val="9"/>
            <color indexed="81"/>
            <rFont val="Tahoma"/>
            <family val="2"/>
          </rPr>
          <t xml:space="preserve">
La suma del % de peso físico de las subactividades debe de dar el 100% de la actividad.</t>
        </r>
      </text>
    </comment>
    <comment ref="A151" authorId="0" shapeId="0" xr:uid="{151BAD24-0F0C-43A6-9056-D1EDF9016E2B}">
      <text>
        <r>
          <rPr>
            <sz val="9"/>
            <color indexed="81"/>
            <rFont val="Tahoma"/>
            <family val="2"/>
          </rPr>
          <t xml:space="preserve">
La suma del % de peso físico de las subactividades debe de dar el 100% de la actividad.</t>
        </r>
      </text>
    </comment>
    <comment ref="A152" authorId="0" shapeId="0" xr:uid="{0B3B12DB-0C2D-4220-8858-D91945ED1176}">
      <text>
        <r>
          <rPr>
            <sz val="9"/>
            <color indexed="81"/>
            <rFont val="Tahoma"/>
            <family val="2"/>
          </rPr>
          <t xml:space="preserve">
La suma del % de peso físico de las subactividades debe de dar el 100% de la actividad.</t>
        </r>
      </text>
    </comment>
    <comment ref="A153" authorId="0" shapeId="0" xr:uid="{671A9C33-6317-45E0-B66D-C8DFED3B146F}">
      <text>
        <r>
          <rPr>
            <sz val="9"/>
            <color indexed="81"/>
            <rFont val="Tahoma"/>
            <family val="2"/>
          </rPr>
          <t xml:space="preserve">
La suma del % de peso físico de las subactividades debe de dar el 100% de la actividad.</t>
        </r>
      </text>
    </comment>
    <comment ref="A154" authorId="0" shapeId="0" xr:uid="{3BAB1161-4034-46DD-ACF3-512BCFCE36DD}">
      <text>
        <r>
          <rPr>
            <sz val="9"/>
            <color indexed="81"/>
            <rFont val="Tahoma"/>
            <family val="2"/>
          </rPr>
          <t xml:space="preserve">
La suma del % de peso físico de las subactividades debe de dar el 100% de la actividad.</t>
        </r>
      </text>
    </comment>
    <comment ref="A155" authorId="0" shapeId="0" xr:uid="{48259240-3E99-4D00-8766-F69781BBCDD8}">
      <text>
        <r>
          <rPr>
            <sz val="9"/>
            <color indexed="81"/>
            <rFont val="Tahoma"/>
            <family val="2"/>
          </rPr>
          <t xml:space="preserve">
la suma del % de peso físico de los alcances debe de dar el 100% del producto a obtener.</t>
        </r>
      </text>
    </comment>
    <comment ref="A156" authorId="0" shapeId="0" xr:uid="{D4520422-728D-4A65-A4B1-D1DCFD265808}">
      <text>
        <r>
          <rPr>
            <sz val="9"/>
            <color indexed="81"/>
            <rFont val="Tahoma"/>
            <family val="2"/>
          </rPr>
          <t xml:space="preserve">
La suma del % de peso físico de las actividades debe de dar el 100% del alcance.</t>
        </r>
      </text>
    </comment>
    <comment ref="A157" authorId="0" shapeId="0" xr:uid="{E0C9A681-A276-4940-B336-8787560B442B}">
      <text>
        <r>
          <rPr>
            <sz val="9"/>
            <color indexed="81"/>
            <rFont val="Tahoma"/>
            <family val="2"/>
          </rPr>
          <t xml:space="preserve">
La suma del % de peso físico de las subactividades debe de dar el 100% de la actividad.</t>
        </r>
      </text>
    </comment>
    <comment ref="A158" authorId="0" shapeId="0" xr:uid="{FC03C0EA-3C84-4413-84A3-332804846E4B}">
      <text>
        <r>
          <rPr>
            <sz val="9"/>
            <color indexed="81"/>
            <rFont val="Tahoma"/>
            <family val="2"/>
          </rPr>
          <t xml:space="preserve">
La suma del % de peso físico de las subactividades debe de dar el 100% de la actividad.</t>
        </r>
      </text>
    </comment>
    <comment ref="A159" authorId="0" shapeId="0" xr:uid="{3EE626EF-BF31-4522-995D-820BF3274356}">
      <text>
        <r>
          <rPr>
            <sz val="9"/>
            <color indexed="81"/>
            <rFont val="Tahoma"/>
            <family val="2"/>
          </rPr>
          <t xml:space="preserve">
La suma del % de peso físico de las subactividades debe de dar el 100% de la actividad.</t>
        </r>
      </text>
    </comment>
    <comment ref="A160" authorId="0" shapeId="0" xr:uid="{D1309BB2-1607-4505-B15C-03E2C85A6821}">
      <text>
        <r>
          <rPr>
            <sz val="9"/>
            <color indexed="81"/>
            <rFont val="Tahoma"/>
            <family val="2"/>
          </rPr>
          <t xml:space="preserve">
La suma del % de peso físico de las subactividades debe de dar el 100% de la actividad.</t>
        </r>
      </text>
    </comment>
    <comment ref="A161" authorId="0" shapeId="0" xr:uid="{8FA56518-8924-4257-AD6C-182C7D4A767B}">
      <text>
        <r>
          <rPr>
            <sz val="9"/>
            <color indexed="81"/>
            <rFont val="Tahoma"/>
            <family val="2"/>
          </rPr>
          <t xml:space="preserve">
La suma del % de peso físico de las subactividades debe de dar el 100% de la actividad.</t>
        </r>
      </text>
    </comment>
    <comment ref="A162" authorId="0" shapeId="0" xr:uid="{C6C3A0BA-3FEC-4CFB-A3E2-B2E4DEFA1972}">
      <text>
        <r>
          <rPr>
            <sz val="9"/>
            <color indexed="81"/>
            <rFont val="Tahoma"/>
            <family val="2"/>
          </rPr>
          <t xml:space="preserve">
La suma del % de peso físico de las actividades debe de dar el 100% del alcance.</t>
        </r>
      </text>
    </comment>
    <comment ref="A163" authorId="0" shapeId="0" xr:uid="{4C621990-6E42-4DEF-A290-47D8A2870B40}">
      <text>
        <r>
          <rPr>
            <sz val="9"/>
            <color indexed="81"/>
            <rFont val="Tahoma"/>
            <family val="2"/>
          </rPr>
          <t xml:space="preserve">
La suma del % de peso físico de las subactividades debe de dar el 100% de la actividad.</t>
        </r>
      </text>
    </comment>
    <comment ref="A164" authorId="0" shapeId="0" xr:uid="{452931E3-2A84-40A8-854D-394DDC66B058}">
      <text>
        <r>
          <rPr>
            <sz val="9"/>
            <color indexed="81"/>
            <rFont val="Tahoma"/>
            <family val="2"/>
          </rPr>
          <t xml:space="preserve">
La suma del % de peso físico de las subactividades debe de dar el 100% de la actividad.</t>
        </r>
      </text>
    </comment>
    <comment ref="A165" authorId="0" shapeId="0" xr:uid="{A1A982F4-9BC1-4C8A-BA85-942340DBF93A}">
      <text>
        <r>
          <rPr>
            <sz val="9"/>
            <color indexed="81"/>
            <rFont val="Tahoma"/>
            <family val="2"/>
          </rPr>
          <t xml:space="preserve">
La suma del % de peso físico de las subactividades debe de dar el 100% de la actividad.</t>
        </r>
      </text>
    </comment>
    <comment ref="A166" authorId="0" shapeId="0" xr:uid="{3824051A-D534-4FDE-B687-88601C444CA8}">
      <text>
        <r>
          <rPr>
            <sz val="9"/>
            <color indexed="81"/>
            <rFont val="Tahoma"/>
            <family val="2"/>
          </rPr>
          <t xml:space="preserve">
La suma del % de peso físico de las subactividades debe de dar el 100% de la actividad.</t>
        </r>
      </text>
    </comment>
    <comment ref="A167" authorId="0" shapeId="0" xr:uid="{B4E6E585-7B53-41BC-A61F-9E185156D693}">
      <text>
        <r>
          <rPr>
            <sz val="9"/>
            <color indexed="81"/>
            <rFont val="Tahoma"/>
            <family val="2"/>
          </rPr>
          <t xml:space="preserve">
La suma del % de peso físico de las subactividades debe de dar el 100% de la actividad.</t>
        </r>
      </text>
    </comment>
    <comment ref="A168" authorId="0" shapeId="0" xr:uid="{1C8EA946-A307-491A-B7C9-2A4B74B14EFA}">
      <text>
        <r>
          <rPr>
            <sz val="9"/>
            <color indexed="81"/>
            <rFont val="Tahoma"/>
            <family val="2"/>
          </rPr>
          <t xml:space="preserve">
La suma del % de peso físico de las actividades debe de dar el 100% del alcance.</t>
        </r>
      </text>
    </comment>
    <comment ref="A169" authorId="0" shapeId="0" xr:uid="{B455F41D-14BB-4F99-A644-4333A3B408A2}">
      <text>
        <r>
          <rPr>
            <sz val="9"/>
            <color indexed="81"/>
            <rFont val="Tahoma"/>
            <family val="2"/>
          </rPr>
          <t xml:space="preserve">
La suma del % de peso físico de las subactividades debe de dar el 100% de la actividad.</t>
        </r>
      </text>
    </comment>
    <comment ref="A170" authorId="0" shapeId="0" xr:uid="{94D99F68-D816-4371-A178-9EE0CD6087EB}">
      <text>
        <r>
          <rPr>
            <sz val="9"/>
            <color indexed="81"/>
            <rFont val="Tahoma"/>
            <family val="2"/>
          </rPr>
          <t xml:space="preserve">
La suma del % de peso físico de las subactividades debe de dar el 100% de la actividad.</t>
        </r>
      </text>
    </comment>
    <comment ref="A171" authorId="0" shapeId="0" xr:uid="{71E335BE-1372-4AFD-BB9D-79A3F816F230}">
      <text>
        <r>
          <rPr>
            <sz val="9"/>
            <color indexed="81"/>
            <rFont val="Tahoma"/>
            <family val="2"/>
          </rPr>
          <t xml:space="preserve">
La suma del % de peso físico de las subactividades debe de dar el 100% de la actividad.</t>
        </r>
      </text>
    </comment>
    <comment ref="A172" authorId="0" shapeId="0" xr:uid="{C442A2A1-F352-410E-9373-72EF03384634}">
      <text>
        <r>
          <rPr>
            <sz val="9"/>
            <color indexed="81"/>
            <rFont val="Tahoma"/>
            <family val="2"/>
          </rPr>
          <t xml:space="preserve">
La suma del % de peso físico de las subactividades debe de dar el 100% de la actividad.</t>
        </r>
      </text>
    </comment>
    <comment ref="A173" authorId="0" shapeId="0" xr:uid="{660BF570-8685-47B3-A1F5-66807173E575}">
      <text>
        <r>
          <rPr>
            <sz val="9"/>
            <color indexed="81"/>
            <rFont val="Tahoma"/>
            <family val="2"/>
          </rPr>
          <t xml:space="preserve">
La suma del % de peso físico de las subactividades debe de dar el 100% de la actividad.</t>
        </r>
      </text>
    </comment>
    <comment ref="A174" authorId="0" shapeId="0" xr:uid="{8CFE9C7E-A481-4AD9-AE5F-A4543A95BAF2}">
      <text>
        <r>
          <rPr>
            <sz val="9"/>
            <color indexed="81"/>
            <rFont val="Tahoma"/>
            <family val="2"/>
          </rPr>
          <t xml:space="preserve">
La suma del % de peso físico de las actividades debe de dar el 100% del alcance.</t>
        </r>
      </text>
    </comment>
    <comment ref="A175" authorId="0" shapeId="0" xr:uid="{8DE4D1B4-93AB-4714-A953-BA14404F3E8E}">
      <text>
        <r>
          <rPr>
            <sz val="9"/>
            <color indexed="81"/>
            <rFont val="Tahoma"/>
            <family val="2"/>
          </rPr>
          <t xml:space="preserve">
La suma del % de peso físico de las subactividades debe de dar el 100% de la actividad.</t>
        </r>
      </text>
    </comment>
    <comment ref="A176" authorId="0" shapeId="0" xr:uid="{3843C6A6-0C6C-4C30-B048-0A06F48597D2}">
      <text>
        <r>
          <rPr>
            <sz val="9"/>
            <color indexed="81"/>
            <rFont val="Tahoma"/>
            <family val="2"/>
          </rPr>
          <t xml:space="preserve">
La suma del % de peso físico de las subactividades debe de dar el 100% de la actividad.</t>
        </r>
      </text>
    </comment>
    <comment ref="A177" authorId="0" shapeId="0" xr:uid="{BF18BEA3-5CFD-48A4-B425-57F0BD603089}">
      <text>
        <r>
          <rPr>
            <sz val="9"/>
            <color indexed="81"/>
            <rFont val="Tahoma"/>
            <family val="2"/>
          </rPr>
          <t xml:space="preserve">
La suma del % de peso físico de las subactividades debe de dar el 100% de la actividad.</t>
        </r>
      </text>
    </comment>
    <comment ref="A178" authorId="0" shapeId="0" xr:uid="{F8B025EB-189D-4069-9ED0-D0CB3AEBF276}">
      <text>
        <r>
          <rPr>
            <sz val="9"/>
            <color indexed="81"/>
            <rFont val="Tahoma"/>
            <family val="2"/>
          </rPr>
          <t xml:space="preserve">
La suma del % de peso físico de las subactividades debe de dar el 100% de la actividad.</t>
        </r>
      </text>
    </comment>
    <comment ref="A179" authorId="0" shapeId="0" xr:uid="{49E59CA3-5BE5-40F1-8706-D265ECB95F73}">
      <text>
        <r>
          <rPr>
            <sz val="9"/>
            <color indexed="81"/>
            <rFont val="Tahoma"/>
            <family val="2"/>
          </rPr>
          <t xml:space="preserve">
La suma del % de peso físico de las subactividades debe de dar el 100% de la actividad.</t>
        </r>
      </text>
    </comment>
    <comment ref="A180" authorId="0" shapeId="0" xr:uid="{884885E1-4158-4549-839E-7A74C60C5D0B}">
      <text>
        <r>
          <rPr>
            <sz val="9"/>
            <color indexed="81"/>
            <rFont val="Tahoma"/>
            <family val="2"/>
          </rPr>
          <t xml:space="preserve">
La suma del % de peso físico de las actividades debe de dar el 100% del alcance.</t>
        </r>
      </text>
    </comment>
    <comment ref="A181" authorId="0" shapeId="0" xr:uid="{44D03036-0859-43B8-B0F8-8D183570F5CF}">
      <text>
        <r>
          <rPr>
            <sz val="9"/>
            <color indexed="81"/>
            <rFont val="Tahoma"/>
            <family val="2"/>
          </rPr>
          <t xml:space="preserve">
La suma del % de peso físico de las subactividades debe de dar el 100% de la actividad.</t>
        </r>
      </text>
    </comment>
    <comment ref="A182" authorId="0" shapeId="0" xr:uid="{1C7C4211-FD94-434F-9238-EC6B6DE0DC6A}">
      <text>
        <r>
          <rPr>
            <sz val="9"/>
            <color indexed="81"/>
            <rFont val="Tahoma"/>
            <family val="2"/>
          </rPr>
          <t xml:space="preserve">
La suma del % de peso físico de las subactividades debe de dar el 100% de la actividad.</t>
        </r>
      </text>
    </comment>
    <comment ref="A183" authorId="0" shapeId="0" xr:uid="{808721F1-EBC4-435B-95F6-2960C4445B70}">
      <text>
        <r>
          <rPr>
            <sz val="9"/>
            <color indexed="81"/>
            <rFont val="Tahoma"/>
            <family val="2"/>
          </rPr>
          <t xml:space="preserve">
La suma del % de peso físico de las subactividades debe de dar el 100% de la actividad.</t>
        </r>
      </text>
    </comment>
    <comment ref="A184" authorId="0" shapeId="0" xr:uid="{C0798455-A339-4CCB-935D-E588EC45B03A}">
      <text>
        <r>
          <rPr>
            <sz val="9"/>
            <color indexed="81"/>
            <rFont val="Tahoma"/>
            <family val="2"/>
          </rPr>
          <t xml:space="preserve">
La suma del % de peso físico de las subactividades debe de dar el 100% de la actividad.</t>
        </r>
      </text>
    </comment>
    <comment ref="A185" authorId="0" shapeId="0" xr:uid="{9BD12768-CC62-4DEA-A1B3-8FDB649E75C5}">
      <text>
        <r>
          <rPr>
            <sz val="9"/>
            <color indexed="81"/>
            <rFont val="Tahoma"/>
            <family val="2"/>
          </rPr>
          <t xml:space="preserve">
La suma del % de peso físico de las subactividades debe de dar el 100% de la actividad.</t>
        </r>
      </text>
    </comment>
    <comment ref="A186" authorId="0" shapeId="0" xr:uid="{4DE94907-2975-4A42-AC5B-028BAA01E492}">
      <text>
        <r>
          <rPr>
            <sz val="9"/>
            <color indexed="81"/>
            <rFont val="Tahoma"/>
            <family val="2"/>
          </rPr>
          <t xml:space="preserve">
Suma de la ejecución de las subactividades en cada período</t>
        </r>
      </text>
    </comment>
    <comment ref="A187" authorId="0" shapeId="0" xr:uid="{0FF7DF89-BEA9-4FDD-884B-182932E3CE24}">
      <text>
        <r>
          <rPr>
            <sz val="9"/>
            <color indexed="81"/>
            <rFont val="Tahoma"/>
            <family val="2"/>
          </rPr>
          <t xml:space="preserve">
Suma del total del período anterior + el total del período actual</t>
        </r>
      </text>
    </comment>
    <comment ref="E191" authorId="0" shapeId="0" xr:uid="{F7C09AA6-4F24-41A6-9DEF-ED10E369A6C8}">
      <text>
        <r>
          <rPr>
            <sz val="9"/>
            <color indexed="81"/>
            <rFont val="Tahoma"/>
            <family val="2"/>
          </rPr>
          <t xml:space="preserve">
Valor total incluido los aportes en dinero y en especie, de todos los participantes</t>
        </r>
      </text>
    </comment>
    <comment ref="F191" authorId="0" shapeId="0" xr:uid="{DA8C1730-4428-41E5-AB97-4786F262FE53}">
      <text>
        <r>
          <rPr>
            <sz val="9"/>
            <color indexed="81"/>
            <rFont val="Tahoma"/>
            <family val="2"/>
          </rPr>
          <t xml:space="preserve">
Valor total en dinero aportado por corantioquia</t>
        </r>
      </text>
    </comment>
    <comment ref="F193" authorId="0" shapeId="0" xr:uid="{418DDEC6-EA84-4509-A39D-84DD92016D77}">
      <text>
        <r>
          <rPr>
            <sz val="9"/>
            <color indexed="81"/>
            <rFont val="Tahoma"/>
            <family val="2"/>
          </rPr>
          <t xml:space="preserve">
Verificar que la suma de los valores desembolsados en cada periodo sea igual al valor total aportado por Corantioquia, y que ello concuerde tanto en excel como en word, considerar que en el word se consignan valores enteros, y puede que en el presente libro se trabaja con valores con decimales, por tanto, por el manejo de decimales puede haber diferencias en pesos entre la suma de los valores parciales y el valor total en el word, verificar muy bien la información y realizar las correcciones necesarias </t>
        </r>
      </text>
    </comment>
    <comment ref="E194" authorId="0" shapeId="0" xr:uid="{BF80B1C1-6876-4E28-A013-BC6E2F8BAC0E}">
      <text>
        <r>
          <rPr>
            <sz val="9"/>
            <color indexed="81"/>
            <rFont val="Tahoma"/>
            <family val="2"/>
          </rPr>
          <t xml:space="preserve">
Peso %:
 Valor aportado por corantioquia en cada periodo / el valor (total) aportado por corantioquia</t>
        </r>
      </text>
    </comment>
    <comment ref="E195" authorId="0" shapeId="0" xr:uid="{65057AE8-3F1C-469B-BA3F-203F42B6464B}">
      <text>
        <r>
          <rPr>
            <sz val="9"/>
            <color indexed="81"/>
            <rFont val="Tahoma"/>
            <family val="2"/>
          </rPr>
          <t xml:space="preserve">
Suma del (%) del período anterior + el (%) del período actual</t>
        </r>
      </text>
    </comment>
    <comment ref="E197" authorId="0" shapeId="0" xr:uid="{EED44E9F-B722-4313-B3B8-C6EBBB56D032}">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E198" authorId="0" shapeId="0" xr:uid="{A686C2B5-B4B0-4148-A2A6-C2DEDE97B3DC}">
      <text>
        <r>
          <rPr>
            <sz val="9"/>
            <color indexed="81"/>
            <rFont val="Tahoma"/>
            <family val="2"/>
          </rPr>
          <t xml:space="preserve">
Esta información se compara con los datos disponibles en el PGAR.
Suma del (%) del período anterior + el (%) del período actual</t>
        </r>
      </text>
    </comment>
    <comment ref="C200" authorId="0" shapeId="0" xr:uid="{91C33E67-C1BC-4A7B-B84C-D2F443DEADCA}">
      <text>
        <r>
          <rPr>
            <sz val="9"/>
            <color indexed="81"/>
            <rFont val="Tahoma"/>
            <family val="2"/>
          </rPr>
          <t xml:space="preserve">
Diligenciar esta información solo en caso de Otrosí de adición de recursos o prórroga </t>
        </r>
      </text>
    </comment>
    <comment ref="E201" authorId="0" shapeId="0" xr:uid="{85A0BFA0-1691-4167-84D5-B8A322F5A138}">
      <text>
        <r>
          <rPr>
            <sz val="9"/>
            <color indexed="81"/>
            <rFont val="Tahoma"/>
            <family val="2"/>
          </rPr>
          <t xml:space="preserve">
Valor aportado por corantioquia (solo en dinero) de manera inicial + las adiciones</t>
        </r>
      </text>
    </comment>
    <comment ref="F203" authorId="0" shapeId="0" xr:uid="{78B2DE2C-E2DD-4200-9F0E-6DE20583DECC}">
      <text>
        <r>
          <rPr>
            <sz val="9"/>
            <color indexed="81"/>
            <rFont val="Tahoma"/>
            <family val="2"/>
          </rPr>
          <t xml:space="preserve">
Diligenciar la información de los valores que efectivamente se han desembolsado, de acuerdo con la información en el PGAR</t>
        </r>
      </text>
    </comment>
    <comment ref="F206" authorId="0" shapeId="0" xr:uid="{37A9A891-0D64-4D6A-8FC9-8143DF4DB745}">
      <text>
        <r>
          <rPr>
            <sz val="9"/>
            <color indexed="81"/>
            <rFont val="Tahoma"/>
            <family val="2"/>
          </rPr>
          <t xml:space="preserve">
Plasmar la planeación de los valores pendientes de ejecución o desembolso</t>
        </r>
      </text>
    </comment>
    <comment ref="C209" authorId="0" shapeId="0" xr:uid="{6210371D-37D9-4709-8275-962E39A3ECAC}">
      <text>
        <r>
          <rPr>
            <sz val="9"/>
            <color indexed="81"/>
            <rFont val="Tahoma"/>
            <family val="2"/>
          </rPr>
          <t xml:space="preserve">
Suma del porcentaje acumulado de los valores ya ejecutados y el porcentaje acumulado de los valores por ejecutar</t>
        </r>
      </text>
    </comment>
    <comment ref="B216" authorId="1" shapeId="0" xr:uid="{0A368765-CDFC-40FF-8286-EB617A08C108}">
      <text>
        <r>
          <rPr>
            <b/>
            <sz val="9"/>
            <color indexed="81"/>
            <rFont val="Tahoma"/>
            <family val="2"/>
          </rPr>
          <t>Por favor escribir el nombre del Gerente Programa</t>
        </r>
      </text>
    </comment>
    <comment ref="G216" authorId="1" shapeId="0" xr:uid="{8D5A1DE9-35B8-43F7-8CB7-1CDFEBBD7E5D}">
      <text>
        <r>
          <rPr>
            <b/>
            <sz val="9"/>
            <color indexed="81"/>
            <rFont val="Tahoma"/>
            <family val="2"/>
          </rPr>
          <t>Por favor escribir el nombre del Gerente Programa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Marlo Giovanny Florez Mejia</author>
  </authors>
  <commentList>
    <comment ref="A13" authorId="0" shapeId="0" xr:uid="{00000000-0006-0000-0100-000001000000}">
      <text>
        <r>
          <rPr>
            <sz val="9"/>
            <color indexed="81"/>
            <rFont val="Tahoma"/>
            <family val="2"/>
          </rPr>
          <t>En caso que el proceso actual se derive de una contratación, considerar la programación física y financiera del proceso inicial para la programación del presente proceso</t>
        </r>
      </text>
    </comment>
    <comment ref="A14" authorId="0" shapeId="0" xr:uid="{00000000-0006-0000-0100-000002000000}">
      <text>
        <r>
          <rPr>
            <sz val="9"/>
            <color indexed="81"/>
            <rFont val="Tahoma"/>
            <family val="2"/>
          </rPr>
          <t>Desplegar las celdas ocultas en caso de requerirse</t>
        </r>
      </text>
    </comment>
    <comment ref="C14" authorId="0" shapeId="0" xr:uid="{00000000-0006-0000-0100-000003000000}">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D14" authorId="0" shapeId="0" xr:uid="{00000000-0006-0000-0100-000004000000}">
      <text>
        <r>
          <rPr>
            <sz val="9"/>
            <color indexed="81"/>
            <rFont val="Tahoma"/>
            <family val="2"/>
          </rPr>
          <t>% de importancia de cada subactividad respecto a la meta/ producto a obtener</t>
        </r>
      </text>
    </comment>
    <comment ref="A16" authorId="0" shapeId="0" xr:uid="{00000000-0006-0000-0100-000005000000}">
      <text>
        <r>
          <rPr>
            <sz val="9"/>
            <color indexed="81"/>
            <rFont val="Tahoma"/>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A17" authorId="0" shapeId="0" xr:uid="{00000000-0006-0000-0100-000006000000}">
      <text>
        <r>
          <rPr>
            <sz val="9"/>
            <color indexed="81"/>
            <rFont val="Tahoma"/>
            <family val="2"/>
          </rPr>
          <t>la suma del % de peso físico de los alcances debe de dar el 100% del producto a obtener.</t>
        </r>
      </text>
    </comment>
    <comment ref="A18" authorId="0" shapeId="0" xr:uid="{00000000-0006-0000-0100-000007000000}">
      <text>
        <r>
          <rPr>
            <sz val="9"/>
            <color indexed="81"/>
            <rFont val="Tahoma"/>
            <family val="2"/>
          </rPr>
          <t>La suma del % de peso físico de las actividades debe de dar el 100% del alcance.</t>
        </r>
      </text>
    </comment>
    <comment ref="A19" authorId="0" shapeId="0" xr:uid="{00000000-0006-0000-0100-000008000000}">
      <text>
        <r>
          <rPr>
            <sz val="9"/>
            <color indexed="81"/>
            <rFont val="Tahoma"/>
            <family val="2"/>
          </rPr>
          <t xml:space="preserve">
La suma del % de peso físico de las subactividades debe de dar el 100% de la actividad.</t>
        </r>
      </text>
    </comment>
    <comment ref="A20" authorId="0" shapeId="0" xr:uid="{00000000-0006-0000-0100-000009000000}">
      <text>
        <r>
          <rPr>
            <sz val="9"/>
            <color indexed="81"/>
            <rFont val="Tahoma"/>
            <family val="2"/>
          </rPr>
          <t>La suma del % de peso físico de las subactividades debe de dar el 100% de la actividad.</t>
        </r>
      </text>
    </comment>
    <comment ref="A21" authorId="0" shapeId="0" xr:uid="{00000000-0006-0000-0100-00000A000000}">
      <text>
        <r>
          <rPr>
            <sz val="9"/>
            <color indexed="81"/>
            <rFont val="Tahoma"/>
            <family val="2"/>
          </rPr>
          <t>La suma del % de peso físico de las subactividades debe de dar el 100% de la actividad.</t>
        </r>
      </text>
    </comment>
    <comment ref="A22" authorId="0" shapeId="0" xr:uid="{00000000-0006-0000-0100-00000B000000}">
      <text>
        <r>
          <rPr>
            <sz val="9"/>
            <color indexed="81"/>
            <rFont val="Tahoma"/>
            <family val="2"/>
          </rPr>
          <t>La suma del % de peso físico de las subactividades debe de dar el 100% de la actividad.</t>
        </r>
      </text>
    </comment>
    <comment ref="A23" authorId="0" shapeId="0" xr:uid="{00000000-0006-0000-0100-00000C000000}">
      <text>
        <r>
          <rPr>
            <sz val="9"/>
            <color indexed="81"/>
            <rFont val="Tahoma"/>
            <family val="2"/>
          </rPr>
          <t>La suma del % de peso físico de las subactividades debe de dar el 100% de la actividad.</t>
        </r>
      </text>
    </comment>
    <comment ref="A24" authorId="0" shapeId="0" xr:uid="{AE6FBB9F-FB80-4212-A557-C8B7BEB46644}">
      <text>
        <r>
          <rPr>
            <sz val="9"/>
            <color indexed="81"/>
            <rFont val="Tahoma"/>
            <family val="2"/>
          </rPr>
          <t>La suma del % de peso físico de las subactividades debe de dar el 100% de la actividad.</t>
        </r>
      </text>
    </comment>
    <comment ref="A25" authorId="0" shapeId="0" xr:uid="{5C3AE170-09DE-4089-95E4-1427C85A43B2}">
      <text>
        <r>
          <rPr>
            <sz val="9"/>
            <color indexed="81"/>
            <rFont val="Tahoma"/>
            <family val="2"/>
          </rPr>
          <t>La suma del % de peso físico de las subactividades debe de dar el 100% de la actividad.</t>
        </r>
      </text>
    </comment>
    <comment ref="A26" authorId="0" shapeId="0" xr:uid="{00000000-0006-0000-0100-00000D000000}">
      <text>
        <r>
          <rPr>
            <sz val="9"/>
            <color indexed="81"/>
            <rFont val="Tahoma"/>
            <family val="2"/>
          </rPr>
          <t xml:space="preserve">
La suma del % de peso físico de las actividades debe de dar el 100% del alcance.</t>
        </r>
      </text>
    </comment>
    <comment ref="A27" authorId="0" shapeId="0" xr:uid="{00000000-0006-0000-0100-00000E000000}">
      <text>
        <r>
          <rPr>
            <sz val="9"/>
            <color indexed="81"/>
            <rFont val="Tahoma"/>
            <family val="2"/>
          </rPr>
          <t xml:space="preserve">
La suma del % de peso físico de las subactividades debe de dar el 100% de la actividad.</t>
        </r>
      </text>
    </comment>
    <comment ref="A28" authorId="0" shapeId="0" xr:uid="{00000000-0006-0000-0100-00000F000000}">
      <text>
        <r>
          <rPr>
            <sz val="9"/>
            <color indexed="81"/>
            <rFont val="Tahoma"/>
            <family val="2"/>
          </rPr>
          <t xml:space="preserve">
La suma del % de peso físico de las subactividades debe de dar el 100% de la actividad.</t>
        </r>
      </text>
    </comment>
    <comment ref="A29" authorId="0" shapeId="0" xr:uid="{00000000-0006-0000-0100-000010000000}">
      <text>
        <r>
          <rPr>
            <sz val="9"/>
            <color indexed="81"/>
            <rFont val="Tahoma"/>
            <family val="2"/>
          </rPr>
          <t>La suma del % de peso físico de las subactividades debe de dar el 100% de la actividad.</t>
        </r>
      </text>
    </comment>
    <comment ref="A30" authorId="0" shapeId="0" xr:uid="{00000000-0006-0000-0100-000011000000}">
      <text>
        <r>
          <rPr>
            <sz val="9"/>
            <color indexed="81"/>
            <rFont val="Tahoma"/>
            <family val="2"/>
          </rPr>
          <t xml:space="preserve">La suma del % de peso físico de las subactividades debe de dar el 100% de la actividad.
</t>
        </r>
      </text>
    </comment>
    <comment ref="A31" authorId="0" shapeId="0" xr:uid="{00000000-0006-0000-0100-000012000000}">
      <text>
        <r>
          <rPr>
            <sz val="9"/>
            <color indexed="81"/>
            <rFont val="Tahoma"/>
            <family val="2"/>
          </rPr>
          <t xml:space="preserve">
La suma del % de peso físico de las subactividades debe de dar el 100% de la actividad.</t>
        </r>
      </text>
    </comment>
    <comment ref="A32" authorId="0" shapeId="0" xr:uid="{D89DEE1F-2B1C-4FAB-A171-34A2A9890B32}">
      <text>
        <r>
          <rPr>
            <sz val="9"/>
            <color indexed="81"/>
            <rFont val="Tahoma"/>
            <family val="2"/>
          </rPr>
          <t xml:space="preserve">
La suma del % de peso físico de las subactividades debe de dar el 100% de la actividad.</t>
        </r>
      </text>
    </comment>
    <comment ref="A33" authorId="0" shapeId="0" xr:uid="{00000000-0006-0000-0100-000013000000}">
      <text>
        <r>
          <rPr>
            <sz val="9"/>
            <color indexed="81"/>
            <rFont val="Tahoma"/>
            <family val="2"/>
          </rPr>
          <t xml:space="preserve">
La suma del % de peso físico de las actividades debe de dar el 100% del alcance.</t>
        </r>
      </text>
    </comment>
    <comment ref="A34" authorId="0" shapeId="0" xr:uid="{00000000-0006-0000-0100-000014000000}">
      <text>
        <r>
          <rPr>
            <sz val="9"/>
            <color indexed="81"/>
            <rFont val="Tahoma"/>
            <family val="2"/>
          </rPr>
          <t xml:space="preserve">
La suma del % de peso físico de las subactividades debe de dar el 100% de la actividad.</t>
        </r>
      </text>
    </comment>
    <comment ref="A35" authorId="0" shapeId="0" xr:uid="{00000000-0006-0000-0100-000015000000}">
      <text>
        <r>
          <rPr>
            <sz val="9"/>
            <color indexed="81"/>
            <rFont val="Tahoma"/>
            <family val="2"/>
          </rPr>
          <t xml:space="preserve">
La suma del % de peso físico de las subactividades debe de dar el 100% de la actividad.</t>
        </r>
      </text>
    </comment>
    <comment ref="A36" authorId="0" shapeId="0" xr:uid="{00000000-0006-0000-0100-000016000000}">
      <text>
        <r>
          <rPr>
            <sz val="9"/>
            <color indexed="81"/>
            <rFont val="Tahoma"/>
            <family val="2"/>
          </rPr>
          <t xml:space="preserve">
La suma del % de peso físico de las subactividades debe de dar el 100% de la actividad.</t>
        </r>
      </text>
    </comment>
    <comment ref="A37" authorId="0" shapeId="0" xr:uid="{00000000-0006-0000-0100-000017000000}">
      <text>
        <r>
          <rPr>
            <sz val="9"/>
            <color indexed="81"/>
            <rFont val="Tahoma"/>
            <family val="2"/>
          </rPr>
          <t xml:space="preserve">
La suma del % de peso físico de las subactividades debe de dar el 100% de la actividad.</t>
        </r>
      </text>
    </comment>
    <comment ref="A38" authorId="0" shapeId="0" xr:uid="{00000000-0006-0000-0100-000018000000}">
      <text>
        <r>
          <rPr>
            <sz val="9"/>
            <color indexed="81"/>
            <rFont val="Tahoma"/>
            <family val="2"/>
          </rPr>
          <t xml:space="preserve">
La suma del % de peso físico de las subactividades debe de dar el 100% de la actividad.</t>
        </r>
      </text>
    </comment>
    <comment ref="A39" authorId="0" shapeId="0" xr:uid="{00000000-0006-0000-0100-000019000000}">
      <text>
        <r>
          <rPr>
            <sz val="9"/>
            <color indexed="81"/>
            <rFont val="Tahoma"/>
            <family val="2"/>
          </rPr>
          <t xml:space="preserve">
La suma del % de peso físico de las actividades debe de dar el 100% del alcance.</t>
        </r>
      </text>
    </comment>
    <comment ref="A40" authorId="0" shapeId="0" xr:uid="{00000000-0006-0000-0100-00001A000000}">
      <text>
        <r>
          <rPr>
            <sz val="9"/>
            <color indexed="81"/>
            <rFont val="Tahoma"/>
            <family val="2"/>
          </rPr>
          <t xml:space="preserve">
La suma del % de peso físico de las subactividades debe de dar el 100% de la actividad.</t>
        </r>
      </text>
    </comment>
    <comment ref="A41" authorId="0" shapeId="0" xr:uid="{00000000-0006-0000-0100-00001B000000}">
      <text>
        <r>
          <rPr>
            <sz val="9"/>
            <color indexed="81"/>
            <rFont val="Tahoma"/>
            <family val="2"/>
          </rPr>
          <t xml:space="preserve">
La suma del % de peso físico de las subactividades debe de dar el 100% de la actividad.</t>
        </r>
      </text>
    </comment>
    <comment ref="A42" authorId="0" shapeId="0" xr:uid="{00000000-0006-0000-0100-00001C000000}">
      <text>
        <r>
          <rPr>
            <sz val="9"/>
            <color indexed="81"/>
            <rFont val="Tahoma"/>
            <family val="2"/>
          </rPr>
          <t xml:space="preserve">
La suma del % de peso físico de las subactividades debe de dar el 100% de la actividad.</t>
        </r>
      </text>
    </comment>
    <comment ref="A43" authorId="0" shapeId="0" xr:uid="{00000000-0006-0000-0100-00001D000000}">
      <text>
        <r>
          <rPr>
            <sz val="9"/>
            <color indexed="81"/>
            <rFont val="Tahoma"/>
            <family val="2"/>
          </rPr>
          <t xml:space="preserve">
La suma del % de peso físico de las subactividades debe de dar el 100% de la actividad.</t>
        </r>
      </text>
    </comment>
    <comment ref="A44" authorId="0" shapeId="0" xr:uid="{00000000-0006-0000-0100-00001E000000}">
      <text>
        <r>
          <rPr>
            <sz val="9"/>
            <color indexed="81"/>
            <rFont val="Tahoma"/>
            <family val="2"/>
          </rPr>
          <t xml:space="preserve">
La suma del % de peso físico de las subactividades debe de dar el 100% de la actividad.</t>
        </r>
      </text>
    </comment>
    <comment ref="A45" authorId="0" shapeId="0" xr:uid="{00000000-0006-0000-0100-00001F000000}">
      <text>
        <r>
          <rPr>
            <sz val="9"/>
            <color indexed="81"/>
            <rFont val="Tahoma"/>
            <family val="2"/>
          </rPr>
          <t xml:space="preserve">
La suma del % de peso físico de las actividades debe de dar el 100% del alcance.</t>
        </r>
      </text>
    </comment>
    <comment ref="A46" authorId="0" shapeId="0" xr:uid="{00000000-0006-0000-0100-000020000000}">
      <text>
        <r>
          <rPr>
            <sz val="9"/>
            <color indexed="81"/>
            <rFont val="Tahoma"/>
            <family val="2"/>
          </rPr>
          <t xml:space="preserve">
La suma del % de peso físico de las subactividades debe de dar el 100% de la actividad.</t>
        </r>
      </text>
    </comment>
    <comment ref="A47" authorId="0" shapeId="0" xr:uid="{00000000-0006-0000-0100-000021000000}">
      <text>
        <r>
          <rPr>
            <sz val="9"/>
            <color indexed="81"/>
            <rFont val="Tahoma"/>
            <family val="2"/>
          </rPr>
          <t xml:space="preserve">
La suma del % de peso físico de las subactividades debe de dar el 100% de la actividad.</t>
        </r>
      </text>
    </comment>
    <comment ref="A48" authorId="0" shapeId="0" xr:uid="{00000000-0006-0000-0100-000022000000}">
      <text>
        <r>
          <rPr>
            <sz val="9"/>
            <color indexed="81"/>
            <rFont val="Tahoma"/>
            <family val="2"/>
          </rPr>
          <t xml:space="preserve">
La suma del % de peso físico de las subactividades debe de dar el 100% de la actividad.</t>
        </r>
      </text>
    </comment>
    <comment ref="A49" authorId="0" shapeId="0" xr:uid="{00000000-0006-0000-0100-000023000000}">
      <text>
        <r>
          <rPr>
            <sz val="9"/>
            <color indexed="81"/>
            <rFont val="Tahoma"/>
            <family val="2"/>
          </rPr>
          <t xml:space="preserve">
La suma del % de peso físico de las subactividades debe de dar el 100% de la actividad.</t>
        </r>
      </text>
    </comment>
    <comment ref="A50" authorId="0" shapeId="0" xr:uid="{00000000-0006-0000-0100-000024000000}">
      <text>
        <r>
          <rPr>
            <sz val="9"/>
            <color indexed="81"/>
            <rFont val="Tahoma"/>
            <family val="2"/>
          </rPr>
          <t xml:space="preserve">
La suma del % de peso físico de las subactividades debe de dar el 100% de la actividad.</t>
        </r>
      </text>
    </comment>
    <comment ref="A51" authorId="0" shapeId="0" xr:uid="{FAD8F0CF-37C9-451B-8AE5-A9990B7A6F01}">
      <text>
        <r>
          <rPr>
            <sz val="9"/>
            <color indexed="81"/>
            <rFont val="Tahoma"/>
            <family val="2"/>
          </rPr>
          <t xml:space="preserve">
La suma del % de peso físico de las actividades debe de dar el 100% del alcance.</t>
        </r>
      </text>
    </comment>
    <comment ref="A52" authorId="0" shapeId="0" xr:uid="{D9E33937-48A2-40C0-BF5B-6FA63D86DCC0}">
      <text>
        <r>
          <rPr>
            <sz val="9"/>
            <color indexed="81"/>
            <rFont val="Tahoma"/>
            <family val="2"/>
          </rPr>
          <t xml:space="preserve">
La suma del % de peso físico de las subactividades debe de dar el 100% de la actividad.</t>
        </r>
      </text>
    </comment>
    <comment ref="A53" authorId="0" shapeId="0" xr:uid="{9117B1FE-B5B4-4CD8-B7F2-2C22D3F19196}">
      <text>
        <r>
          <rPr>
            <sz val="9"/>
            <color indexed="81"/>
            <rFont val="Tahoma"/>
            <family val="2"/>
          </rPr>
          <t xml:space="preserve">
La suma del % de peso físico de las subactividades debe de dar el 100% de la actividad.</t>
        </r>
      </text>
    </comment>
    <comment ref="A54" authorId="0" shapeId="0" xr:uid="{C9FAE53A-7480-4931-B0A4-9F57FD68C8FD}">
      <text>
        <r>
          <rPr>
            <sz val="9"/>
            <color indexed="81"/>
            <rFont val="Tahoma"/>
            <family val="2"/>
          </rPr>
          <t xml:space="preserve">
La suma del % de peso físico de las subactividades debe de dar el 100% de la actividad.</t>
        </r>
      </text>
    </comment>
    <comment ref="A55" authorId="0" shapeId="0" xr:uid="{7829E1AF-74EA-4F47-9D9F-AEA5B974EFFB}">
      <text>
        <r>
          <rPr>
            <sz val="9"/>
            <color indexed="81"/>
            <rFont val="Tahoma"/>
            <family val="2"/>
          </rPr>
          <t xml:space="preserve">
La suma del % de peso físico de las subactividades debe de dar el 100% de la actividad.</t>
        </r>
      </text>
    </comment>
    <comment ref="A56" authorId="0" shapeId="0" xr:uid="{FAC16C64-2FA0-4F55-BE79-44136529C999}">
      <text>
        <r>
          <rPr>
            <sz val="9"/>
            <color indexed="81"/>
            <rFont val="Tahoma"/>
            <family val="2"/>
          </rPr>
          <t xml:space="preserve">
La suma del % de peso físico de las subactividades debe de dar el 100% de la actividad.</t>
        </r>
      </text>
    </comment>
    <comment ref="A57" authorId="0" shapeId="0" xr:uid="{00000000-0006-0000-0100-000025000000}">
      <text>
        <r>
          <rPr>
            <sz val="9"/>
            <color indexed="81"/>
            <rFont val="Tahoma"/>
            <family val="2"/>
          </rPr>
          <t xml:space="preserve">
la suma del % de peso físico de los alcances debe de dar el 100% del producto a obtener.</t>
        </r>
      </text>
    </comment>
    <comment ref="A58" authorId="0" shapeId="0" xr:uid="{00000000-0006-0000-0100-000026000000}">
      <text>
        <r>
          <rPr>
            <sz val="9"/>
            <color indexed="81"/>
            <rFont val="Tahoma"/>
            <family val="2"/>
          </rPr>
          <t xml:space="preserve">
La suma del % de peso físico de las actividades debe de dar el 100% del alcance.</t>
        </r>
      </text>
    </comment>
    <comment ref="A59" authorId="0" shapeId="0" xr:uid="{00000000-0006-0000-0100-000027000000}">
      <text>
        <r>
          <rPr>
            <sz val="9"/>
            <color indexed="81"/>
            <rFont val="Tahoma"/>
            <family val="2"/>
          </rPr>
          <t xml:space="preserve">
La suma del % de peso físico de las subactividades debe de dar el 100% de la actividad.</t>
        </r>
      </text>
    </comment>
    <comment ref="A60" authorId="0" shapeId="0" xr:uid="{00000000-0006-0000-0100-000028000000}">
      <text>
        <r>
          <rPr>
            <sz val="9"/>
            <color indexed="81"/>
            <rFont val="Tahoma"/>
            <family val="2"/>
          </rPr>
          <t xml:space="preserve">
La suma del % de peso físico de las subactividades debe de dar el 100% de la actividad.</t>
        </r>
      </text>
    </comment>
    <comment ref="A61" authorId="0" shapeId="0" xr:uid="{00000000-0006-0000-0100-000029000000}">
      <text>
        <r>
          <rPr>
            <b/>
            <sz val="9"/>
            <color indexed="81"/>
            <rFont val="Tahoma"/>
            <family val="2"/>
          </rPr>
          <t xml:space="preserve">
</t>
        </r>
        <r>
          <rPr>
            <sz val="9"/>
            <color indexed="81"/>
            <rFont val="Tahoma"/>
            <family val="2"/>
          </rPr>
          <t>La suma del % de peso físico de las subactividades debe de dar el 100% de la actividad.</t>
        </r>
      </text>
    </comment>
    <comment ref="A62" authorId="0" shapeId="0" xr:uid="{00000000-0006-0000-0100-00002A000000}">
      <text>
        <r>
          <rPr>
            <sz val="9"/>
            <color indexed="81"/>
            <rFont val="Tahoma"/>
            <family val="2"/>
          </rPr>
          <t xml:space="preserve">
La suma del % de peso físico de las subactividades debe de dar el 100% de la actividad.</t>
        </r>
      </text>
    </comment>
    <comment ref="A63" authorId="0" shapeId="0" xr:uid="{00000000-0006-0000-0100-00002B000000}">
      <text>
        <r>
          <rPr>
            <sz val="9"/>
            <color indexed="81"/>
            <rFont val="Tahoma"/>
            <family val="2"/>
          </rPr>
          <t xml:space="preserve">
La suma del % de peso físico de las subactividades debe de dar el 100% de la actividad.</t>
        </r>
      </text>
    </comment>
    <comment ref="A64" authorId="0" shapeId="0" xr:uid="{00000000-0006-0000-0100-00002C000000}">
      <text>
        <r>
          <rPr>
            <sz val="9"/>
            <color indexed="81"/>
            <rFont val="Tahoma"/>
            <family val="2"/>
          </rPr>
          <t xml:space="preserve">
La suma del % de peso físico de las actividades debe de dar el 100% del alcance.</t>
        </r>
      </text>
    </comment>
    <comment ref="A65" authorId="0" shapeId="0" xr:uid="{00000000-0006-0000-0100-00002D000000}">
      <text>
        <r>
          <rPr>
            <sz val="9"/>
            <color indexed="81"/>
            <rFont val="Tahoma"/>
            <family val="2"/>
          </rPr>
          <t xml:space="preserve">
La suma del % de peso físico de las subactividades debe de dar el 100% de la actividad.</t>
        </r>
      </text>
    </comment>
    <comment ref="A66" authorId="0" shapeId="0" xr:uid="{00000000-0006-0000-0100-00002E000000}">
      <text>
        <r>
          <rPr>
            <sz val="9"/>
            <color indexed="81"/>
            <rFont val="Tahoma"/>
            <family val="2"/>
          </rPr>
          <t xml:space="preserve">
La suma del % de peso físico de las subactividades debe de dar el 100% de la actividad.</t>
        </r>
      </text>
    </comment>
    <comment ref="A67" authorId="0" shapeId="0" xr:uid="{00000000-0006-0000-0100-00002F000000}">
      <text>
        <r>
          <rPr>
            <sz val="9"/>
            <color indexed="81"/>
            <rFont val="Tahoma"/>
            <family val="2"/>
          </rPr>
          <t xml:space="preserve">
La suma del % de peso físico de las subactividades debe de dar el 100% de la actividad.</t>
        </r>
      </text>
    </comment>
    <comment ref="A68" authorId="0" shapeId="0" xr:uid="{00000000-0006-0000-0100-000030000000}">
      <text>
        <r>
          <rPr>
            <sz val="9"/>
            <color indexed="81"/>
            <rFont val="Tahoma"/>
            <family val="2"/>
          </rPr>
          <t xml:space="preserve">
La suma del % de peso físico de las subactividades debe de dar el 100% de la actividad.</t>
        </r>
      </text>
    </comment>
    <comment ref="A69" authorId="0" shapeId="0" xr:uid="{00000000-0006-0000-0100-000031000000}">
      <text>
        <r>
          <rPr>
            <sz val="9"/>
            <color indexed="81"/>
            <rFont val="Tahoma"/>
            <family val="2"/>
          </rPr>
          <t xml:space="preserve">
La suma del % de peso físico de las subactividades debe de dar el 100% de la actividad.</t>
        </r>
      </text>
    </comment>
    <comment ref="A70" authorId="0" shapeId="0" xr:uid="{00000000-0006-0000-0100-000032000000}">
      <text>
        <r>
          <rPr>
            <sz val="9"/>
            <color indexed="81"/>
            <rFont val="Tahoma"/>
            <family val="2"/>
          </rPr>
          <t xml:space="preserve">
La suma del % de peso físico de las actividades debe de dar el 100% del alcance.</t>
        </r>
      </text>
    </comment>
    <comment ref="A71" authorId="0" shapeId="0" xr:uid="{00000000-0006-0000-0100-000033000000}">
      <text>
        <r>
          <rPr>
            <sz val="9"/>
            <color indexed="81"/>
            <rFont val="Tahoma"/>
            <family val="2"/>
          </rPr>
          <t xml:space="preserve">
La suma del % de peso físico de las subactividades debe de dar el 100% de la actividad.</t>
        </r>
      </text>
    </comment>
    <comment ref="A72" authorId="0" shapeId="0" xr:uid="{00000000-0006-0000-0100-000034000000}">
      <text>
        <r>
          <rPr>
            <sz val="9"/>
            <color indexed="81"/>
            <rFont val="Tahoma"/>
            <family val="2"/>
          </rPr>
          <t xml:space="preserve">
La suma del % de peso físico de las subactividades debe de dar el 100% de la actividad.</t>
        </r>
      </text>
    </comment>
    <comment ref="A73" authorId="0" shapeId="0" xr:uid="{00000000-0006-0000-0100-000035000000}">
      <text>
        <r>
          <rPr>
            <sz val="9"/>
            <color indexed="81"/>
            <rFont val="Tahoma"/>
            <family val="2"/>
          </rPr>
          <t xml:space="preserve">
La suma del % de peso físico de las subactividades debe de dar el 100% de la actividad.</t>
        </r>
      </text>
    </comment>
    <comment ref="A74" authorId="0" shapeId="0" xr:uid="{00000000-0006-0000-0100-000036000000}">
      <text>
        <r>
          <rPr>
            <sz val="9"/>
            <color indexed="81"/>
            <rFont val="Tahoma"/>
            <family val="2"/>
          </rPr>
          <t xml:space="preserve">
La suma del % de peso físico de las subactividades debe de dar el 100% de la actividad.</t>
        </r>
      </text>
    </comment>
    <comment ref="A75" authorId="0" shapeId="0" xr:uid="{00000000-0006-0000-0100-000037000000}">
      <text>
        <r>
          <rPr>
            <sz val="9"/>
            <color indexed="81"/>
            <rFont val="Tahoma"/>
            <family val="2"/>
          </rPr>
          <t xml:space="preserve">
La suma del % de peso físico de las subactividades debe de dar el 100% de la actividad.</t>
        </r>
      </text>
    </comment>
    <comment ref="A76" authorId="0" shapeId="0" xr:uid="{00000000-0006-0000-0100-000038000000}">
      <text>
        <r>
          <rPr>
            <sz val="9"/>
            <color indexed="81"/>
            <rFont val="Tahoma"/>
            <family val="2"/>
          </rPr>
          <t xml:space="preserve">
La suma del % de peso físico de las actividades debe de dar el 100% del alcance.</t>
        </r>
      </text>
    </comment>
    <comment ref="A77" authorId="0" shapeId="0" xr:uid="{00000000-0006-0000-0100-000039000000}">
      <text>
        <r>
          <rPr>
            <sz val="9"/>
            <color indexed="81"/>
            <rFont val="Tahoma"/>
            <family val="2"/>
          </rPr>
          <t xml:space="preserve">
La suma del % de peso físico de las subactividades debe de dar el 100% de la actividad.</t>
        </r>
      </text>
    </comment>
    <comment ref="A78" authorId="0" shapeId="0" xr:uid="{00000000-0006-0000-0100-00003A000000}">
      <text>
        <r>
          <rPr>
            <sz val="9"/>
            <color indexed="81"/>
            <rFont val="Tahoma"/>
            <family val="2"/>
          </rPr>
          <t xml:space="preserve">
La suma del % de peso físico de las subactividades debe de dar el 100% de la actividad.</t>
        </r>
      </text>
    </comment>
    <comment ref="A79" authorId="0" shapeId="0" xr:uid="{00000000-0006-0000-0100-00003B000000}">
      <text>
        <r>
          <rPr>
            <sz val="9"/>
            <color indexed="81"/>
            <rFont val="Tahoma"/>
            <family val="2"/>
          </rPr>
          <t xml:space="preserve">
La suma del % de peso físico de las subactividades debe de dar el 100% de la actividad.</t>
        </r>
      </text>
    </comment>
    <comment ref="A80" authorId="0" shapeId="0" xr:uid="{00000000-0006-0000-0100-00003C000000}">
      <text>
        <r>
          <rPr>
            <sz val="9"/>
            <color indexed="81"/>
            <rFont val="Tahoma"/>
            <family val="2"/>
          </rPr>
          <t xml:space="preserve">
La suma del % de peso físico de las subactividades debe de dar el 100% de la actividad.</t>
        </r>
      </text>
    </comment>
    <comment ref="A81" authorId="0" shapeId="0" xr:uid="{00000000-0006-0000-0100-00003D000000}">
      <text>
        <r>
          <rPr>
            <sz val="9"/>
            <color indexed="81"/>
            <rFont val="Tahoma"/>
            <family val="2"/>
          </rPr>
          <t xml:space="preserve">
La suma del % de peso físico de las subactividades debe de dar el 100% de la actividad.</t>
        </r>
      </text>
    </comment>
    <comment ref="A82" authorId="0" shapeId="0" xr:uid="{00000000-0006-0000-0100-00003E000000}">
      <text>
        <r>
          <rPr>
            <sz val="9"/>
            <color indexed="81"/>
            <rFont val="Tahoma"/>
            <family val="2"/>
          </rPr>
          <t xml:space="preserve">
La suma del % de peso físico de las actividades debe de dar el 100% del alcance.</t>
        </r>
      </text>
    </comment>
    <comment ref="A83" authorId="0" shapeId="0" xr:uid="{00000000-0006-0000-0100-00003F000000}">
      <text>
        <r>
          <rPr>
            <sz val="9"/>
            <color indexed="81"/>
            <rFont val="Tahoma"/>
            <family val="2"/>
          </rPr>
          <t xml:space="preserve">
La suma del % de peso físico de las subactividades debe de dar el 100% de la actividad.</t>
        </r>
      </text>
    </comment>
    <comment ref="A84" authorId="0" shapeId="0" xr:uid="{00000000-0006-0000-0100-000040000000}">
      <text>
        <r>
          <rPr>
            <sz val="9"/>
            <color indexed="81"/>
            <rFont val="Tahoma"/>
            <family val="2"/>
          </rPr>
          <t xml:space="preserve">
La suma del % de peso físico de las subactividades debe de dar el 100% de la actividad.</t>
        </r>
      </text>
    </comment>
    <comment ref="A85" authorId="0" shapeId="0" xr:uid="{00000000-0006-0000-0100-000041000000}">
      <text>
        <r>
          <rPr>
            <sz val="9"/>
            <color indexed="81"/>
            <rFont val="Tahoma"/>
            <family val="2"/>
          </rPr>
          <t xml:space="preserve">
La suma del % de peso físico de las subactividades debe de dar el 100% de la actividad.</t>
        </r>
      </text>
    </comment>
    <comment ref="A86" authorId="0" shapeId="0" xr:uid="{00000000-0006-0000-0100-000042000000}">
      <text>
        <r>
          <rPr>
            <sz val="9"/>
            <color indexed="81"/>
            <rFont val="Tahoma"/>
            <family val="2"/>
          </rPr>
          <t xml:space="preserve">
La suma del % de peso físico de las subactividades debe de dar el 100% de la actividad.</t>
        </r>
      </text>
    </comment>
    <comment ref="A87" authorId="0" shapeId="0" xr:uid="{00000000-0006-0000-0100-000043000000}">
      <text>
        <r>
          <rPr>
            <sz val="9"/>
            <color indexed="81"/>
            <rFont val="Tahoma"/>
            <family val="2"/>
          </rPr>
          <t xml:space="preserve">
La suma del % de peso físico de las subactividades debe de dar el 100% de la actividad.</t>
        </r>
      </text>
    </comment>
    <comment ref="A88" authorId="0" shapeId="0" xr:uid="{00000000-0006-0000-0100-000044000000}">
      <text>
        <r>
          <rPr>
            <sz val="9"/>
            <color indexed="81"/>
            <rFont val="Tahoma"/>
            <family val="2"/>
          </rPr>
          <t xml:space="preserve">
la suma del % de peso físico de los alcances debe de dar el 100% del producto a obtener.</t>
        </r>
      </text>
    </comment>
    <comment ref="A89" authorId="0" shapeId="0" xr:uid="{00000000-0006-0000-0100-000045000000}">
      <text>
        <r>
          <rPr>
            <sz val="9"/>
            <color indexed="81"/>
            <rFont val="Tahoma"/>
            <family val="2"/>
          </rPr>
          <t xml:space="preserve">
La suma del % de peso físico de las actividades debe de dar el 100% del alcance.</t>
        </r>
      </text>
    </comment>
    <comment ref="A90" authorId="0" shapeId="0" xr:uid="{00000000-0006-0000-0100-000046000000}">
      <text>
        <r>
          <rPr>
            <sz val="9"/>
            <color indexed="81"/>
            <rFont val="Tahoma"/>
            <family val="2"/>
          </rPr>
          <t xml:space="preserve">
La suma del % de peso físico de las subactividades debe de dar el 100% de la actividad.</t>
        </r>
      </text>
    </comment>
    <comment ref="A91" authorId="0" shapeId="0" xr:uid="{00000000-0006-0000-0100-000047000000}">
      <text>
        <r>
          <rPr>
            <sz val="9"/>
            <color indexed="81"/>
            <rFont val="Tahoma"/>
            <family val="2"/>
          </rPr>
          <t xml:space="preserve">
La suma del % de peso físico de las subactividades debe de dar el 100% de la actividad.</t>
        </r>
      </text>
    </comment>
    <comment ref="A92" authorId="0" shapeId="0" xr:uid="{00000000-0006-0000-0100-000048000000}">
      <text>
        <r>
          <rPr>
            <sz val="9"/>
            <color indexed="81"/>
            <rFont val="Tahoma"/>
            <family val="2"/>
          </rPr>
          <t xml:space="preserve">
La suma del % de peso físico de las subactividades debe de dar el 100% de la actividad.</t>
        </r>
      </text>
    </comment>
    <comment ref="A93" authorId="0" shapeId="0" xr:uid="{00000000-0006-0000-0100-000049000000}">
      <text>
        <r>
          <rPr>
            <sz val="9"/>
            <color indexed="81"/>
            <rFont val="Tahoma"/>
            <family val="2"/>
          </rPr>
          <t xml:space="preserve">
La suma del % de peso físico de las subactividades debe de dar el 100% de la actividad.</t>
        </r>
      </text>
    </comment>
    <comment ref="A94" authorId="0" shapeId="0" xr:uid="{00000000-0006-0000-0100-00004A000000}">
      <text>
        <r>
          <rPr>
            <sz val="9"/>
            <color indexed="81"/>
            <rFont val="Tahoma"/>
            <family val="2"/>
          </rPr>
          <t xml:space="preserve">
La suma del % de peso físico de las subactividades debe de dar el 100% de la actividad.</t>
        </r>
      </text>
    </comment>
    <comment ref="A95" authorId="0" shapeId="0" xr:uid="{00000000-0006-0000-0100-00004B000000}">
      <text>
        <r>
          <rPr>
            <sz val="9"/>
            <color indexed="81"/>
            <rFont val="Tahoma"/>
            <family val="2"/>
          </rPr>
          <t xml:space="preserve">
La suma del % de peso físico de las actividades debe de dar el 100% del alcance.</t>
        </r>
      </text>
    </comment>
    <comment ref="A96" authorId="0" shapeId="0" xr:uid="{00000000-0006-0000-0100-00004C000000}">
      <text>
        <r>
          <rPr>
            <sz val="9"/>
            <color indexed="81"/>
            <rFont val="Tahoma"/>
            <family val="2"/>
          </rPr>
          <t xml:space="preserve">
La suma del % de peso físico de las subactividades debe de dar el 100% de la actividad.</t>
        </r>
      </text>
    </comment>
    <comment ref="A97" authorId="0" shapeId="0" xr:uid="{00000000-0006-0000-0100-00004D000000}">
      <text>
        <r>
          <rPr>
            <sz val="9"/>
            <color indexed="81"/>
            <rFont val="Tahoma"/>
            <family val="2"/>
          </rPr>
          <t xml:space="preserve">
La suma del % de peso físico de las subactividades debe de dar el 100% de la actividad.</t>
        </r>
      </text>
    </comment>
    <comment ref="A98" authorId="0" shapeId="0" xr:uid="{00000000-0006-0000-0100-00004E000000}">
      <text>
        <r>
          <rPr>
            <sz val="9"/>
            <color indexed="81"/>
            <rFont val="Tahoma"/>
            <family val="2"/>
          </rPr>
          <t xml:space="preserve">
La suma del % de peso físico de las subactividades debe de dar el 100% de la actividad.</t>
        </r>
      </text>
    </comment>
    <comment ref="A99" authorId="0" shapeId="0" xr:uid="{00000000-0006-0000-0100-00004F000000}">
      <text>
        <r>
          <rPr>
            <sz val="9"/>
            <color indexed="81"/>
            <rFont val="Tahoma"/>
            <family val="2"/>
          </rPr>
          <t xml:space="preserve">
La suma del % de peso físico de las subactividades debe de dar el 100% de la actividad.</t>
        </r>
      </text>
    </comment>
    <comment ref="A100" authorId="0" shapeId="0" xr:uid="{00000000-0006-0000-0100-000050000000}">
      <text>
        <r>
          <rPr>
            <sz val="9"/>
            <color indexed="81"/>
            <rFont val="Tahoma"/>
            <family val="2"/>
          </rPr>
          <t xml:space="preserve">
La suma del % de peso físico de las subactividades debe de dar el 100% de la actividad.</t>
        </r>
      </text>
    </comment>
    <comment ref="A101" authorId="0" shapeId="0" xr:uid="{00000000-0006-0000-0100-000051000000}">
      <text>
        <r>
          <rPr>
            <sz val="9"/>
            <color indexed="81"/>
            <rFont val="Tahoma"/>
            <family val="2"/>
          </rPr>
          <t xml:space="preserve">
La suma del % de peso físico de las actividades debe de dar el 100% del alcance.</t>
        </r>
      </text>
    </comment>
    <comment ref="A102" authorId="0" shapeId="0" xr:uid="{00000000-0006-0000-0100-000052000000}">
      <text>
        <r>
          <rPr>
            <sz val="9"/>
            <color indexed="81"/>
            <rFont val="Tahoma"/>
            <family val="2"/>
          </rPr>
          <t xml:space="preserve">
La suma del % de peso físico de las subactividades debe de dar el 100% de la actividad.</t>
        </r>
      </text>
    </comment>
    <comment ref="A103" authorId="0" shapeId="0" xr:uid="{00000000-0006-0000-0100-000053000000}">
      <text>
        <r>
          <rPr>
            <sz val="9"/>
            <color indexed="81"/>
            <rFont val="Tahoma"/>
            <family val="2"/>
          </rPr>
          <t xml:space="preserve">
La suma del % de peso físico de las subactividades debe de dar el 100% de la actividad.</t>
        </r>
      </text>
    </comment>
    <comment ref="A104" authorId="0" shapeId="0" xr:uid="{00000000-0006-0000-0100-000054000000}">
      <text>
        <r>
          <rPr>
            <sz val="9"/>
            <color indexed="81"/>
            <rFont val="Tahoma"/>
            <family val="2"/>
          </rPr>
          <t xml:space="preserve">
La suma del % de peso físico de las subactividades debe de dar el 100% de la actividad.</t>
        </r>
      </text>
    </comment>
    <comment ref="A105" authorId="0" shapeId="0" xr:uid="{00000000-0006-0000-0100-000055000000}">
      <text>
        <r>
          <rPr>
            <sz val="9"/>
            <color indexed="81"/>
            <rFont val="Tahoma"/>
            <family val="2"/>
          </rPr>
          <t xml:space="preserve">
La suma del % de peso físico de las subactividades debe de dar el 100% de la actividad.</t>
        </r>
      </text>
    </comment>
    <comment ref="A106" authorId="0" shapeId="0" xr:uid="{00000000-0006-0000-0100-000056000000}">
      <text>
        <r>
          <rPr>
            <sz val="9"/>
            <color indexed="81"/>
            <rFont val="Tahoma"/>
            <family val="2"/>
          </rPr>
          <t xml:space="preserve">
La suma del % de peso físico de las subactividades debe de dar el 100% de la actividad.</t>
        </r>
      </text>
    </comment>
    <comment ref="A107" authorId="0" shapeId="0" xr:uid="{00000000-0006-0000-0100-000057000000}">
      <text>
        <r>
          <rPr>
            <sz val="9"/>
            <color indexed="81"/>
            <rFont val="Tahoma"/>
            <family val="2"/>
          </rPr>
          <t xml:space="preserve">
La suma del % de peso físico de las actividades debe de dar el 100% del alcance.</t>
        </r>
      </text>
    </comment>
    <comment ref="A108" authorId="0" shapeId="0" xr:uid="{00000000-0006-0000-0100-000058000000}">
      <text>
        <r>
          <rPr>
            <sz val="9"/>
            <color indexed="81"/>
            <rFont val="Tahoma"/>
            <family val="2"/>
          </rPr>
          <t xml:space="preserve">
La suma del % de peso físico de las subactividades debe de dar el 100% de la actividad.</t>
        </r>
      </text>
    </comment>
    <comment ref="A109" authorId="0" shapeId="0" xr:uid="{00000000-0006-0000-0100-000059000000}">
      <text>
        <r>
          <rPr>
            <sz val="9"/>
            <color indexed="81"/>
            <rFont val="Tahoma"/>
            <family val="2"/>
          </rPr>
          <t xml:space="preserve">
La suma del % de peso físico de las subactividades debe de dar el 100% de la actividad.</t>
        </r>
      </text>
    </comment>
    <comment ref="A110" authorId="0" shapeId="0" xr:uid="{00000000-0006-0000-0100-00005A000000}">
      <text>
        <r>
          <rPr>
            <sz val="9"/>
            <color indexed="81"/>
            <rFont val="Tahoma"/>
            <family val="2"/>
          </rPr>
          <t xml:space="preserve">
La suma del % de peso físico de las subactividades debe de dar el 100% de la actividad.</t>
        </r>
      </text>
    </comment>
    <comment ref="A111" authorId="0" shapeId="0" xr:uid="{00000000-0006-0000-0100-00005B000000}">
      <text>
        <r>
          <rPr>
            <sz val="9"/>
            <color indexed="81"/>
            <rFont val="Tahoma"/>
            <family val="2"/>
          </rPr>
          <t xml:space="preserve">
La suma del % de peso físico de las subactividades debe de dar el 100% de la actividad.</t>
        </r>
      </text>
    </comment>
    <comment ref="A112" authorId="0" shapeId="0" xr:uid="{00000000-0006-0000-0100-00005C000000}">
      <text>
        <r>
          <rPr>
            <sz val="9"/>
            <color indexed="81"/>
            <rFont val="Tahoma"/>
            <family val="2"/>
          </rPr>
          <t xml:space="preserve">
La suma del % de peso físico de las subactividades debe de dar el 100% de la actividad.</t>
        </r>
      </text>
    </comment>
    <comment ref="A113" authorId="0" shapeId="0" xr:uid="{00000000-0006-0000-0100-00005D000000}">
      <text>
        <r>
          <rPr>
            <sz val="9"/>
            <color indexed="81"/>
            <rFont val="Tahoma"/>
            <family val="2"/>
          </rPr>
          <t xml:space="preserve">
La suma del % de peso físico de las actividades debe de dar el 100% del alcance.</t>
        </r>
      </text>
    </comment>
    <comment ref="A114" authorId="0" shapeId="0" xr:uid="{00000000-0006-0000-0100-00005E000000}">
      <text>
        <r>
          <rPr>
            <sz val="9"/>
            <color indexed="81"/>
            <rFont val="Tahoma"/>
            <family val="2"/>
          </rPr>
          <t xml:space="preserve">
La suma del % de peso físico de las subactividades debe de dar el 100% de la actividad.</t>
        </r>
      </text>
    </comment>
    <comment ref="A115" authorId="0" shapeId="0" xr:uid="{00000000-0006-0000-0100-00005F000000}">
      <text>
        <r>
          <rPr>
            <sz val="9"/>
            <color indexed="81"/>
            <rFont val="Tahoma"/>
            <family val="2"/>
          </rPr>
          <t xml:space="preserve">
La suma del % de peso físico de las subactividades debe de dar el 100% de la actividad.</t>
        </r>
      </text>
    </comment>
    <comment ref="A116" authorId="0" shapeId="0" xr:uid="{00000000-0006-0000-0100-000060000000}">
      <text>
        <r>
          <rPr>
            <sz val="9"/>
            <color indexed="81"/>
            <rFont val="Tahoma"/>
            <family val="2"/>
          </rPr>
          <t xml:space="preserve">
La suma del % de peso físico de las subactividades debe de dar el 100% de la actividad.</t>
        </r>
      </text>
    </comment>
    <comment ref="A117" authorId="0" shapeId="0" xr:uid="{00000000-0006-0000-0100-000061000000}">
      <text>
        <r>
          <rPr>
            <sz val="9"/>
            <color indexed="81"/>
            <rFont val="Tahoma"/>
            <family val="2"/>
          </rPr>
          <t xml:space="preserve">
La suma del % de peso físico de las subactividades debe de dar el 100% de la actividad.</t>
        </r>
      </text>
    </comment>
    <comment ref="A118" authorId="0" shapeId="0" xr:uid="{00000000-0006-0000-0100-000062000000}">
      <text>
        <r>
          <rPr>
            <sz val="9"/>
            <color indexed="81"/>
            <rFont val="Tahoma"/>
            <family val="2"/>
          </rPr>
          <t xml:space="preserve">
La suma del % de peso físico de las subactividades debe de dar el 100% de la actividad.</t>
        </r>
      </text>
    </comment>
    <comment ref="A119" authorId="0" shapeId="0" xr:uid="{00000000-0006-0000-0100-000063000000}">
      <text>
        <r>
          <rPr>
            <sz val="9"/>
            <color indexed="81"/>
            <rFont val="Tahoma"/>
            <family val="2"/>
          </rPr>
          <t xml:space="preserve">
la suma del % de peso físico de los alcances debe de dar el 100% del producto a obtener.</t>
        </r>
      </text>
    </comment>
    <comment ref="A120" authorId="0" shapeId="0" xr:uid="{00000000-0006-0000-0100-000064000000}">
      <text>
        <r>
          <rPr>
            <sz val="9"/>
            <color indexed="81"/>
            <rFont val="Tahoma"/>
            <family val="2"/>
          </rPr>
          <t xml:space="preserve">
La suma del % de peso físico de las actividades debe de dar el 100% del alcance.</t>
        </r>
      </text>
    </comment>
    <comment ref="A121" authorId="0" shapeId="0" xr:uid="{00000000-0006-0000-0100-000065000000}">
      <text>
        <r>
          <rPr>
            <sz val="9"/>
            <color indexed="81"/>
            <rFont val="Tahoma"/>
            <family val="2"/>
          </rPr>
          <t xml:space="preserve">
La suma del % de peso físico de las subactividades debe de dar el 100% de la actividad.</t>
        </r>
      </text>
    </comment>
    <comment ref="A122" authorId="0" shapeId="0" xr:uid="{00000000-0006-0000-0100-000066000000}">
      <text>
        <r>
          <rPr>
            <sz val="9"/>
            <color indexed="81"/>
            <rFont val="Tahoma"/>
            <family val="2"/>
          </rPr>
          <t xml:space="preserve">
La suma del % de peso físico de las subactividades debe de dar el 100% de la actividad.</t>
        </r>
      </text>
    </comment>
    <comment ref="A123" authorId="0" shapeId="0" xr:uid="{00000000-0006-0000-0100-000067000000}">
      <text>
        <r>
          <rPr>
            <sz val="9"/>
            <color indexed="81"/>
            <rFont val="Tahoma"/>
            <family val="2"/>
          </rPr>
          <t xml:space="preserve">
La suma del % de peso físico de las subactividades debe de dar el 100% de la actividad.</t>
        </r>
      </text>
    </comment>
    <comment ref="A124" authorId="0" shapeId="0" xr:uid="{00000000-0006-0000-0100-000068000000}">
      <text>
        <r>
          <rPr>
            <sz val="9"/>
            <color indexed="81"/>
            <rFont val="Tahoma"/>
            <family val="2"/>
          </rPr>
          <t xml:space="preserve">
La suma del % de peso físico de las subactividades debe de dar el 100% de la actividad.</t>
        </r>
      </text>
    </comment>
    <comment ref="A125" authorId="0" shapeId="0" xr:uid="{00000000-0006-0000-0100-000069000000}">
      <text>
        <r>
          <rPr>
            <sz val="9"/>
            <color indexed="81"/>
            <rFont val="Tahoma"/>
            <family val="2"/>
          </rPr>
          <t xml:space="preserve">
La suma del % de peso físico de las subactividades debe de dar el 100% de la actividad.</t>
        </r>
      </text>
    </comment>
    <comment ref="A126" authorId="0" shapeId="0" xr:uid="{00000000-0006-0000-0100-00006A000000}">
      <text>
        <r>
          <rPr>
            <sz val="9"/>
            <color indexed="81"/>
            <rFont val="Tahoma"/>
            <family val="2"/>
          </rPr>
          <t xml:space="preserve">
La suma del % de peso físico de las actividades debe de dar el 100% del alcance.</t>
        </r>
      </text>
    </comment>
    <comment ref="A127" authorId="0" shapeId="0" xr:uid="{00000000-0006-0000-0100-00006B000000}">
      <text>
        <r>
          <rPr>
            <sz val="9"/>
            <color indexed="81"/>
            <rFont val="Tahoma"/>
            <family val="2"/>
          </rPr>
          <t xml:space="preserve">
La suma del % de peso físico de las subactividades debe de dar el 100% de la actividad.</t>
        </r>
      </text>
    </comment>
    <comment ref="A128" authorId="0" shapeId="0" xr:uid="{00000000-0006-0000-0100-00006C000000}">
      <text>
        <r>
          <rPr>
            <sz val="9"/>
            <color indexed="81"/>
            <rFont val="Tahoma"/>
            <family val="2"/>
          </rPr>
          <t xml:space="preserve">
La suma del % de peso físico de las subactividades debe de dar el 100% de la actividad.</t>
        </r>
      </text>
    </comment>
    <comment ref="A129" authorId="0" shapeId="0" xr:uid="{00000000-0006-0000-0100-00006D000000}">
      <text>
        <r>
          <rPr>
            <sz val="9"/>
            <color indexed="81"/>
            <rFont val="Tahoma"/>
            <family val="2"/>
          </rPr>
          <t xml:space="preserve">
La suma del % de peso físico de las subactividades debe de dar el 100% de la actividad.</t>
        </r>
      </text>
    </comment>
    <comment ref="A130" authorId="0" shapeId="0" xr:uid="{00000000-0006-0000-0100-00006E000000}">
      <text>
        <r>
          <rPr>
            <sz val="9"/>
            <color indexed="81"/>
            <rFont val="Tahoma"/>
            <family val="2"/>
          </rPr>
          <t xml:space="preserve">
La suma del % de peso físico de las subactividades debe de dar el 100% de la actividad.</t>
        </r>
      </text>
    </comment>
    <comment ref="A131" authorId="0" shapeId="0" xr:uid="{00000000-0006-0000-0100-00006F000000}">
      <text>
        <r>
          <rPr>
            <sz val="9"/>
            <color indexed="81"/>
            <rFont val="Tahoma"/>
            <family val="2"/>
          </rPr>
          <t xml:space="preserve">
La suma del % de peso físico de las subactividades debe de dar el 100% de la actividad.</t>
        </r>
      </text>
    </comment>
    <comment ref="A132" authorId="0" shapeId="0" xr:uid="{00000000-0006-0000-0100-000070000000}">
      <text>
        <r>
          <rPr>
            <sz val="9"/>
            <color indexed="81"/>
            <rFont val="Tahoma"/>
            <family val="2"/>
          </rPr>
          <t xml:space="preserve">
La suma del % de peso físico de las actividades debe de dar el 100% del alcance.</t>
        </r>
      </text>
    </comment>
    <comment ref="A133" authorId="0" shapeId="0" xr:uid="{00000000-0006-0000-0100-000071000000}">
      <text>
        <r>
          <rPr>
            <sz val="9"/>
            <color indexed="81"/>
            <rFont val="Tahoma"/>
            <family val="2"/>
          </rPr>
          <t xml:space="preserve">
La suma del % de peso físico de las subactividades debe de dar el 100% de la actividad.</t>
        </r>
      </text>
    </comment>
    <comment ref="A134" authorId="0" shapeId="0" xr:uid="{00000000-0006-0000-0100-000072000000}">
      <text>
        <r>
          <rPr>
            <sz val="9"/>
            <color indexed="81"/>
            <rFont val="Tahoma"/>
            <family val="2"/>
          </rPr>
          <t xml:space="preserve">
La suma del % de peso físico de las subactividades debe de dar el 100% de la actividad.</t>
        </r>
      </text>
    </comment>
    <comment ref="A135" authorId="0" shapeId="0" xr:uid="{00000000-0006-0000-0100-000073000000}">
      <text>
        <r>
          <rPr>
            <sz val="9"/>
            <color indexed="81"/>
            <rFont val="Tahoma"/>
            <family val="2"/>
          </rPr>
          <t xml:space="preserve">
La suma del % de peso físico de las subactividades debe de dar el 100% de la actividad.</t>
        </r>
      </text>
    </comment>
    <comment ref="A136" authorId="0" shapeId="0" xr:uid="{00000000-0006-0000-0100-000074000000}">
      <text>
        <r>
          <rPr>
            <sz val="9"/>
            <color indexed="81"/>
            <rFont val="Tahoma"/>
            <family val="2"/>
          </rPr>
          <t xml:space="preserve">
La suma del % de peso físico de las subactividades debe de dar el 100% de la actividad.</t>
        </r>
      </text>
    </comment>
    <comment ref="A137" authorId="0" shapeId="0" xr:uid="{00000000-0006-0000-0100-000075000000}">
      <text>
        <r>
          <rPr>
            <sz val="9"/>
            <color indexed="81"/>
            <rFont val="Tahoma"/>
            <family val="2"/>
          </rPr>
          <t xml:space="preserve">
La suma del % de peso físico de las subactividades debe de dar el 100% de la actividad.</t>
        </r>
      </text>
    </comment>
    <comment ref="A138" authorId="0" shapeId="0" xr:uid="{00000000-0006-0000-0100-000076000000}">
      <text>
        <r>
          <rPr>
            <sz val="9"/>
            <color indexed="81"/>
            <rFont val="Tahoma"/>
            <family val="2"/>
          </rPr>
          <t xml:space="preserve">
La suma del % de peso físico de las actividades debe de dar el 100% del alcance.</t>
        </r>
      </text>
    </comment>
    <comment ref="A139" authorId="0" shapeId="0" xr:uid="{00000000-0006-0000-0100-000077000000}">
      <text>
        <r>
          <rPr>
            <sz val="9"/>
            <color indexed="81"/>
            <rFont val="Tahoma"/>
            <family val="2"/>
          </rPr>
          <t xml:space="preserve">
La suma del % de peso físico de las subactividades debe de dar el 100% de la actividad.</t>
        </r>
      </text>
    </comment>
    <comment ref="A140" authorId="0" shapeId="0" xr:uid="{00000000-0006-0000-0100-000078000000}">
      <text>
        <r>
          <rPr>
            <sz val="9"/>
            <color indexed="81"/>
            <rFont val="Tahoma"/>
            <family val="2"/>
          </rPr>
          <t xml:space="preserve">
La suma del % de peso físico de las subactividades debe de dar el 100% de la actividad.</t>
        </r>
      </text>
    </comment>
    <comment ref="A141" authorId="0" shapeId="0" xr:uid="{00000000-0006-0000-0100-000079000000}">
      <text>
        <r>
          <rPr>
            <sz val="9"/>
            <color indexed="81"/>
            <rFont val="Tahoma"/>
            <family val="2"/>
          </rPr>
          <t xml:space="preserve">
La suma del % de peso físico de las subactividades debe de dar el 100% de la actividad.</t>
        </r>
      </text>
    </comment>
    <comment ref="A142" authorId="0" shapeId="0" xr:uid="{00000000-0006-0000-0100-00007A000000}">
      <text>
        <r>
          <rPr>
            <sz val="9"/>
            <color indexed="81"/>
            <rFont val="Tahoma"/>
            <family val="2"/>
          </rPr>
          <t xml:space="preserve">
La suma del % de peso físico de las subactividades debe de dar el 100% de la actividad.</t>
        </r>
      </text>
    </comment>
    <comment ref="A143" authorId="0" shapeId="0" xr:uid="{00000000-0006-0000-0100-00007B000000}">
      <text>
        <r>
          <rPr>
            <sz val="9"/>
            <color indexed="81"/>
            <rFont val="Tahoma"/>
            <family val="2"/>
          </rPr>
          <t xml:space="preserve">
La suma del % de peso físico de las subactividades debe de dar el 100% de la actividad.</t>
        </r>
      </text>
    </comment>
    <comment ref="A144" authorId="0" shapeId="0" xr:uid="{00000000-0006-0000-0100-00007C000000}">
      <text>
        <r>
          <rPr>
            <sz val="9"/>
            <color indexed="81"/>
            <rFont val="Tahoma"/>
            <family val="2"/>
          </rPr>
          <t xml:space="preserve">
La suma del % de peso físico de las actividades debe de dar el 100% del alcance.</t>
        </r>
      </text>
    </comment>
    <comment ref="A145" authorId="0" shapeId="0" xr:uid="{00000000-0006-0000-0100-00007D000000}">
      <text>
        <r>
          <rPr>
            <sz val="9"/>
            <color indexed="81"/>
            <rFont val="Tahoma"/>
            <family val="2"/>
          </rPr>
          <t xml:space="preserve">
La suma del % de peso físico de las subactividades debe de dar el 100% de la actividad.</t>
        </r>
      </text>
    </comment>
    <comment ref="A146" authorId="0" shapeId="0" xr:uid="{00000000-0006-0000-0100-00007E000000}">
      <text>
        <r>
          <rPr>
            <sz val="9"/>
            <color indexed="81"/>
            <rFont val="Tahoma"/>
            <family val="2"/>
          </rPr>
          <t xml:space="preserve">
La suma del % de peso físico de las subactividades debe de dar el 100% de la actividad.</t>
        </r>
      </text>
    </comment>
    <comment ref="A147" authorId="0" shapeId="0" xr:uid="{00000000-0006-0000-0100-00007F000000}">
      <text>
        <r>
          <rPr>
            <sz val="9"/>
            <color indexed="81"/>
            <rFont val="Tahoma"/>
            <family val="2"/>
          </rPr>
          <t xml:space="preserve">
La suma del % de peso físico de las subactividades debe de dar el 100% de la actividad.</t>
        </r>
      </text>
    </comment>
    <comment ref="A148" authorId="0" shapeId="0" xr:uid="{00000000-0006-0000-0100-000080000000}">
      <text>
        <r>
          <rPr>
            <sz val="9"/>
            <color indexed="81"/>
            <rFont val="Tahoma"/>
            <family val="2"/>
          </rPr>
          <t xml:space="preserve">
La suma del % de peso físico de las subactividades debe de dar el 100% de la actividad.</t>
        </r>
      </text>
    </comment>
    <comment ref="A149" authorId="0" shapeId="0" xr:uid="{00000000-0006-0000-0100-000081000000}">
      <text>
        <r>
          <rPr>
            <sz val="9"/>
            <color indexed="81"/>
            <rFont val="Tahoma"/>
            <family val="2"/>
          </rPr>
          <t xml:space="preserve">
La suma del % de peso físico de las subactividades debe de dar el 100% de la actividad.</t>
        </r>
      </text>
    </comment>
    <comment ref="A150" authorId="0" shapeId="0" xr:uid="{00000000-0006-0000-0100-000082000000}">
      <text>
        <r>
          <rPr>
            <sz val="9"/>
            <color indexed="81"/>
            <rFont val="Tahoma"/>
            <family val="2"/>
          </rPr>
          <t xml:space="preserve">
la suma del % de peso físico de los alcances debe de dar el 100% del producto a obtener.</t>
        </r>
      </text>
    </comment>
    <comment ref="A151" authorId="0" shapeId="0" xr:uid="{00000000-0006-0000-0100-000083000000}">
      <text>
        <r>
          <rPr>
            <sz val="9"/>
            <color indexed="81"/>
            <rFont val="Tahoma"/>
            <family val="2"/>
          </rPr>
          <t xml:space="preserve">
La suma del % de peso físico de las actividades debe de dar el 100% del alcance.</t>
        </r>
      </text>
    </comment>
    <comment ref="A152" authorId="0" shapeId="0" xr:uid="{00000000-0006-0000-0100-000084000000}">
      <text>
        <r>
          <rPr>
            <sz val="9"/>
            <color indexed="81"/>
            <rFont val="Tahoma"/>
            <family val="2"/>
          </rPr>
          <t xml:space="preserve">
La suma del % de peso físico de las subactividades debe de dar el 100% de la actividad.</t>
        </r>
      </text>
    </comment>
    <comment ref="A153" authorId="0" shapeId="0" xr:uid="{00000000-0006-0000-0100-000085000000}">
      <text>
        <r>
          <rPr>
            <sz val="9"/>
            <color indexed="81"/>
            <rFont val="Tahoma"/>
            <family val="2"/>
          </rPr>
          <t xml:space="preserve">
La suma del % de peso físico de las subactividades debe de dar el 100% de la actividad.</t>
        </r>
      </text>
    </comment>
    <comment ref="A154" authorId="0" shapeId="0" xr:uid="{00000000-0006-0000-0100-000086000000}">
      <text>
        <r>
          <rPr>
            <sz val="9"/>
            <color indexed="81"/>
            <rFont val="Tahoma"/>
            <family val="2"/>
          </rPr>
          <t xml:space="preserve">
La suma del % de peso físico de las subactividades debe de dar el 100% de la actividad.</t>
        </r>
      </text>
    </comment>
    <comment ref="A155" authorId="0" shapeId="0" xr:uid="{00000000-0006-0000-0100-000087000000}">
      <text>
        <r>
          <rPr>
            <sz val="9"/>
            <color indexed="81"/>
            <rFont val="Tahoma"/>
            <family val="2"/>
          </rPr>
          <t xml:space="preserve">
La suma del % de peso físico de las subactividades debe de dar el 100% de la actividad.</t>
        </r>
      </text>
    </comment>
    <comment ref="A156" authorId="0" shapeId="0" xr:uid="{00000000-0006-0000-0100-000088000000}">
      <text>
        <r>
          <rPr>
            <sz val="9"/>
            <color indexed="81"/>
            <rFont val="Tahoma"/>
            <family val="2"/>
          </rPr>
          <t xml:space="preserve">
La suma del % de peso físico de las subactividades debe de dar el 100% de la actividad.</t>
        </r>
      </text>
    </comment>
    <comment ref="A157" authorId="0" shapeId="0" xr:uid="{00000000-0006-0000-0100-000089000000}">
      <text>
        <r>
          <rPr>
            <sz val="9"/>
            <color indexed="81"/>
            <rFont val="Tahoma"/>
            <family val="2"/>
          </rPr>
          <t xml:space="preserve">
La suma del % de peso físico de las actividades debe de dar el 100% del alcance.</t>
        </r>
      </text>
    </comment>
    <comment ref="A158" authorId="0" shapeId="0" xr:uid="{00000000-0006-0000-0100-00008A000000}">
      <text>
        <r>
          <rPr>
            <sz val="9"/>
            <color indexed="81"/>
            <rFont val="Tahoma"/>
            <family val="2"/>
          </rPr>
          <t xml:space="preserve">
La suma del % de peso físico de las subactividades debe de dar el 100% de la actividad.</t>
        </r>
      </text>
    </comment>
    <comment ref="A159" authorId="0" shapeId="0" xr:uid="{00000000-0006-0000-0100-00008B000000}">
      <text>
        <r>
          <rPr>
            <sz val="9"/>
            <color indexed="81"/>
            <rFont val="Tahoma"/>
            <family val="2"/>
          </rPr>
          <t xml:space="preserve">
La suma del % de peso físico de las subactividades debe de dar el 100% de la actividad.</t>
        </r>
      </text>
    </comment>
    <comment ref="A160" authorId="0" shapeId="0" xr:uid="{00000000-0006-0000-0100-00008C000000}">
      <text>
        <r>
          <rPr>
            <sz val="9"/>
            <color indexed="81"/>
            <rFont val="Tahoma"/>
            <family val="2"/>
          </rPr>
          <t xml:space="preserve">
La suma del % de peso físico de las subactividades debe de dar el 100% de la actividad.</t>
        </r>
      </text>
    </comment>
    <comment ref="A161" authorId="0" shapeId="0" xr:uid="{00000000-0006-0000-0100-00008D000000}">
      <text>
        <r>
          <rPr>
            <sz val="9"/>
            <color indexed="81"/>
            <rFont val="Tahoma"/>
            <family val="2"/>
          </rPr>
          <t xml:space="preserve">
La suma del % de peso físico de las subactividades debe de dar el 100% de la actividad.</t>
        </r>
      </text>
    </comment>
    <comment ref="A162" authorId="0" shapeId="0" xr:uid="{00000000-0006-0000-0100-00008E000000}">
      <text>
        <r>
          <rPr>
            <sz val="9"/>
            <color indexed="81"/>
            <rFont val="Tahoma"/>
            <family val="2"/>
          </rPr>
          <t xml:space="preserve">
La suma del % de peso físico de las subactividades debe de dar el 100% de la actividad.</t>
        </r>
      </text>
    </comment>
    <comment ref="A163" authorId="0" shapeId="0" xr:uid="{00000000-0006-0000-0100-00008F000000}">
      <text>
        <r>
          <rPr>
            <sz val="9"/>
            <color indexed="81"/>
            <rFont val="Tahoma"/>
            <family val="2"/>
          </rPr>
          <t xml:space="preserve">
La suma del % de peso físico de las actividades debe de dar el 100% del alcance.</t>
        </r>
      </text>
    </comment>
    <comment ref="A164" authorId="0" shapeId="0" xr:uid="{00000000-0006-0000-0100-000090000000}">
      <text>
        <r>
          <rPr>
            <sz val="9"/>
            <color indexed="81"/>
            <rFont val="Tahoma"/>
            <family val="2"/>
          </rPr>
          <t xml:space="preserve">
La suma del % de peso físico de las subactividades debe de dar el 100% de la actividad.</t>
        </r>
      </text>
    </comment>
    <comment ref="A165" authorId="0" shapeId="0" xr:uid="{00000000-0006-0000-0100-000091000000}">
      <text>
        <r>
          <rPr>
            <sz val="9"/>
            <color indexed="81"/>
            <rFont val="Tahoma"/>
            <family val="2"/>
          </rPr>
          <t xml:space="preserve">
La suma del % de peso físico de las subactividades debe de dar el 100% de la actividad.</t>
        </r>
      </text>
    </comment>
    <comment ref="A166" authorId="0" shapeId="0" xr:uid="{00000000-0006-0000-0100-000092000000}">
      <text>
        <r>
          <rPr>
            <sz val="9"/>
            <color indexed="81"/>
            <rFont val="Tahoma"/>
            <family val="2"/>
          </rPr>
          <t xml:space="preserve">
La suma del % de peso físico de las subactividades debe de dar el 100% de la actividad.</t>
        </r>
      </text>
    </comment>
    <comment ref="A167" authorId="0" shapeId="0" xr:uid="{00000000-0006-0000-0100-000093000000}">
      <text>
        <r>
          <rPr>
            <sz val="9"/>
            <color indexed="81"/>
            <rFont val="Tahoma"/>
            <family val="2"/>
          </rPr>
          <t xml:space="preserve">
La suma del % de peso físico de las subactividades debe de dar el 100% de la actividad.</t>
        </r>
      </text>
    </comment>
    <comment ref="A168" authorId="0" shapeId="0" xr:uid="{00000000-0006-0000-0100-000094000000}">
      <text>
        <r>
          <rPr>
            <sz val="9"/>
            <color indexed="81"/>
            <rFont val="Tahoma"/>
            <family val="2"/>
          </rPr>
          <t xml:space="preserve">
La suma del % de peso físico de las subactividades debe de dar el 100% de la actividad.</t>
        </r>
      </text>
    </comment>
    <comment ref="A169" authorId="0" shapeId="0" xr:uid="{00000000-0006-0000-0100-000095000000}">
      <text>
        <r>
          <rPr>
            <sz val="9"/>
            <color indexed="81"/>
            <rFont val="Tahoma"/>
            <family val="2"/>
          </rPr>
          <t xml:space="preserve">
La suma del % de peso físico de las actividades debe de dar el 100% del alcance.</t>
        </r>
      </text>
    </comment>
    <comment ref="A170" authorId="0" shapeId="0" xr:uid="{00000000-0006-0000-0100-000096000000}">
      <text>
        <r>
          <rPr>
            <sz val="9"/>
            <color indexed="81"/>
            <rFont val="Tahoma"/>
            <family val="2"/>
          </rPr>
          <t xml:space="preserve">
La suma del % de peso físico de las subactividades debe de dar el 100% de la actividad.</t>
        </r>
      </text>
    </comment>
    <comment ref="A171" authorId="0" shapeId="0" xr:uid="{00000000-0006-0000-0100-000097000000}">
      <text>
        <r>
          <rPr>
            <sz val="9"/>
            <color indexed="81"/>
            <rFont val="Tahoma"/>
            <family val="2"/>
          </rPr>
          <t xml:space="preserve">
La suma del % de peso físico de las subactividades debe de dar el 100% de la actividad.</t>
        </r>
      </text>
    </comment>
    <comment ref="A172" authorId="0" shapeId="0" xr:uid="{00000000-0006-0000-0100-000098000000}">
      <text>
        <r>
          <rPr>
            <sz val="9"/>
            <color indexed="81"/>
            <rFont val="Tahoma"/>
            <family val="2"/>
          </rPr>
          <t xml:space="preserve">
La suma del % de peso físico de las subactividades debe de dar el 100% de la actividad.</t>
        </r>
      </text>
    </comment>
    <comment ref="A173" authorId="0" shapeId="0" xr:uid="{00000000-0006-0000-0100-000099000000}">
      <text>
        <r>
          <rPr>
            <sz val="9"/>
            <color indexed="81"/>
            <rFont val="Tahoma"/>
            <family val="2"/>
          </rPr>
          <t xml:space="preserve">
La suma del % de peso físico de las subactividades debe de dar el 100% de la actividad.</t>
        </r>
      </text>
    </comment>
    <comment ref="A174" authorId="0" shapeId="0" xr:uid="{00000000-0006-0000-0100-00009A000000}">
      <text>
        <r>
          <rPr>
            <sz val="9"/>
            <color indexed="81"/>
            <rFont val="Tahoma"/>
            <family val="2"/>
          </rPr>
          <t xml:space="preserve">
La suma del % de peso físico de las subactividades debe de dar el 100% de la actividad.</t>
        </r>
      </text>
    </comment>
    <comment ref="A175" authorId="0" shapeId="0" xr:uid="{00000000-0006-0000-0100-00009B000000}">
      <text>
        <r>
          <rPr>
            <sz val="9"/>
            <color indexed="81"/>
            <rFont val="Tahoma"/>
            <family val="2"/>
          </rPr>
          <t xml:space="preserve">
La suma del % de peso físico de las actividades debe de dar el 100% del alcance.</t>
        </r>
      </text>
    </comment>
    <comment ref="A176" authorId="0" shapeId="0" xr:uid="{00000000-0006-0000-0100-00009C000000}">
      <text>
        <r>
          <rPr>
            <sz val="9"/>
            <color indexed="81"/>
            <rFont val="Tahoma"/>
            <family val="2"/>
          </rPr>
          <t xml:space="preserve">
La suma del % de peso físico de las subactividades debe de dar el 100% de la actividad.</t>
        </r>
      </text>
    </comment>
    <comment ref="A177" authorId="0" shapeId="0" xr:uid="{00000000-0006-0000-0100-00009D000000}">
      <text>
        <r>
          <rPr>
            <sz val="9"/>
            <color indexed="81"/>
            <rFont val="Tahoma"/>
            <family val="2"/>
          </rPr>
          <t xml:space="preserve">
La suma del % de peso físico de las subactividades debe de dar el 100% de la actividad.</t>
        </r>
      </text>
    </comment>
    <comment ref="A178" authorId="0" shapeId="0" xr:uid="{00000000-0006-0000-0100-00009E000000}">
      <text>
        <r>
          <rPr>
            <sz val="9"/>
            <color indexed="81"/>
            <rFont val="Tahoma"/>
            <family val="2"/>
          </rPr>
          <t xml:space="preserve">
La suma del % de peso físico de las subactividades debe de dar el 100% de la actividad.</t>
        </r>
      </text>
    </comment>
    <comment ref="A179" authorId="0" shapeId="0" xr:uid="{00000000-0006-0000-0100-00009F000000}">
      <text>
        <r>
          <rPr>
            <sz val="9"/>
            <color indexed="81"/>
            <rFont val="Tahoma"/>
            <family val="2"/>
          </rPr>
          <t xml:space="preserve">
La suma del % de peso físico de las subactividades debe de dar el 100% de la actividad.</t>
        </r>
      </text>
    </comment>
    <comment ref="A180" authorId="0" shapeId="0" xr:uid="{00000000-0006-0000-0100-0000A0000000}">
      <text>
        <r>
          <rPr>
            <sz val="9"/>
            <color indexed="81"/>
            <rFont val="Tahoma"/>
            <family val="2"/>
          </rPr>
          <t xml:space="preserve">
La suma del % de peso físico de las subactividades debe de dar el 100% de la actividad.</t>
        </r>
      </text>
    </comment>
    <comment ref="A181" authorId="0" shapeId="0" xr:uid="{D28F890F-AAA6-4854-99AC-0DF6AADFAE42}">
      <text>
        <r>
          <rPr>
            <sz val="9"/>
            <color indexed="81"/>
            <rFont val="Tahoma"/>
            <family val="2"/>
          </rPr>
          <t xml:space="preserve">
la suma del % de peso físico de los alcances debe de dar el 100% del producto a obtener.</t>
        </r>
      </text>
    </comment>
    <comment ref="A182" authorId="0" shapeId="0" xr:uid="{AE9B5AC8-E03C-4086-995C-7E2CEED9DC81}">
      <text>
        <r>
          <rPr>
            <sz val="9"/>
            <color indexed="81"/>
            <rFont val="Tahoma"/>
            <family val="2"/>
          </rPr>
          <t xml:space="preserve">
La suma del % de peso físico de las actividades debe de dar el 100% del alcance.</t>
        </r>
      </text>
    </comment>
    <comment ref="A183" authorId="0" shapeId="0" xr:uid="{F1300234-63FF-446B-8E1B-14C830C98310}">
      <text>
        <r>
          <rPr>
            <sz val="9"/>
            <color indexed="81"/>
            <rFont val="Tahoma"/>
            <family val="2"/>
          </rPr>
          <t xml:space="preserve">
La suma del % de peso físico de las subactividades debe de dar el 100% de la actividad.</t>
        </r>
      </text>
    </comment>
    <comment ref="A184" authorId="0" shapeId="0" xr:uid="{B1D62D69-D442-4A28-981E-902E6C8C98AC}">
      <text>
        <r>
          <rPr>
            <sz val="9"/>
            <color indexed="81"/>
            <rFont val="Tahoma"/>
            <family val="2"/>
          </rPr>
          <t xml:space="preserve">
La suma del % de peso físico de las subactividades debe de dar el 100% de la actividad.</t>
        </r>
      </text>
    </comment>
    <comment ref="A185" authorId="0" shapeId="0" xr:uid="{C3EF5750-C68C-4209-8ED2-D26954F198BA}">
      <text>
        <r>
          <rPr>
            <sz val="9"/>
            <color indexed="81"/>
            <rFont val="Tahoma"/>
            <family val="2"/>
          </rPr>
          <t xml:space="preserve">
La suma del % de peso físico de las subactividades debe de dar el 100% de la actividad.</t>
        </r>
      </text>
    </comment>
    <comment ref="A186" authorId="0" shapeId="0" xr:uid="{E65C4265-3EBF-4C84-B65F-18089095C014}">
      <text>
        <r>
          <rPr>
            <sz val="9"/>
            <color indexed="81"/>
            <rFont val="Tahoma"/>
            <family val="2"/>
          </rPr>
          <t xml:space="preserve">
La suma del % de peso físico de las subactividades debe de dar el 100% de la actividad.</t>
        </r>
      </text>
    </comment>
    <comment ref="A187" authorId="0" shapeId="0" xr:uid="{B8E3BBE8-B786-4DBC-8038-6983A0D0EF6B}">
      <text>
        <r>
          <rPr>
            <sz val="9"/>
            <color indexed="81"/>
            <rFont val="Tahoma"/>
            <family val="2"/>
          </rPr>
          <t xml:space="preserve">
La suma del % de peso físico de las subactividades debe de dar el 100% de la actividad.</t>
        </r>
      </text>
    </comment>
    <comment ref="A188" authorId="0" shapeId="0" xr:uid="{08FA3E14-8AEE-434A-9C2A-D49FF0FB8259}">
      <text>
        <r>
          <rPr>
            <sz val="9"/>
            <color indexed="81"/>
            <rFont val="Tahoma"/>
            <family val="2"/>
          </rPr>
          <t xml:space="preserve">
La suma del % de peso físico de las actividades debe de dar el 100% del alcance.</t>
        </r>
      </text>
    </comment>
    <comment ref="A189" authorId="0" shapeId="0" xr:uid="{CD45081B-2443-44AD-9BC7-410B64BCFBF4}">
      <text>
        <r>
          <rPr>
            <sz val="9"/>
            <color indexed="81"/>
            <rFont val="Tahoma"/>
            <family val="2"/>
          </rPr>
          <t xml:space="preserve">
La suma del % de peso físico de las subactividades debe de dar el 100% de la actividad.</t>
        </r>
      </text>
    </comment>
    <comment ref="A190" authorId="0" shapeId="0" xr:uid="{990F3EDC-97F4-41A9-A5AB-AEF326246D3C}">
      <text>
        <r>
          <rPr>
            <sz val="9"/>
            <color indexed="81"/>
            <rFont val="Tahoma"/>
            <family val="2"/>
          </rPr>
          <t xml:space="preserve">
La suma del % de peso físico de las subactividades debe de dar el 100% de la actividad.</t>
        </r>
      </text>
    </comment>
    <comment ref="A191" authorId="0" shapeId="0" xr:uid="{EE310C12-25F4-4FD0-8612-DD1DA4FC008B}">
      <text>
        <r>
          <rPr>
            <sz val="9"/>
            <color indexed="81"/>
            <rFont val="Tahoma"/>
            <family val="2"/>
          </rPr>
          <t xml:space="preserve">
La suma del % de peso físico de las subactividades debe de dar el 100% de la actividad.</t>
        </r>
      </text>
    </comment>
    <comment ref="A192" authorId="0" shapeId="0" xr:uid="{24BAC7B2-E415-4179-A54A-3F5E48C4B95E}">
      <text>
        <r>
          <rPr>
            <sz val="9"/>
            <color indexed="81"/>
            <rFont val="Tahoma"/>
            <family val="2"/>
          </rPr>
          <t xml:space="preserve">
La suma del % de peso físico de las subactividades debe de dar el 100% de la actividad.</t>
        </r>
      </text>
    </comment>
    <comment ref="A193" authorId="0" shapeId="0" xr:uid="{B9289B44-20F8-40F6-B5B9-0A4A64CCD8BA}">
      <text>
        <r>
          <rPr>
            <sz val="9"/>
            <color indexed="81"/>
            <rFont val="Tahoma"/>
            <family val="2"/>
          </rPr>
          <t xml:space="preserve">
La suma del % de peso físico de las subactividades debe de dar el 100% de la actividad.</t>
        </r>
      </text>
    </comment>
    <comment ref="A194" authorId="0" shapeId="0" xr:uid="{DEF9CE59-F147-43E3-A0E7-6956D58E3171}">
      <text>
        <r>
          <rPr>
            <sz val="9"/>
            <color indexed="81"/>
            <rFont val="Tahoma"/>
            <family val="2"/>
          </rPr>
          <t xml:space="preserve">
La suma del % de peso físico de las actividades debe de dar el 100% del alcance.</t>
        </r>
      </text>
    </comment>
    <comment ref="A195" authorId="0" shapeId="0" xr:uid="{DAAEAD95-D286-4F92-BD88-B56E5F74BED5}">
      <text>
        <r>
          <rPr>
            <sz val="9"/>
            <color indexed="81"/>
            <rFont val="Tahoma"/>
            <family val="2"/>
          </rPr>
          <t xml:space="preserve">
La suma del % de peso físico de las subactividades debe de dar el 100% de la actividad.</t>
        </r>
      </text>
    </comment>
    <comment ref="A196" authorId="0" shapeId="0" xr:uid="{7A025F81-7C69-4E5D-94BD-381CE10571B6}">
      <text>
        <r>
          <rPr>
            <sz val="9"/>
            <color indexed="81"/>
            <rFont val="Tahoma"/>
            <family val="2"/>
          </rPr>
          <t xml:space="preserve">
La suma del % de peso físico de las subactividades debe de dar el 100% de la actividad.</t>
        </r>
      </text>
    </comment>
    <comment ref="A197" authorId="0" shapeId="0" xr:uid="{7436C12D-1A06-4318-98DA-E9B38ADB4CCD}">
      <text>
        <r>
          <rPr>
            <sz val="9"/>
            <color indexed="81"/>
            <rFont val="Tahoma"/>
            <family val="2"/>
          </rPr>
          <t xml:space="preserve">
La suma del % de peso físico de las subactividades debe de dar el 100% de la actividad.</t>
        </r>
      </text>
    </comment>
    <comment ref="A198" authorId="0" shapeId="0" xr:uid="{35005581-8D20-4D53-B1B6-537E5BB03500}">
      <text>
        <r>
          <rPr>
            <sz val="9"/>
            <color indexed="81"/>
            <rFont val="Tahoma"/>
            <family val="2"/>
          </rPr>
          <t xml:space="preserve">
La suma del % de peso físico de las subactividades debe de dar el 100% de la actividad.</t>
        </r>
      </text>
    </comment>
    <comment ref="A199" authorId="0" shapeId="0" xr:uid="{5B9160E8-89C2-4D8D-B4D4-B68AFE97345B}">
      <text>
        <r>
          <rPr>
            <sz val="9"/>
            <color indexed="81"/>
            <rFont val="Tahoma"/>
            <family val="2"/>
          </rPr>
          <t xml:space="preserve">
La suma del % de peso físico de las subactividades debe de dar el 100% de la actividad.</t>
        </r>
      </text>
    </comment>
    <comment ref="A200" authorId="0" shapeId="0" xr:uid="{8AF1531B-A6CC-444F-9375-B8EFB6498155}">
      <text>
        <r>
          <rPr>
            <sz val="9"/>
            <color indexed="81"/>
            <rFont val="Tahoma"/>
            <family val="2"/>
          </rPr>
          <t xml:space="preserve">
La suma del % de peso físico de las actividades debe de dar el 100% del alcance.</t>
        </r>
      </text>
    </comment>
    <comment ref="A201" authorId="0" shapeId="0" xr:uid="{65CA9CC6-9646-4FD3-9FC4-EFFA474A60F2}">
      <text>
        <r>
          <rPr>
            <sz val="9"/>
            <color indexed="81"/>
            <rFont val="Tahoma"/>
            <family val="2"/>
          </rPr>
          <t xml:space="preserve">
La suma del % de peso físico de las subactividades debe de dar el 100% de la actividad.</t>
        </r>
      </text>
    </comment>
    <comment ref="A202" authorId="0" shapeId="0" xr:uid="{944493B9-A9EA-4F4E-AC1D-E53CDEF8BEBF}">
      <text>
        <r>
          <rPr>
            <sz val="9"/>
            <color indexed="81"/>
            <rFont val="Tahoma"/>
            <family val="2"/>
          </rPr>
          <t xml:space="preserve">
La suma del % de peso físico de las subactividades debe de dar el 100% de la actividad.</t>
        </r>
      </text>
    </comment>
    <comment ref="A203" authorId="0" shapeId="0" xr:uid="{EB6A1795-D66F-415E-B993-28B39125010E}">
      <text>
        <r>
          <rPr>
            <sz val="9"/>
            <color indexed="81"/>
            <rFont val="Tahoma"/>
            <family val="2"/>
          </rPr>
          <t xml:space="preserve">
La suma del % de peso físico de las subactividades debe de dar el 100% de la actividad.</t>
        </r>
      </text>
    </comment>
    <comment ref="A204" authorId="0" shapeId="0" xr:uid="{5BCE3505-6935-45FD-8328-19C03DCAAFB0}">
      <text>
        <r>
          <rPr>
            <sz val="9"/>
            <color indexed="81"/>
            <rFont val="Tahoma"/>
            <family val="2"/>
          </rPr>
          <t xml:space="preserve">
La suma del % de peso físico de las subactividades debe de dar el 100% de la actividad.</t>
        </r>
      </text>
    </comment>
    <comment ref="A205" authorId="0" shapeId="0" xr:uid="{B9490C6B-0F39-45EE-908C-115A7A988D50}">
      <text>
        <r>
          <rPr>
            <sz val="9"/>
            <color indexed="81"/>
            <rFont val="Tahoma"/>
            <family val="2"/>
          </rPr>
          <t xml:space="preserve">
La suma del % de peso físico de las subactividades debe de dar el 100% de la actividad.</t>
        </r>
      </text>
    </comment>
    <comment ref="A206" authorId="0" shapeId="0" xr:uid="{D412600E-4024-4E0B-839E-FE55BE59D965}">
      <text>
        <r>
          <rPr>
            <sz val="9"/>
            <color indexed="81"/>
            <rFont val="Tahoma"/>
            <family val="2"/>
          </rPr>
          <t xml:space="preserve">
La suma del % de peso físico de las actividades debe de dar el 100% del alcance.</t>
        </r>
      </text>
    </comment>
    <comment ref="A207" authorId="0" shapeId="0" xr:uid="{DAF0C003-7421-4B27-9D78-2AFF15F439B8}">
      <text>
        <r>
          <rPr>
            <sz val="9"/>
            <color indexed="81"/>
            <rFont val="Tahoma"/>
            <family val="2"/>
          </rPr>
          <t xml:space="preserve">
La suma del % de peso físico de las subactividades debe de dar el 100% de la actividad.</t>
        </r>
      </text>
    </comment>
    <comment ref="A208" authorId="0" shapeId="0" xr:uid="{C78D1E8D-82C0-4399-9B95-F6BFA339A94F}">
      <text>
        <r>
          <rPr>
            <sz val="9"/>
            <color indexed="81"/>
            <rFont val="Tahoma"/>
            <family val="2"/>
          </rPr>
          <t xml:space="preserve">
La suma del % de peso físico de las subactividades debe de dar el 100% de la actividad.</t>
        </r>
      </text>
    </comment>
    <comment ref="A209" authorId="0" shapeId="0" xr:uid="{413D0DC0-8464-4661-8CDD-A8221D43FAFC}">
      <text>
        <r>
          <rPr>
            <sz val="9"/>
            <color indexed="81"/>
            <rFont val="Tahoma"/>
            <family val="2"/>
          </rPr>
          <t xml:space="preserve">
La suma del % de peso físico de las subactividades debe de dar el 100% de la actividad.</t>
        </r>
      </text>
    </comment>
    <comment ref="A210" authorId="0" shapeId="0" xr:uid="{376A68F7-050A-4412-A682-7011446CB450}">
      <text>
        <r>
          <rPr>
            <sz val="9"/>
            <color indexed="81"/>
            <rFont val="Tahoma"/>
            <family val="2"/>
          </rPr>
          <t xml:space="preserve">
La suma del % de peso físico de las subactividades debe de dar el 100% de la actividad.</t>
        </r>
      </text>
    </comment>
    <comment ref="A211" authorId="0" shapeId="0" xr:uid="{14468CC6-74BE-47DB-9D9F-A77987DCAEA8}">
      <text>
        <r>
          <rPr>
            <sz val="9"/>
            <color indexed="81"/>
            <rFont val="Tahoma"/>
            <family val="2"/>
          </rPr>
          <t xml:space="preserve">
La suma del % de peso físico de las subactividades debe de dar el 100% de la actividad.</t>
        </r>
      </text>
    </comment>
    <comment ref="A212" authorId="0" shapeId="0" xr:uid="{00000000-0006-0000-0100-0000A1000000}">
      <text>
        <r>
          <rPr>
            <sz val="9"/>
            <color indexed="81"/>
            <rFont val="Tahoma"/>
            <family val="2"/>
          </rPr>
          <t xml:space="preserve">
Suma de la ejecución de las subactividades en cada período</t>
        </r>
      </text>
    </comment>
    <comment ref="A213" authorId="0" shapeId="0" xr:uid="{00000000-0006-0000-0100-0000A2000000}">
      <text>
        <r>
          <rPr>
            <sz val="9"/>
            <color indexed="81"/>
            <rFont val="Tahoma"/>
            <family val="2"/>
          </rPr>
          <t xml:space="preserve">
Suma del total del período anterior + el total del período actual</t>
        </r>
      </text>
    </comment>
    <comment ref="E217" authorId="0" shapeId="0" xr:uid="{00000000-0006-0000-0100-0000A3000000}">
      <text>
        <r>
          <rPr>
            <sz val="9"/>
            <color indexed="81"/>
            <rFont val="Tahoma"/>
            <family val="2"/>
          </rPr>
          <t xml:space="preserve">
Valor total incluido los aportes en dinero y en especie, de todos los participantes</t>
        </r>
      </text>
    </comment>
    <comment ref="F217" authorId="0" shapeId="0" xr:uid="{00000000-0006-0000-0100-0000A4000000}">
      <text>
        <r>
          <rPr>
            <sz val="9"/>
            <color indexed="81"/>
            <rFont val="Tahoma"/>
            <family val="2"/>
          </rPr>
          <t xml:space="preserve">
Valor total en dinero aportado por corantioquia</t>
        </r>
      </text>
    </comment>
    <comment ref="F219" authorId="0" shapeId="0" xr:uid="{00000000-0006-0000-0100-0000A5000000}">
      <text>
        <r>
          <rPr>
            <sz val="9"/>
            <color indexed="81"/>
            <rFont val="Tahoma"/>
            <family val="2"/>
          </rPr>
          <t xml:space="preserve">
Verificar que la suma de los valores desembolsados en cada periodo sea igual al valor total aportado por Corantioquia, y que ello concuerde tanto en excel como en word, considerar que en el word se consignan valores enteros, y puede que en el presente libro se trabaja con valores con decimales, por tanto, por el manejo de decimales puede haber diferencias en pesos entre la suma de los valores parciales y el valor total en el word, verificar muy bien la información y realizar las correcciones necesarias </t>
        </r>
      </text>
    </comment>
    <comment ref="AD219" authorId="0" shapeId="0" xr:uid="{00000000-0006-0000-0100-0000A6000000}">
      <text>
        <r>
          <rPr>
            <sz val="9"/>
            <color indexed="81"/>
            <rFont val="Tahoma"/>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E220" authorId="0" shapeId="0" xr:uid="{00000000-0006-0000-0100-0000A7000000}">
      <text>
        <r>
          <rPr>
            <sz val="9"/>
            <color indexed="81"/>
            <rFont val="Tahoma"/>
            <family val="2"/>
          </rPr>
          <t xml:space="preserve">
Peso %:
 Valor aportado por corantioquia en cada periodo / el valor (total) aportado por corantioquia</t>
        </r>
      </text>
    </comment>
    <comment ref="E221" authorId="0" shapeId="0" xr:uid="{00000000-0006-0000-0100-0000A8000000}">
      <text>
        <r>
          <rPr>
            <sz val="9"/>
            <color indexed="81"/>
            <rFont val="Tahoma"/>
            <family val="2"/>
          </rPr>
          <t xml:space="preserve">
Suma del (%) del período anterior + el (%) del período actual</t>
        </r>
      </text>
    </comment>
    <comment ref="E223" authorId="0" shapeId="0" xr:uid="{00000000-0006-0000-0100-0000A9000000}">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E224" authorId="0" shapeId="0" xr:uid="{00000000-0006-0000-0100-0000AA000000}">
      <text>
        <r>
          <rPr>
            <sz val="9"/>
            <color indexed="81"/>
            <rFont val="Tahoma"/>
            <family val="2"/>
          </rPr>
          <t xml:space="preserve">
Esta información se compara con los datos disponibles en el PGAR.
Suma del (%) del período anterior + el (%) del período actual</t>
        </r>
      </text>
    </comment>
    <comment ref="C226" authorId="0" shapeId="0" xr:uid="{00000000-0006-0000-0100-0000AB000000}">
      <text>
        <r>
          <rPr>
            <sz val="9"/>
            <color indexed="81"/>
            <rFont val="Tahoma"/>
            <family val="2"/>
          </rPr>
          <t xml:space="preserve">
Diligenciar esta información solo en caso de Otrosí de adición de recursos o prórroga </t>
        </r>
      </text>
    </comment>
    <comment ref="E227" authorId="0" shapeId="0" xr:uid="{00000000-0006-0000-0100-0000AC000000}">
      <text>
        <r>
          <rPr>
            <sz val="9"/>
            <color indexed="81"/>
            <rFont val="Tahoma"/>
            <family val="2"/>
          </rPr>
          <t xml:space="preserve">
Valor aportado por corantioquia (solo en dinero) de manera inicial + las adiciones</t>
        </r>
      </text>
    </comment>
    <comment ref="F229" authorId="0" shapeId="0" xr:uid="{00000000-0006-0000-0100-0000AD000000}">
      <text>
        <r>
          <rPr>
            <sz val="9"/>
            <color indexed="81"/>
            <rFont val="Tahoma"/>
            <family val="2"/>
          </rPr>
          <t xml:space="preserve">
Diligenciar la información de los valores que efectivamente se han desembolsado, de acuerdo con la información en el PGAR</t>
        </r>
      </text>
    </comment>
    <comment ref="F232" authorId="0" shapeId="0" xr:uid="{00000000-0006-0000-0100-0000AE000000}">
      <text>
        <r>
          <rPr>
            <sz val="9"/>
            <color indexed="81"/>
            <rFont val="Tahoma"/>
            <family val="2"/>
          </rPr>
          <t xml:space="preserve">
Plasmar la planeación de los valores pendientes de ejecución o desembolso</t>
        </r>
      </text>
    </comment>
    <comment ref="C235" authorId="0" shapeId="0" xr:uid="{00000000-0006-0000-0100-0000AF000000}">
      <text>
        <r>
          <rPr>
            <sz val="9"/>
            <color indexed="81"/>
            <rFont val="Tahoma"/>
            <family val="2"/>
          </rPr>
          <t xml:space="preserve">
Suma del porcentaje acumulado de los valores ya ejecutados y el porcentaje acumulado de los valores por ejecutar</t>
        </r>
      </text>
    </comment>
    <comment ref="B242" authorId="1" shapeId="0" xr:uid="{1AD50D6E-3E91-435F-87E4-2AE1AB9422C4}">
      <text>
        <r>
          <rPr>
            <b/>
            <sz val="9"/>
            <color indexed="81"/>
            <rFont val="Tahoma"/>
            <family val="2"/>
          </rPr>
          <t>Por favor escribir el nombre del Gerente Programa</t>
        </r>
      </text>
    </comment>
    <comment ref="G242" authorId="1" shapeId="0" xr:uid="{940AE866-2FD1-4E2A-BE37-DC3D17C6BD78}">
      <text>
        <r>
          <rPr>
            <b/>
            <sz val="9"/>
            <color indexed="81"/>
            <rFont val="Tahoma"/>
            <family val="2"/>
          </rPr>
          <t>Por favor escribir el nombre del Gerente Programa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Usuario</author>
  </authors>
  <commentList>
    <comment ref="A5" authorId="0" shapeId="0" xr:uid="{00000000-0006-0000-0500-000001000000}">
      <text>
        <r>
          <rPr>
            <sz val="9"/>
            <color indexed="81"/>
            <rFont val="Tahoma"/>
            <family val="2"/>
          </rPr>
          <t>La información se alimenta de la hoja 
"PLAN DE EJECUCIÓN FÍSICA Y DE INVERSIONES"</t>
        </r>
      </text>
    </comment>
    <comment ref="C5" authorId="0" shapeId="0" xr:uid="{00000000-0006-0000-0500-000002000000}">
      <text>
        <r>
          <rPr>
            <u/>
            <sz val="9"/>
            <color indexed="81"/>
            <rFont val="Tahoma"/>
            <family val="2"/>
          </rPr>
          <t>Convenios solidarios</t>
        </r>
        <r>
          <rPr>
            <sz val="9"/>
            <color indexed="81"/>
            <rFont val="Tahoma"/>
            <family val="2"/>
          </rPr>
          <t xml:space="preserve">: Los suscritos con JAC, Asocomunales y/o grupos étnicos.
</t>
        </r>
        <r>
          <rPr>
            <u/>
            <sz val="9"/>
            <color indexed="81"/>
            <rFont val="Tahoma"/>
            <family val="2"/>
          </rPr>
          <t>Convenios interadministrativos</t>
        </r>
        <r>
          <rPr>
            <sz val="9"/>
            <color indexed="81"/>
            <rFont val="Tahoma"/>
            <family val="2"/>
          </rPr>
          <t xml:space="preserve">: Los suscritos con otras entidades públicas.
</t>
        </r>
        <r>
          <rPr>
            <u/>
            <sz val="9"/>
            <color indexed="81"/>
            <rFont val="Tahoma"/>
            <family val="2"/>
          </rPr>
          <t>Convenios de asociación o administrativos</t>
        </r>
        <r>
          <rPr>
            <sz val="9"/>
            <color indexed="81"/>
            <rFont val="Tahoma"/>
            <family val="2"/>
          </rPr>
          <t xml:space="preserve">: Los suscritos con ESAL (Entidades Sin Ánimo de Lucro).
</t>
        </r>
      </text>
    </comment>
    <comment ref="A6" authorId="0" shapeId="0" xr:uid="{00000000-0006-0000-0500-000003000000}">
      <text>
        <r>
          <rPr>
            <sz val="9"/>
            <color indexed="81"/>
            <rFont val="Tahoma"/>
            <family val="2"/>
          </rPr>
          <t xml:space="preserve">La información se alimenta de la hoja 
"PLAN DE EJECUCIÓN FÍSICA Y DE INVERSIONES"
</t>
        </r>
      </text>
    </comment>
    <comment ref="N8" authorId="0" shapeId="0" xr:uid="{00000000-0006-0000-0500-000004000000}">
      <text>
        <r>
          <rPr>
            <sz val="9"/>
            <color indexed="81"/>
            <rFont val="Tahoma"/>
            <family val="2"/>
          </rPr>
          <t>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t>
        </r>
      </text>
    </comment>
    <comment ref="B9" authorId="0" shapeId="0" xr:uid="{00000000-0006-0000-0500-000005000000}">
      <text>
        <r>
          <rPr>
            <sz val="9"/>
            <color indexed="81"/>
            <rFont val="Tahoma"/>
            <family val="2"/>
          </rPr>
          <t xml:space="preserve">
Respecto al ítem</t>
        </r>
      </text>
    </comment>
    <comment ref="C9" authorId="1" shapeId="0" xr:uid="{00000000-0006-0000-0500-000006000000}">
      <text>
        <r>
          <rPr>
            <sz val="9"/>
            <color indexed="81"/>
            <rFont val="Tahoma"/>
            <family val="2"/>
          </rPr>
          <t xml:space="preserve">
(%) de dedicación respecto a la unidad de medida, justificar adecuamente en caso que sea inferior al 100% y no sea aporte en especie</t>
        </r>
      </text>
    </comment>
    <comment ref="E9" authorId="0" shapeId="0" xr:uid="{00000000-0006-0000-0500-000007000000}">
      <text>
        <r>
          <rPr>
            <sz val="9"/>
            <color indexed="81"/>
            <rFont val="Tahoma"/>
            <family val="2"/>
          </rPr>
          <t xml:space="preserve">
Respecto a la unidad de medida</t>
        </r>
      </text>
    </comment>
    <comment ref="H9" authorId="0" shapeId="0" xr:uid="{00000000-0006-0000-0500-000009000000}">
      <text>
        <r>
          <rPr>
            <sz val="9"/>
            <color indexed="81"/>
            <rFont val="Tahoma"/>
            <family val="2"/>
          </rPr>
          <t xml:space="preserve">
(%) Porcentaje de participación respecto al SUBTOTAL PERSONAL</t>
        </r>
      </text>
    </comment>
    <comment ref="K9" authorId="0" shapeId="0" xr:uid="{00000000-0006-0000-0500-00000A000000}">
      <text>
        <r>
          <rPr>
            <sz val="9"/>
            <color indexed="81"/>
            <rFont val="Tahoma"/>
            <family val="2"/>
          </rPr>
          <t xml:space="preserve">
Diligenciar el nombre del conveniante.
Incluir columnas a la derecha, en caso de requerirlo.</t>
        </r>
      </text>
    </comment>
    <comment ref="F103" authorId="0" shapeId="0" xr:uid="{00000000-0006-0000-0500-00000B000000}">
      <text>
        <r>
          <rPr>
            <sz val="9"/>
            <color indexed="81"/>
            <rFont val="Tahoma"/>
            <family val="2"/>
          </rPr>
          <t xml:space="preserve">
Los valores unitarios se deben expresar en valores mayores de cero (0)</t>
        </r>
      </text>
    </comment>
    <comment ref="G103" authorId="0" shapeId="0" xr:uid="{00000000-0006-0000-0500-00000C000000}">
      <text>
        <r>
          <rPr>
            <sz val="9"/>
            <color indexed="81"/>
            <rFont val="Tahoma"/>
            <family val="2"/>
          </rPr>
          <t xml:space="preserve">
cantidad X valor unitario</t>
        </r>
      </text>
    </comment>
    <comment ref="H103" authorId="0" shapeId="0" xr:uid="{E87D2657-79A4-468F-892D-8F98F9633275}">
      <text>
        <r>
          <rPr>
            <sz val="9"/>
            <color indexed="81"/>
            <rFont val="Tahoma"/>
            <family val="2"/>
          </rPr>
          <t xml:space="preserve">
(%) Porcentaje de participación respecto al SUBTOTAL COSTOS (diferentes a los costos del personal)</t>
        </r>
      </text>
    </comment>
    <comment ref="K103" authorId="0" shapeId="0" xr:uid="{996A7065-A65D-44AE-AE91-CE6E36BED289}">
      <text>
        <r>
          <rPr>
            <sz val="9"/>
            <color indexed="81"/>
            <rFont val="Tahoma"/>
            <family val="2"/>
          </rPr>
          <t xml:space="preserve">
Diligenciar el nombre del conveniante.
Incluir columnas a la derecha, en caso de requerirlo.</t>
        </r>
      </text>
    </comment>
    <comment ref="K153" authorId="0" shapeId="0" xr:uid="{00000000-0006-0000-0500-00000F000000}">
      <text>
        <r>
          <rPr>
            <sz val="9"/>
            <color indexed="81"/>
            <rFont val="Tahoma"/>
            <family val="2"/>
          </rPr>
          <t xml:space="preserve">
Diligenciar el nombre del conveniante.
Incluir columnas a la derecha, en caso de requerirlo.</t>
        </r>
      </text>
    </comment>
    <comment ref="A156" authorId="0" shapeId="0" xr:uid="{00000000-0006-0000-0500-000010000000}">
      <text>
        <r>
          <rPr>
            <sz val="9"/>
            <color indexed="81"/>
            <rFont val="Tahoma"/>
            <family val="2"/>
          </rPr>
          <t xml:space="preserve">
De quien no ejecuta. 
Se recomienda realizar el análisis respectivo en caso que el conveniante - ejecutor contemple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Teniendo en cuenta que nuestra competencia se circunscribe al convenio a celebrar, y la forma de ejecuión del mismo por parte del conveniante ejecutor, sea directamente o por intermedio de un tercero, es discrecional a él. </t>
        </r>
      </text>
    </comment>
    <comment ref="A157" authorId="0" shapeId="0" xr:uid="{00000000-0006-0000-0500-000011000000}">
      <text>
        <r>
          <rPr>
            <b/>
            <sz val="9"/>
            <color indexed="81"/>
            <rFont val="Tahoma"/>
            <family val="2"/>
          </rPr>
          <t xml:space="preserve">
</t>
        </r>
        <r>
          <rPr>
            <sz val="9"/>
            <color indexed="81"/>
            <rFont val="Tahoma"/>
            <family val="2"/>
          </rPr>
          <t xml:space="preserve">Realizar el análisis respectivo en caso que el conveniante - ejecutor vaya a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Como se está planeando el convenio, el mismo solo lleva gastos de administración u operativos, ahora bien, para efectos de planeación, se puede hacer el análisis del contrato derivado que en vez de gastos de administración puede acarrear AU e IVA, los cuales en caso de que procedan se deberán considerar dentro de los gastos administrativos u operativos del convenio en la proporción que corresponda a los aportes en dinero de la entidad.
Teniendo en cuenta que nuestra competencia se circunscribe al convenio a celebrar, y la forma de ejecución del mismo por parte del conveniante ejecutor, sea directamente o por intermedio de un tercero, es discrecional a él. </t>
        </r>
      </text>
    </comment>
    <comment ref="F157" authorId="0" shapeId="0" xr:uid="{02370795-C3FC-4ED5-967B-977FE341F6B0}">
      <text>
        <r>
          <rPr>
            <sz val="9"/>
            <color indexed="81"/>
            <rFont val="Tahoma"/>
            <family val="2"/>
          </rPr>
          <t xml:space="preserve">
Diligenciar el porcentaje si aplica
Porcentaje que viene del análisis realizado en la hoja gastos de administración</t>
        </r>
      </text>
    </comment>
    <comment ref="G157" authorId="0" shapeId="0" xr:uid="{DE0A0CCE-0DAC-4AF8-B6B2-26B125B306BB}">
      <text>
        <r>
          <rPr>
            <sz val="9"/>
            <color indexed="81"/>
            <rFont val="Tahoma"/>
            <family val="2"/>
          </rPr>
          <t xml:space="preserve">
Porcentaje sobre los aportes en dinero, de quien no ejecuta</t>
        </r>
      </text>
    </comment>
    <comment ref="G158" authorId="0" shapeId="0" xr:uid="{00000000-0006-0000-0500-000014000000}">
      <text>
        <r>
          <rPr>
            <sz val="9"/>
            <color indexed="81"/>
            <rFont val="Tahoma"/>
            <family val="2"/>
          </rPr>
          <t xml:space="preserve">
Valor expresado en moneda legal colombiana</t>
        </r>
      </text>
    </comment>
    <comment ref="E162" authorId="2" shapeId="0" xr:uid="{00000000-0006-0000-0500-000015000000}">
      <text>
        <r>
          <rPr>
            <sz val="9"/>
            <color indexed="81"/>
            <rFont val="Tahoma"/>
            <family val="2"/>
          </rPr>
          <t xml:space="preserve">
(%) Porcentaje de participación respecto al SUBTOTAL </t>
        </r>
      </text>
    </comment>
    <comment ref="F162" authorId="0" shapeId="0" xr:uid="{00000000-0006-0000-0500-000016000000}">
      <text>
        <r>
          <rPr>
            <sz val="9"/>
            <color indexed="81"/>
            <rFont val="Tahoma"/>
            <family val="2"/>
          </rPr>
          <t xml:space="preserve">
(%) Porcentaje de participación respecto al TOTAL </t>
        </r>
      </text>
    </comment>
    <comment ref="A171" authorId="0" shapeId="0" xr:uid="{00000000-0006-0000-0500-000017000000}">
      <text>
        <r>
          <rPr>
            <sz val="9"/>
            <color indexed="81"/>
            <rFont val="Tahoma"/>
            <family val="2"/>
          </rPr>
          <t xml:space="preserve">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 este es un insumo primordial para la programación física y financiera del proceso, ya que el porcentaje de peso físico debe concordar con el financiero.
</t>
        </r>
      </text>
    </comment>
    <comment ref="F172" authorId="0" shapeId="0" xr:uid="{00000000-0006-0000-0500-000018000000}">
      <text>
        <r>
          <rPr>
            <sz val="9"/>
            <color indexed="81"/>
            <rFont val="Tahoma"/>
            <family val="2"/>
          </rPr>
          <t xml:space="preserve">
(%) Porcentaje de participación respecto al TOTAL (incluido AU e IVA)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F0D6FAE1-222C-4244-81DD-4CCA142BDCBE}">
      <text>
        <r>
          <rPr>
            <sz val="9"/>
            <color indexed="81"/>
            <rFont val="Tahoma"/>
            <family val="2"/>
          </rPr>
          <t>La información se alimenta de la hoja 
"PLAN DE EJECUCIÓN FÍSICA Y DE INVERSIONES"</t>
        </r>
      </text>
    </comment>
    <comment ref="A6" authorId="0" shapeId="0" xr:uid="{633928A5-E96B-4714-93D8-EF02285B375E}">
      <text>
        <r>
          <rPr>
            <sz val="9"/>
            <color indexed="81"/>
            <rFont val="Tahoma"/>
            <family val="2"/>
          </rPr>
          <t>La información se alimenta de la hoja 
"PLAN DE EJECUCIÓN FÍSICA Y DE INVERSIONES"</t>
        </r>
      </text>
    </comment>
    <comment ref="H12" authorId="0" shapeId="0" xr:uid="{F4A4D5B2-A920-4BA8-A7D7-143DD474B75C}">
      <text>
        <r>
          <rPr>
            <sz val="9"/>
            <color indexed="81"/>
            <rFont val="Tahoma"/>
            <family val="2"/>
          </rPr>
          <t xml:space="preserve">
Diligenciar solo si se trata de un convenio</t>
        </r>
      </text>
    </comment>
    <comment ref="J13" authorId="0" shapeId="0" xr:uid="{2DBE1B79-3BCE-47B6-9CE4-C00C89CA5A97}">
      <text>
        <r>
          <rPr>
            <sz val="9"/>
            <color indexed="81"/>
            <rFont val="Tahoma"/>
            <family val="2"/>
          </rPr>
          <t xml:space="preserve">
Diligenciar el nombre del conveniante.
Incluir columnas a la derecha, en caso de requerirlo.</t>
        </r>
      </text>
    </comment>
    <comment ref="B15" authorId="1" shapeId="0" xr:uid="{D05A9987-A360-4F3D-A319-37ED14657F4E}">
      <text>
        <r>
          <rPr>
            <sz val="9"/>
            <color indexed="81"/>
            <rFont val="Tahoma"/>
            <family val="2"/>
          </rPr>
          <t xml:space="preserve">
Respecto al ítem</t>
        </r>
      </text>
    </comment>
    <comment ref="C15" authorId="1" shapeId="0" xr:uid="{71FA243F-6FBD-4452-B714-2CCFFE8E8DAA}">
      <text>
        <r>
          <rPr>
            <sz val="9"/>
            <color indexed="81"/>
            <rFont val="Tahoma"/>
            <family val="2"/>
          </rPr>
          <t xml:space="preserve">
(%) de dedicación respecto a la unidad de medida, justificar adecuamente en caso que sea inferior al 100% y no sea aporte en especie</t>
        </r>
      </text>
    </comment>
    <comment ref="E15" authorId="1" shapeId="0" xr:uid="{11624EA3-36F1-46CE-BE3B-4A9360C97500}">
      <text>
        <r>
          <rPr>
            <sz val="9"/>
            <color indexed="81"/>
            <rFont val="Tahoma"/>
            <family val="2"/>
          </rPr>
          <t xml:space="preserve">
Respecto a la unidad de medida</t>
        </r>
      </text>
    </comment>
    <comment ref="F29" authorId="0" shapeId="0" xr:uid="{1E7153C6-2C4E-473A-9EE9-8A1E345173C1}">
      <text>
        <r>
          <rPr>
            <sz val="9"/>
            <color indexed="81"/>
            <rFont val="Tahoma"/>
            <family val="2"/>
          </rPr>
          <t xml:space="preserve">
Normalmente este valor se deriva del estudio de mercado</t>
        </r>
      </text>
    </comment>
    <comment ref="A48" authorId="0" shapeId="0" xr:uid="{2FED5C0C-12A3-453D-AB72-797A00C38C7C}">
      <text>
        <r>
          <rPr>
            <sz val="9"/>
            <color indexed="81"/>
            <rFont val="Tahoma"/>
            <family val="2"/>
          </rPr>
          <t xml:space="preserve">
Sobre los aportes en dinero de quien no ejecuta</t>
        </r>
      </text>
    </comment>
    <comment ref="F48" authorId="0" shapeId="0" xr:uid="{E6B1D8FB-9C72-4B58-8D04-B5B70B71EC33}">
      <text>
        <r>
          <rPr>
            <sz val="9"/>
            <color indexed="81"/>
            <rFont val="Tahoma"/>
            <family val="2"/>
          </rPr>
          <t xml:space="preserve">
Diligenciar el porcentaje si aplica</t>
        </r>
      </text>
    </comment>
    <comment ref="A49" authorId="0" shapeId="0" xr:uid="{1D682481-07A9-4DC4-80A0-5AB3F5C0BFC5}">
      <text>
        <r>
          <rPr>
            <sz val="9"/>
            <color indexed="81"/>
            <rFont val="Tahoma"/>
            <family val="2"/>
          </rPr>
          <t xml:space="preserve">
Sobre los aportes en dinero de quien no ejecuta</t>
        </r>
      </text>
    </comment>
    <comment ref="F49" authorId="0" shapeId="0" xr:uid="{548077DB-4D4A-4104-976C-9560FF7F9E54}">
      <text>
        <r>
          <rPr>
            <sz val="9"/>
            <color indexed="81"/>
            <rFont val="Tahoma"/>
            <family val="2"/>
          </rPr>
          <t xml:space="preserve">
Diligenciar el porcentaje si aplica</t>
        </r>
      </text>
    </comment>
    <comment ref="F50" authorId="0" shapeId="0" xr:uid="{0E8A2F6D-4035-49FF-A0C6-504EE3DB5AF8}">
      <text>
        <r>
          <rPr>
            <sz val="9"/>
            <color indexed="81"/>
            <rFont val="Tahoma"/>
            <family val="2"/>
          </rPr>
          <t xml:space="preserve">
Diligenciar el porcentaje si aplica</t>
        </r>
      </text>
    </comment>
    <comment ref="B57" authorId="1" shapeId="0" xr:uid="{84BEA023-7D18-433D-85B4-4F9E23C4BCF7}">
      <text>
        <r>
          <rPr>
            <sz val="9"/>
            <color indexed="81"/>
            <rFont val="Tahoma"/>
            <family val="2"/>
          </rPr>
          <t xml:space="preserve">
Respecto al ítem</t>
        </r>
      </text>
    </comment>
    <comment ref="C57" authorId="1" shapeId="0" xr:uid="{D40FC74E-0DAA-44A7-856C-BE46E875983E}">
      <text>
        <r>
          <rPr>
            <sz val="9"/>
            <color indexed="81"/>
            <rFont val="Tahoma"/>
            <family val="2"/>
          </rPr>
          <t xml:space="preserve">
(%) de dedicación respecto a la unidad de medida, justificar adecuamente en caso que sea inferior al 100% y no sea aporte en especie</t>
        </r>
      </text>
    </comment>
    <comment ref="E57" authorId="1" shapeId="0" xr:uid="{018913DB-6830-491F-A027-803B22A9436E}">
      <text>
        <r>
          <rPr>
            <sz val="9"/>
            <color indexed="81"/>
            <rFont val="Tahoma"/>
            <family val="2"/>
          </rPr>
          <t xml:space="preserve">
Respecto a la unidad de medida</t>
        </r>
      </text>
    </comment>
    <comment ref="F71" authorId="0" shapeId="0" xr:uid="{28AF3E8B-9735-4313-A7C3-DB13B8AF0FAD}">
      <text>
        <r>
          <rPr>
            <sz val="9"/>
            <color indexed="81"/>
            <rFont val="Tahoma"/>
            <family val="2"/>
          </rPr>
          <t xml:space="preserve">
Normalmente este valor se deriva del estudio de mercado</t>
        </r>
      </text>
    </comment>
    <comment ref="A90" authorId="0" shapeId="0" xr:uid="{F40FB323-F052-49D9-B072-ED67381DB3DB}">
      <text>
        <r>
          <rPr>
            <sz val="9"/>
            <color indexed="81"/>
            <rFont val="Tahoma"/>
            <family val="2"/>
          </rPr>
          <t xml:space="preserve">
Sobre los aportes en dinero de quien no ejecuta</t>
        </r>
      </text>
    </comment>
    <comment ref="F90" authorId="0" shapeId="0" xr:uid="{34F1772B-B6C7-4C7B-87D7-FEEF5FED4F8D}">
      <text>
        <r>
          <rPr>
            <sz val="9"/>
            <color indexed="81"/>
            <rFont val="Tahoma"/>
            <family val="2"/>
          </rPr>
          <t xml:space="preserve">
Diligenciar el porcentaje si aplica</t>
        </r>
      </text>
    </comment>
    <comment ref="A91" authorId="0" shapeId="0" xr:uid="{A0500FA9-D462-4302-BCDA-BB10084053BC}">
      <text>
        <r>
          <rPr>
            <sz val="9"/>
            <color indexed="81"/>
            <rFont val="Tahoma"/>
            <family val="2"/>
          </rPr>
          <t xml:space="preserve">
Sobre los aportes en dinero de quien no ejecuta</t>
        </r>
      </text>
    </comment>
    <comment ref="F91" authorId="0" shapeId="0" xr:uid="{B32A6B28-2F04-4BD8-9C3E-745FDBA906B6}">
      <text>
        <r>
          <rPr>
            <sz val="9"/>
            <color indexed="81"/>
            <rFont val="Tahoma"/>
            <family val="2"/>
          </rPr>
          <t xml:space="preserve">
Diligenciar el porcentaje si aplica</t>
        </r>
      </text>
    </comment>
    <comment ref="F92" authorId="0" shapeId="0" xr:uid="{C6C182E6-1228-4B06-A8FD-46D5749F46C7}">
      <text>
        <r>
          <rPr>
            <sz val="9"/>
            <color indexed="81"/>
            <rFont val="Tahoma"/>
            <family val="2"/>
          </rPr>
          <t xml:space="preserve">
Diligenciar el porcentaje si aplica</t>
        </r>
      </text>
    </comment>
    <comment ref="B99" authorId="1" shapeId="0" xr:uid="{770EA273-0838-4B3D-BE5C-A2EDE6A2E8F1}">
      <text>
        <r>
          <rPr>
            <sz val="9"/>
            <color indexed="81"/>
            <rFont val="Tahoma"/>
            <family val="2"/>
          </rPr>
          <t xml:space="preserve">
Respecto al ítem</t>
        </r>
      </text>
    </comment>
    <comment ref="C99" authorId="1" shapeId="0" xr:uid="{86E934F7-B2BA-4121-A766-9AD2A3CE3D6B}">
      <text>
        <r>
          <rPr>
            <sz val="9"/>
            <color indexed="81"/>
            <rFont val="Tahoma"/>
            <family val="2"/>
          </rPr>
          <t xml:space="preserve">
(%) de dedicación respecto a la unidad de medida, justificar adecuamente en caso que sea inferior al 100% y no sea aporte en especie</t>
        </r>
      </text>
    </comment>
    <comment ref="E99" authorId="1" shapeId="0" xr:uid="{3554DB28-AB5E-4817-99D9-C0F9E7A8E901}">
      <text>
        <r>
          <rPr>
            <sz val="9"/>
            <color indexed="81"/>
            <rFont val="Tahoma"/>
            <family val="2"/>
          </rPr>
          <t xml:space="preserve">
Respecto a la unidad de medida</t>
        </r>
      </text>
    </comment>
    <comment ref="F113" authorId="0" shapeId="0" xr:uid="{C535BB51-1CC9-4A19-8B1B-8D50F0279948}">
      <text>
        <r>
          <rPr>
            <sz val="9"/>
            <color indexed="81"/>
            <rFont val="Tahoma"/>
            <family val="2"/>
          </rPr>
          <t xml:space="preserve">
Normalmente este valor se deriva del estudio de mercado</t>
        </r>
      </text>
    </comment>
    <comment ref="A132" authorId="0" shapeId="0" xr:uid="{A6D3FB3A-CE2A-4A8A-B354-F923957E76CC}">
      <text>
        <r>
          <rPr>
            <sz val="9"/>
            <color indexed="81"/>
            <rFont val="Tahoma"/>
            <family val="2"/>
          </rPr>
          <t xml:space="preserve">
Sobre los aportes en dinero de quien no ejecuta</t>
        </r>
      </text>
    </comment>
    <comment ref="F132" authorId="0" shapeId="0" xr:uid="{853D5CDB-015B-4500-A902-23253AD8897C}">
      <text>
        <r>
          <rPr>
            <sz val="9"/>
            <color indexed="81"/>
            <rFont val="Tahoma"/>
            <family val="2"/>
          </rPr>
          <t xml:space="preserve">
Diligenciar el porcentaje si aplica</t>
        </r>
      </text>
    </comment>
    <comment ref="A133" authorId="0" shapeId="0" xr:uid="{541D268C-8B50-43DA-B05A-B68A9F988EBF}">
      <text>
        <r>
          <rPr>
            <sz val="9"/>
            <color indexed="81"/>
            <rFont val="Tahoma"/>
            <family val="2"/>
          </rPr>
          <t xml:space="preserve">
Sobre los aportes en dinero de quien no ejecuta</t>
        </r>
      </text>
    </comment>
    <comment ref="F133" authorId="0" shapeId="0" xr:uid="{EE5A7D15-8B05-4772-8AAA-C80FF13AA911}">
      <text>
        <r>
          <rPr>
            <sz val="9"/>
            <color indexed="81"/>
            <rFont val="Tahoma"/>
            <family val="2"/>
          </rPr>
          <t xml:space="preserve">
Diligenciar el porcentaje si aplica</t>
        </r>
      </text>
    </comment>
    <comment ref="F134" authorId="0" shapeId="0" xr:uid="{92B401E6-9F6F-4B0F-BBFF-0462739629FA}">
      <text>
        <r>
          <rPr>
            <sz val="9"/>
            <color indexed="81"/>
            <rFont val="Tahoma"/>
            <family val="2"/>
          </rPr>
          <t xml:space="preserve">
Diligenciar el porcentaje si aplica</t>
        </r>
      </text>
    </comment>
    <comment ref="B141" authorId="1" shapeId="0" xr:uid="{F95FA57D-E635-4FD8-8DC2-A8C5122EC22E}">
      <text>
        <r>
          <rPr>
            <sz val="9"/>
            <color indexed="81"/>
            <rFont val="Tahoma"/>
            <family val="2"/>
          </rPr>
          <t xml:space="preserve">
Respecto al ítem</t>
        </r>
      </text>
    </comment>
    <comment ref="C141" authorId="1" shapeId="0" xr:uid="{BEBD62B7-1E6F-4E1F-BED9-4E4F20A2210B}">
      <text>
        <r>
          <rPr>
            <sz val="9"/>
            <color indexed="81"/>
            <rFont val="Tahoma"/>
            <family val="2"/>
          </rPr>
          <t xml:space="preserve">
(%) de dedicación respecto a la unidad de medida, justificar adecuamente en caso que sea inferior al 100% y no sea aporte en especie</t>
        </r>
      </text>
    </comment>
    <comment ref="E141" authorId="1" shapeId="0" xr:uid="{AA254F7A-AE50-4B03-A4D3-CCD2B508549F}">
      <text>
        <r>
          <rPr>
            <sz val="9"/>
            <color indexed="81"/>
            <rFont val="Tahoma"/>
            <family val="2"/>
          </rPr>
          <t xml:space="preserve">
Respecto a la unidad de medida</t>
        </r>
      </text>
    </comment>
    <comment ref="F155" authorId="0" shapeId="0" xr:uid="{8698DA06-2291-400D-B03D-802AAE5AAEE1}">
      <text>
        <r>
          <rPr>
            <sz val="9"/>
            <color indexed="81"/>
            <rFont val="Tahoma"/>
            <family val="2"/>
          </rPr>
          <t xml:space="preserve">
Normalmente este valor se deriva del estudio de mercado</t>
        </r>
      </text>
    </comment>
    <comment ref="A174" authorId="0" shapeId="0" xr:uid="{F96EEABA-75A0-457D-BAB1-3D62DAEB8041}">
      <text>
        <r>
          <rPr>
            <sz val="9"/>
            <color indexed="81"/>
            <rFont val="Tahoma"/>
            <family val="2"/>
          </rPr>
          <t xml:space="preserve">
Sobre los aportes en dinero de quien no ejecuta</t>
        </r>
      </text>
    </comment>
    <comment ref="F174" authorId="0" shapeId="0" xr:uid="{B8287B2D-6190-49D6-9971-6572D006B030}">
      <text>
        <r>
          <rPr>
            <sz val="9"/>
            <color indexed="81"/>
            <rFont val="Tahoma"/>
            <family val="2"/>
          </rPr>
          <t xml:space="preserve">
Diligenciar el porcentaje si aplica</t>
        </r>
      </text>
    </comment>
    <comment ref="A175" authorId="0" shapeId="0" xr:uid="{1104DB8B-B5DA-4784-9360-D24B5235C5ED}">
      <text>
        <r>
          <rPr>
            <sz val="9"/>
            <color indexed="81"/>
            <rFont val="Tahoma"/>
            <family val="2"/>
          </rPr>
          <t xml:space="preserve">
Sobre los aportes en dinero de quien no ejecuta</t>
        </r>
      </text>
    </comment>
    <comment ref="F175" authorId="0" shapeId="0" xr:uid="{08975D89-E03C-4035-A886-87BE6E54DE43}">
      <text>
        <r>
          <rPr>
            <sz val="9"/>
            <color indexed="81"/>
            <rFont val="Tahoma"/>
            <family val="2"/>
          </rPr>
          <t xml:space="preserve">
Diligenciar el porcentaje si aplica</t>
        </r>
      </text>
    </comment>
    <comment ref="F176" authorId="0" shapeId="0" xr:uid="{A821CA9E-8D16-457A-ADC5-A3EB7D3312DB}">
      <text>
        <r>
          <rPr>
            <sz val="9"/>
            <color indexed="81"/>
            <rFont val="Tahoma"/>
            <family val="2"/>
          </rPr>
          <t xml:space="preserve">
Diligenciar el porcentaje si aplica</t>
        </r>
      </text>
    </comment>
    <comment ref="B183" authorId="1" shapeId="0" xr:uid="{43074EA8-6B60-43AC-8B2A-F68D1C00D836}">
      <text>
        <r>
          <rPr>
            <sz val="9"/>
            <color indexed="81"/>
            <rFont val="Tahoma"/>
            <family val="2"/>
          </rPr>
          <t xml:space="preserve">
Respecto al ítem</t>
        </r>
      </text>
    </comment>
    <comment ref="C183" authorId="1" shapeId="0" xr:uid="{E8585F54-6D77-4DED-B709-A70E716AB768}">
      <text>
        <r>
          <rPr>
            <sz val="9"/>
            <color indexed="81"/>
            <rFont val="Tahoma"/>
            <family val="2"/>
          </rPr>
          <t xml:space="preserve">
(%) de dedicación respecto a la unidad de medida, justificar adecuamente en caso que sea inferior al 100% y no sea aporte en especie</t>
        </r>
      </text>
    </comment>
    <comment ref="E183" authorId="1" shapeId="0" xr:uid="{13F29AAC-9CDB-4C16-952C-89E3C68B35A5}">
      <text>
        <r>
          <rPr>
            <sz val="9"/>
            <color indexed="81"/>
            <rFont val="Tahoma"/>
            <family val="2"/>
          </rPr>
          <t xml:space="preserve">
Respecto a la unidad de medida</t>
        </r>
      </text>
    </comment>
    <comment ref="F197" authorId="0" shapeId="0" xr:uid="{181D5EED-3059-42CF-9CC0-B385AC9D1F8E}">
      <text>
        <r>
          <rPr>
            <sz val="9"/>
            <color indexed="81"/>
            <rFont val="Tahoma"/>
            <family val="2"/>
          </rPr>
          <t xml:space="preserve">
Normalmente este valor se deriva del estudio de mercado</t>
        </r>
      </text>
    </comment>
    <comment ref="A216" authorId="0" shapeId="0" xr:uid="{07D1793F-ECFD-4219-8D65-9B0EAB46D78C}">
      <text>
        <r>
          <rPr>
            <sz val="9"/>
            <color indexed="81"/>
            <rFont val="Tahoma"/>
            <family val="2"/>
          </rPr>
          <t xml:space="preserve">
Sobre los aportes en dinero de quien no ejecuta</t>
        </r>
      </text>
    </comment>
    <comment ref="F216" authorId="0" shapeId="0" xr:uid="{46FD687C-E644-48AB-8080-72779FF269A3}">
      <text>
        <r>
          <rPr>
            <sz val="9"/>
            <color indexed="81"/>
            <rFont val="Tahoma"/>
            <family val="2"/>
          </rPr>
          <t xml:space="preserve">
Diligenciar el porcentaje si aplica</t>
        </r>
      </text>
    </comment>
    <comment ref="A217" authorId="0" shapeId="0" xr:uid="{380024B8-B597-4C4E-8602-584AC018B2A1}">
      <text>
        <r>
          <rPr>
            <sz val="9"/>
            <color indexed="81"/>
            <rFont val="Tahoma"/>
            <family val="2"/>
          </rPr>
          <t xml:space="preserve">
Sobre los aportes en dinero de quien no ejecuta</t>
        </r>
      </text>
    </comment>
    <comment ref="F217" authorId="0" shapeId="0" xr:uid="{2F3741C0-B0F5-48EE-A76C-63EE782DA473}">
      <text>
        <r>
          <rPr>
            <sz val="9"/>
            <color indexed="81"/>
            <rFont val="Tahoma"/>
            <family val="2"/>
          </rPr>
          <t xml:space="preserve">
Diligenciar el porcentaje si aplica</t>
        </r>
      </text>
    </comment>
    <comment ref="F218" authorId="0" shapeId="0" xr:uid="{C23ADC46-3353-4F1E-BC0C-D7EEB2320F6D}">
      <text>
        <r>
          <rPr>
            <sz val="9"/>
            <color indexed="81"/>
            <rFont val="Tahoma"/>
            <family val="2"/>
          </rPr>
          <t xml:space="preserve">
Diligenciar el porcentaje si aplica</t>
        </r>
      </text>
    </comment>
    <comment ref="B225" authorId="1" shapeId="0" xr:uid="{93D28E21-B725-4915-9F04-998B2F7A635B}">
      <text>
        <r>
          <rPr>
            <sz val="9"/>
            <color indexed="81"/>
            <rFont val="Tahoma"/>
            <family val="2"/>
          </rPr>
          <t xml:space="preserve">
Respecto al ítem</t>
        </r>
      </text>
    </comment>
    <comment ref="C225" authorId="1" shapeId="0" xr:uid="{405B09E7-DFAA-43B8-876C-23546E89DD39}">
      <text>
        <r>
          <rPr>
            <sz val="9"/>
            <color indexed="81"/>
            <rFont val="Tahoma"/>
            <family val="2"/>
          </rPr>
          <t xml:space="preserve">
(%) de dedicación respecto a la unidad de medida, justificar adecuamente en caso que sea inferior al 100% y no sea aporte en especie</t>
        </r>
      </text>
    </comment>
    <comment ref="E225" authorId="1" shapeId="0" xr:uid="{0B6A42CD-EBBE-4593-A7A1-B3364C021A21}">
      <text>
        <r>
          <rPr>
            <sz val="9"/>
            <color indexed="81"/>
            <rFont val="Tahoma"/>
            <family val="2"/>
          </rPr>
          <t xml:space="preserve">
Respecto a la unidad de medida</t>
        </r>
      </text>
    </comment>
    <comment ref="F239" authorId="0" shapeId="0" xr:uid="{0DDBC9E9-4551-4474-A1E6-CA91E00096F6}">
      <text>
        <r>
          <rPr>
            <sz val="9"/>
            <color indexed="81"/>
            <rFont val="Tahoma"/>
            <family val="2"/>
          </rPr>
          <t xml:space="preserve">
Normalmente este valor se deriva del estudio de mercado</t>
        </r>
      </text>
    </comment>
    <comment ref="A258" authorId="0" shapeId="0" xr:uid="{548C385F-69C9-4BE5-B4A6-14EBB1C43882}">
      <text>
        <r>
          <rPr>
            <sz val="9"/>
            <color indexed="81"/>
            <rFont val="Tahoma"/>
            <family val="2"/>
          </rPr>
          <t xml:space="preserve">
Sobre los aportes en dinero de quien no ejecuta</t>
        </r>
      </text>
    </comment>
    <comment ref="F258" authorId="0" shapeId="0" xr:uid="{539141CE-2197-408B-99F0-020C33DFEF2C}">
      <text>
        <r>
          <rPr>
            <sz val="9"/>
            <color indexed="81"/>
            <rFont val="Tahoma"/>
            <family val="2"/>
          </rPr>
          <t xml:space="preserve">
Diligenciar el porcentaje si aplica</t>
        </r>
      </text>
    </comment>
    <comment ref="A259" authorId="0" shapeId="0" xr:uid="{D22F6597-21E9-4129-9BB6-F94FB88A5205}">
      <text>
        <r>
          <rPr>
            <sz val="9"/>
            <color indexed="81"/>
            <rFont val="Tahoma"/>
            <family val="2"/>
          </rPr>
          <t xml:space="preserve">
Sobre los aportes en dinero de quien no ejecuta</t>
        </r>
      </text>
    </comment>
    <comment ref="F259" authorId="0" shapeId="0" xr:uid="{6E148404-10A6-40DD-9D6B-54E2A4F9FD4B}">
      <text>
        <r>
          <rPr>
            <sz val="9"/>
            <color indexed="81"/>
            <rFont val="Tahoma"/>
            <family val="2"/>
          </rPr>
          <t xml:space="preserve">
Diligenciar el porcentaje si aplica</t>
        </r>
      </text>
    </comment>
    <comment ref="F260" authorId="0" shapeId="0" xr:uid="{A6BBDA67-F202-4BA3-95D9-EE86860A241A}">
      <text>
        <r>
          <rPr>
            <sz val="9"/>
            <color indexed="81"/>
            <rFont val="Tahoma"/>
            <family val="2"/>
          </rPr>
          <t xml:space="preserve">
Diligenciar el porcentaje si aplica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7454CA26-A5CA-4491-B297-597B70B808F1}">
      <text>
        <r>
          <rPr>
            <sz val="9"/>
            <color indexed="81"/>
            <rFont val="Tahoma"/>
            <family val="2"/>
          </rPr>
          <t>La información se alimenta de la hoja 
"PLAN DE EJECUCIÓN FÍSICA Y DE INVERSIONES"</t>
        </r>
      </text>
    </comment>
    <comment ref="A6" authorId="0" shapeId="0" xr:uid="{2B86DAFD-C35D-4E68-946A-8E8859E3F87D}">
      <text>
        <r>
          <rPr>
            <sz val="9"/>
            <color indexed="81"/>
            <rFont val="Tahoma"/>
            <family val="2"/>
          </rPr>
          <t>La información se alimenta de la hoja 
"PLAN DE EJECUCIÓN FÍSICA Y DE INVERSIONES"</t>
        </r>
      </text>
    </comment>
    <comment ref="H12" authorId="0" shapeId="0" xr:uid="{93475E24-91C0-41AE-BE44-8151DBC10B9B}">
      <text>
        <r>
          <rPr>
            <sz val="9"/>
            <color indexed="81"/>
            <rFont val="Tahoma"/>
            <family val="2"/>
          </rPr>
          <t xml:space="preserve">
Diligenciar solo si se trata de un convenio</t>
        </r>
      </text>
    </comment>
    <comment ref="J13" authorId="0" shapeId="0" xr:uid="{D2A82CD1-1C73-44C3-BCA4-2BDAA4EEA360}">
      <text>
        <r>
          <rPr>
            <sz val="9"/>
            <color indexed="81"/>
            <rFont val="Tahoma"/>
            <family val="2"/>
          </rPr>
          <t xml:space="preserve">
Diligenciar el nombre del conveniante.
Incluir columnas a la derecha, en caso de requerirlo.</t>
        </r>
      </text>
    </comment>
    <comment ref="B15" authorId="1" shapeId="0" xr:uid="{F4BAA541-7982-477B-9212-08D04808BCE7}">
      <text>
        <r>
          <rPr>
            <sz val="9"/>
            <color indexed="81"/>
            <rFont val="Tahoma"/>
            <family val="2"/>
          </rPr>
          <t xml:space="preserve">
Respecto al ítem</t>
        </r>
      </text>
    </comment>
    <comment ref="C15" authorId="1" shapeId="0" xr:uid="{20D658F3-5DFE-4B6C-AF60-AE22E584C67D}">
      <text>
        <r>
          <rPr>
            <sz val="9"/>
            <color indexed="81"/>
            <rFont val="Tahoma"/>
            <family val="2"/>
          </rPr>
          <t xml:space="preserve">
(%) de dedicación respecto a la unidad de medida, justificar adecuamente en caso que sea inferior al 100% y no sea aporte en especie</t>
        </r>
      </text>
    </comment>
    <comment ref="E15" authorId="1" shapeId="0" xr:uid="{CE114868-555B-4CDF-BB9E-6E5DDDBDFB04}">
      <text>
        <r>
          <rPr>
            <sz val="9"/>
            <color indexed="81"/>
            <rFont val="Tahoma"/>
            <family val="2"/>
          </rPr>
          <t xml:space="preserve">
Respecto a la unidad de medida</t>
        </r>
      </text>
    </comment>
    <comment ref="F29" authorId="0" shapeId="0" xr:uid="{5EC2112A-44C3-442C-88DD-C1F2748F63F3}">
      <text>
        <r>
          <rPr>
            <sz val="9"/>
            <color indexed="81"/>
            <rFont val="Tahoma"/>
            <family val="2"/>
          </rPr>
          <t xml:space="preserve">
Normalmente este valor se deriva del estudio de mercado</t>
        </r>
      </text>
    </comment>
    <comment ref="A48" authorId="0" shapeId="0" xr:uid="{BDDDDECA-1736-40B7-AE51-5F7DC8D7672E}">
      <text>
        <r>
          <rPr>
            <sz val="9"/>
            <color indexed="81"/>
            <rFont val="Tahoma"/>
            <family val="2"/>
          </rPr>
          <t xml:space="preserve">
Sobre los aportes en dinero de quien no ejecuta</t>
        </r>
      </text>
    </comment>
    <comment ref="F48" authorId="0" shapeId="0" xr:uid="{90DFB656-04F3-4754-93E6-410A97C60972}">
      <text>
        <r>
          <rPr>
            <sz val="9"/>
            <color indexed="81"/>
            <rFont val="Tahoma"/>
            <family val="2"/>
          </rPr>
          <t xml:space="preserve">
Diligenciar el porcentaje si aplica</t>
        </r>
      </text>
    </comment>
    <comment ref="A49" authorId="0" shapeId="0" xr:uid="{F710AA1B-2C21-457E-AF7C-5369A4F3C60F}">
      <text>
        <r>
          <rPr>
            <sz val="9"/>
            <color indexed="81"/>
            <rFont val="Tahoma"/>
            <family val="2"/>
          </rPr>
          <t xml:space="preserve">
Sobre los aportes en dinero de quien no ejecuta</t>
        </r>
      </text>
    </comment>
    <comment ref="F49" authorId="0" shapeId="0" xr:uid="{61545D1D-F371-42BA-B79E-5DAD65FAF5FC}">
      <text>
        <r>
          <rPr>
            <sz val="9"/>
            <color indexed="81"/>
            <rFont val="Tahoma"/>
            <family val="2"/>
          </rPr>
          <t xml:space="preserve">
Diligenciar el porcentaje si aplica</t>
        </r>
      </text>
    </comment>
    <comment ref="F50" authorId="0" shapeId="0" xr:uid="{58E6E638-2726-4EF3-A847-4939AD9334A4}">
      <text>
        <r>
          <rPr>
            <sz val="9"/>
            <color indexed="81"/>
            <rFont val="Tahoma"/>
            <family val="2"/>
          </rPr>
          <t xml:space="preserve">
Diligenciar el porcentaje si aplica</t>
        </r>
      </text>
    </comment>
    <comment ref="B57" authorId="1" shapeId="0" xr:uid="{1660E201-81A5-455A-B215-AB3F4EE7BC4B}">
      <text>
        <r>
          <rPr>
            <sz val="9"/>
            <color indexed="81"/>
            <rFont val="Tahoma"/>
            <family val="2"/>
          </rPr>
          <t xml:space="preserve">
Respecto al ítem</t>
        </r>
      </text>
    </comment>
    <comment ref="C57" authorId="1" shapeId="0" xr:uid="{4BC1CA8E-3295-48E8-88EA-4249884E6487}">
      <text>
        <r>
          <rPr>
            <sz val="9"/>
            <color indexed="81"/>
            <rFont val="Tahoma"/>
            <family val="2"/>
          </rPr>
          <t xml:space="preserve">
(%) de dedicación respecto a la unidad de medida, justificar adecuamente en caso que sea inferior al 100% y no sea aporte en especie</t>
        </r>
      </text>
    </comment>
    <comment ref="E57" authorId="1" shapeId="0" xr:uid="{699F2EA7-831C-4F14-BBBB-14FAED4FC269}">
      <text>
        <r>
          <rPr>
            <sz val="9"/>
            <color indexed="81"/>
            <rFont val="Tahoma"/>
            <family val="2"/>
          </rPr>
          <t xml:space="preserve">
Respecto a la unidad de medida</t>
        </r>
      </text>
    </comment>
    <comment ref="F71" authorId="0" shapeId="0" xr:uid="{18C01CA0-91CF-4725-8262-AD11FDCEF0FA}">
      <text>
        <r>
          <rPr>
            <sz val="9"/>
            <color indexed="81"/>
            <rFont val="Tahoma"/>
            <family val="2"/>
          </rPr>
          <t xml:space="preserve">
Normalmente este valor se deriva del estudio de mercado</t>
        </r>
      </text>
    </comment>
    <comment ref="A90" authorId="0" shapeId="0" xr:uid="{9B0B0542-EBAD-4789-B3CA-D6D540A169A6}">
      <text>
        <r>
          <rPr>
            <sz val="9"/>
            <color indexed="81"/>
            <rFont val="Tahoma"/>
            <family val="2"/>
          </rPr>
          <t xml:space="preserve">
Sobre los aportes en dinero de quien no ejecuta</t>
        </r>
      </text>
    </comment>
    <comment ref="F90" authorId="0" shapeId="0" xr:uid="{EA2F32C9-8150-44B4-BB88-FB29F1242684}">
      <text>
        <r>
          <rPr>
            <sz val="9"/>
            <color indexed="81"/>
            <rFont val="Tahoma"/>
            <family val="2"/>
          </rPr>
          <t xml:space="preserve">
Diligenciar el porcentaje si aplica</t>
        </r>
      </text>
    </comment>
    <comment ref="A91" authorId="0" shapeId="0" xr:uid="{573AD7CB-034D-4C93-B847-BD8518CCEB7E}">
      <text>
        <r>
          <rPr>
            <sz val="9"/>
            <color indexed="81"/>
            <rFont val="Tahoma"/>
            <family val="2"/>
          </rPr>
          <t xml:space="preserve">
Sobre los aportes en dinero de quien no ejecuta</t>
        </r>
      </text>
    </comment>
    <comment ref="F91" authorId="0" shapeId="0" xr:uid="{44341CE1-6E3C-4265-833F-F6AD40A16AED}">
      <text>
        <r>
          <rPr>
            <sz val="9"/>
            <color indexed="81"/>
            <rFont val="Tahoma"/>
            <family val="2"/>
          </rPr>
          <t xml:space="preserve">
Diligenciar el porcentaje si aplica</t>
        </r>
      </text>
    </comment>
    <comment ref="F92" authorId="0" shapeId="0" xr:uid="{14AC12BB-66DE-400A-85B5-92E70CE5B160}">
      <text>
        <r>
          <rPr>
            <sz val="9"/>
            <color indexed="81"/>
            <rFont val="Tahoma"/>
            <family val="2"/>
          </rPr>
          <t xml:space="preserve">
Diligenciar el porcentaje si aplica</t>
        </r>
      </text>
    </comment>
    <comment ref="B99" authorId="1" shapeId="0" xr:uid="{D404BD3F-8322-4C64-9557-84DF4E41C0BF}">
      <text>
        <r>
          <rPr>
            <sz val="9"/>
            <color indexed="81"/>
            <rFont val="Tahoma"/>
            <family val="2"/>
          </rPr>
          <t xml:space="preserve">
Respecto al ítem</t>
        </r>
      </text>
    </comment>
    <comment ref="C99" authorId="1" shapeId="0" xr:uid="{8166D57D-0F4B-4329-AD80-B469C7C32009}">
      <text>
        <r>
          <rPr>
            <sz val="9"/>
            <color indexed="81"/>
            <rFont val="Tahoma"/>
            <family val="2"/>
          </rPr>
          <t xml:space="preserve">
(%) de dedicación respecto a la unidad de medida, justificar adecuamente en caso que sea inferior al 100% y no sea aporte en especie</t>
        </r>
      </text>
    </comment>
    <comment ref="E99" authorId="1" shapeId="0" xr:uid="{492D2411-814F-41BD-B291-3D3F427E0EBB}">
      <text>
        <r>
          <rPr>
            <sz val="9"/>
            <color indexed="81"/>
            <rFont val="Tahoma"/>
            <family val="2"/>
          </rPr>
          <t xml:space="preserve">
Respecto a la unidad de medida</t>
        </r>
      </text>
    </comment>
    <comment ref="F113" authorId="0" shapeId="0" xr:uid="{0A732466-A20B-4F12-88D7-36D39510AEC9}">
      <text>
        <r>
          <rPr>
            <sz val="9"/>
            <color indexed="81"/>
            <rFont val="Tahoma"/>
            <family val="2"/>
          </rPr>
          <t xml:space="preserve">
Normalmente este valor se deriva del estudio de mercado</t>
        </r>
      </text>
    </comment>
    <comment ref="A132" authorId="0" shapeId="0" xr:uid="{DA4BE101-3192-4B03-8F96-E3F993CEB758}">
      <text>
        <r>
          <rPr>
            <sz val="9"/>
            <color indexed="81"/>
            <rFont val="Tahoma"/>
            <family val="2"/>
          </rPr>
          <t xml:space="preserve">
Sobre los aportes en dinero de quien no ejecuta</t>
        </r>
      </text>
    </comment>
    <comment ref="F132" authorId="0" shapeId="0" xr:uid="{795B46F4-8D32-4BB3-B088-30BAA03CA478}">
      <text>
        <r>
          <rPr>
            <sz val="9"/>
            <color indexed="81"/>
            <rFont val="Tahoma"/>
            <family val="2"/>
          </rPr>
          <t xml:space="preserve">
Diligenciar el porcentaje si aplica</t>
        </r>
      </text>
    </comment>
    <comment ref="A133" authorId="0" shapeId="0" xr:uid="{9CF8E1F4-C594-4931-8684-09931324DF04}">
      <text>
        <r>
          <rPr>
            <sz val="9"/>
            <color indexed="81"/>
            <rFont val="Tahoma"/>
            <family val="2"/>
          </rPr>
          <t xml:space="preserve">
Sobre los aportes en dinero de quien no ejecuta</t>
        </r>
      </text>
    </comment>
    <comment ref="F133" authorId="0" shapeId="0" xr:uid="{48E9F43F-7125-4DC1-B62A-3C29D163A0CC}">
      <text>
        <r>
          <rPr>
            <sz val="9"/>
            <color indexed="81"/>
            <rFont val="Tahoma"/>
            <family val="2"/>
          </rPr>
          <t xml:space="preserve">
Diligenciar el porcentaje si aplica</t>
        </r>
      </text>
    </comment>
    <comment ref="F134" authorId="0" shapeId="0" xr:uid="{ADC90546-8F6B-4AFE-BDDD-4F70A5BAB8B1}">
      <text>
        <r>
          <rPr>
            <sz val="9"/>
            <color indexed="81"/>
            <rFont val="Tahoma"/>
            <family val="2"/>
          </rPr>
          <t xml:space="preserve">
Diligenciar el porcentaje si aplica</t>
        </r>
      </text>
    </comment>
    <comment ref="B141" authorId="1" shapeId="0" xr:uid="{58D91548-D3D3-4EEE-9970-537389BDE6AF}">
      <text>
        <r>
          <rPr>
            <sz val="9"/>
            <color indexed="81"/>
            <rFont val="Tahoma"/>
            <family val="2"/>
          </rPr>
          <t xml:space="preserve">
Respecto al ítem</t>
        </r>
      </text>
    </comment>
    <comment ref="C141" authorId="1" shapeId="0" xr:uid="{7B6DA0EF-5C4D-4F4F-A428-CC640FF0FF31}">
      <text>
        <r>
          <rPr>
            <sz val="9"/>
            <color indexed="81"/>
            <rFont val="Tahoma"/>
            <family val="2"/>
          </rPr>
          <t xml:space="preserve">
(%) de dedicación respecto a la unidad de medida, justificar adecuamente en caso que sea inferior al 100% y no sea aporte en especie</t>
        </r>
      </text>
    </comment>
    <comment ref="E141" authorId="1" shapeId="0" xr:uid="{2AB44217-F547-482A-8596-21252BFA116F}">
      <text>
        <r>
          <rPr>
            <sz val="9"/>
            <color indexed="81"/>
            <rFont val="Tahoma"/>
            <family val="2"/>
          </rPr>
          <t xml:space="preserve">
Respecto a la unidad de medida</t>
        </r>
      </text>
    </comment>
    <comment ref="F155" authorId="0" shapeId="0" xr:uid="{409B5DC1-7A10-4FAD-B523-0970429A8682}">
      <text>
        <r>
          <rPr>
            <sz val="9"/>
            <color indexed="81"/>
            <rFont val="Tahoma"/>
            <family val="2"/>
          </rPr>
          <t xml:space="preserve">
Normalmente este valor se deriva del estudio de mercado</t>
        </r>
      </text>
    </comment>
    <comment ref="A174" authorId="0" shapeId="0" xr:uid="{0E82091D-5282-4176-B31D-CEAB3899BAE8}">
      <text>
        <r>
          <rPr>
            <sz val="9"/>
            <color indexed="81"/>
            <rFont val="Tahoma"/>
            <family val="2"/>
          </rPr>
          <t xml:space="preserve">
Sobre los aportes en dinero de quien no ejecuta</t>
        </r>
      </text>
    </comment>
    <comment ref="F174" authorId="0" shapeId="0" xr:uid="{3738BAD6-618F-4FD5-9023-11AACBAFBA82}">
      <text>
        <r>
          <rPr>
            <sz val="9"/>
            <color indexed="81"/>
            <rFont val="Tahoma"/>
            <family val="2"/>
          </rPr>
          <t xml:space="preserve">
Diligenciar el porcentaje si aplica</t>
        </r>
      </text>
    </comment>
    <comment ref="A175" authorId="0" shapeId="0" xr:uid="{B5A3A851-BF85-498B-86AF-4D44687EA7B5}">
      <text>
        <r>
          <rPr>
            <sz val="9"/>
            <color indexed="81"/>
            <rFont val="Tahoma"/>
            <family val="2"/>
          </rPr>
          <t xml:space="preserve">
Sobre los aportes en dinero de quien no ejecuta</t>
        </r>
      </text>
    </comment>
    <comment ref="F175" authorId="0" shapeId="0" xr:uid="{4003599C-1B59-404C-B686-7B24FCFBFE84}">
      <text>
        <r>
          <rPr>
            <sz val="9"/>
            <color indexed="81"/>
            <rFont val="Tahoma"/>
            <family val="2"/>
          </rPr>
          <t xml:space="preserve">
Diligenciar el porcentaje si aplica</t>
        </r>
      </text>
    </comment>
    <comment ref="F176" authorId="0" shapeId="0" xr:uid="{633AB76C-1600-4164-A996-35F6470D0290}">
      <text>
        <r>
          <rPr>
            <sz val="9"/>
            <color indexed="81"/>
            <rFont val="Tahoma"/>
            <family val="2"/>
          </rPr>
          <t xml:space="preserve">
Diligenciar el porcentaje si aplica</t>
        </r>
      </text>
    </comment>
    <comment ref="B183" authorId="1" shapeId="0" xr:uid="{2AFAFDAE-62DD-4BCE-9FE0-6B5661FC76C5}">
      <text>
        <r>
          <rPr>
            <sz val="9"/>
            <color indexed="81"/>
            <rFont val="Tahoma"/>
            <family val="2"/>
          </rPr>
          <t xml:space="preserve">
Respecto al ítem</t>
        </r>
      </text>
    </comment>
    <comment ref="C183" authorId="1" shapeId="0" xr:uid="{1F1E35D9-5B33-48FF-82F2-C7524C62EC50}">
      <text>
        <r>
          <rPr>
            <sz val="9"/>
            <color indexed="81"/>
            <rFont val="Tahoma"/>
            <family val="2"/>
          </rPr>
          <t xml:space="preserve">
(%) de dedicación respecto a la unidad de medida, justificar adecuamente en caso que sea inferior al 100% y no sea aporte en especie</t>
        </r>
      </text>
    </comment>
    <comment ref="E183" authorId="1" shapeId="0" xr:uid="{7C14F42F-1BA1-4731-AAC3-A1218DD11710}">
      <text>
        <r>
          <rPr>
            <sz val="9"/>
            <color indexed="81"/>
            <rFont val="Tahoma"/>
            <family val="2"/>
          </rPr>
          <t xml:space="preserve">
Respecto a la unidad de medida</t>
        </r>
      </text>
    </comment>
    <comment ref="F197" authorId="0" shapeId="0" xr:uid="{FEE33AC8-C5CC-4E61-8766-850D4730BB73}">
      <text>
        <r>
          <rPr>
            <sz val="9"/>
            <color indexed="81"/>
            <rFont val="Tahoma"/>
            <family val="2"/>
          </rPr>
          <t xml:space="preserve">
Normalmente este valor se deriva del estudio de mercado</t>
        </r>
      </text>
    </comment>
    <comment ref="A216" authorId="0" shapeId="0" xr:uid="{44D03F96-3013-4984-BDF8-34F56ECC535A}">
      <text>
        <r>
          <rPr>
            <sz val="9"/>
            <color indexed="81"/>
            <rFont val="Tahoma"/>
            <family val="2"/>
          </rPr>
          <t xml:space="preserve">
Sobre los aportes en dinero de quien no ejecuta</t>
        </r>
      </text>
    </comment>
    <comment ref="F216" authorId="0" shapeId="0" xr:uid="{1D32ED50-1E0B-4779-AE11-70D4317A8D8F}">
      <text>
        <r>
          <rPr>
            <sz val="9"/>
            <color indexed="81"/>
            <rFont val="Tahoma"/>
            <family val="2"/>
          </rPr>
          <t xml:space="preserve">
Diligenciar el porcentaje si aplica</t>
        </r>
      </text>
    </comment>
    <comment ref="A217" authorId="0" shapeId="0" xr:uid="{05E2EDD4-060C-44E0-A74D-76E712BDD6A0}">
      <text>
        <r>
          <rPr>
            <sz val="9"/>
            <color indexed="81"/>
            <rFont val="Tahoma"/>
            <family val="2"/>
          </rPr>
          <t xml:space="preserve">
Sobre los aportes en dinero de quien no ejecuta</t>
        </r>
      </text>
    </comment>
    <comment ref="F217" authorId="0" shapeId="0" xr:uid="{81283DD9-9B49-4902-9841-5C5B03E4A78D}">
      <text>
        <r>
          <rPr>
            <sz val="9"/>
            <color indexed="81"/>
            <rFont val="Tahoma"/>
            <family val="2"/>
          </rPr>
          <t xml:space="preserve">
Diligenciar el porcentaje si aplica</t>
        </r>
      </text>
    </comment>
    <comment ref="F218" authorId="0" shapeId="0" xr:uid="{8B713563-41DF-4291-91B8-449A68C654A6}">
      <text>
        <r>
          <rPr>
            <sz val="9"/>
            <color indexed="81"/>
            <rFont val="Tahoma"/>
            <family val="2"/>
          </rPr>
          <t xml:space="preserve">
Diligenciar el porcentaje si aplica</t>
        </r>
      </text>
    </comment>
    <comment ref="B225" authorId="1" shapeId="0" xr:uid="{4D62E241-37F2-4CD1-88C9-6C1338C77757}">
      <text>
        <r>
          <rPr>
            <sz val="9"/>
            <color indexed="81"/>
            <rFont val="Tahoma"/>
            <family val="2"/>
          </rPr>
          <t xml:space="preserve">
Respecto al ítem</t>
        </r>
      </text>
    </comment>
    <comment ref="C225" authorId="1" shapeId="0" xr:uid="{427053B3-28D2-4F1F-A498-C577294EC894}">
      <text>
        <r>
          <rPr>
            <sz val="9"/>
            <color indexed="81"/>
            <rFont val="Tahoma"/>
            <family val="2"/>
          </rPr>
          <t xml:space="preserve">
(%) de dedicación respecto a la unidad de medida, justificar adecuamente en caso que sea inferior al 100% y no sea aporte en especie</t>
        </r>
      </text>
    </comment>
    <comment ref="E225" authorId="1" shapeId="0" xr:uid="{1B6A253A-C8D5-4363-9E20-FFB3E4A3B2AE}">
      <text>
        <r>
          <rPr>
            <sz val="9"/>
            <color indexed="81"/>
            <rFont val="Tahoma"/>
            <family val="2"/>
          </rPr>
          <t xml:space="preserve">
Respecto a la unidad de medida</t>
        </r>
      </text>
    </comment>
    <comment ref="F239" authorId="0" shapeId="0" xr:uid="{E34B3D9B-F49E-48D4-8799-3C98A0955ABA}">
      <text>
        <r>
          <rPr>
            <sz val="9"/>
            <color indexed="81"/>
            <rFont val="Tahoma"/>
            <family val="2"/>
          </rPr>
          <t xml:space="preserve">
Normalmente este valor se deriva del estudio de mercado</t>
        </r>
      </text>
    </comment>
    <comment ref="A258" authorId="0" shapeId="0" xr:uid="{B666F9B2-A6BC-4F2B-BF7D-556783ABD0E0}">
      <text>
        <r>
          <rPr>
            <sz val="9"/>
            <color indexed="81"/>
            <rFont val="Tahoma"/>
            <family val="2"/>
          </rPr>
          <t xml:space="preserve">
Sobre los aportes en dinero de quien no ejecuta</t>
        </r>
      </text>
    </comment>
    <comment ref="F258" authorId="0" shapeId="0" xr:uid="{F71D0890-A841-456E-8D92-480778D9BA78}">
      <text>
        <r>
          <rPr>
            <sz val="9"/>
            <color indexed="81"/>
            <rFont val="Tahoma"/>
            <family val="2"/>
          </rPr>
          <t xml:space="preserve">
Diligenciar el porcentaje si aplica</t>
        </r>
      </text>
    </comment>
    <comment ref="A259" authorId="0" shapeId="0" xr:uid="{A54A9129-65C9-49D7-978B-FD52574E0A49}">
      <text>
        <r>
          <rPr>
            <sz val="9"/>
            <color indexed="81"/>
            <rFont val="Tahoma"/>
            <family val="2"/>
          </rPr>
          <t xml:space="preserve">
Sobre los aportes en dinero de quien no ejecuta</t>
        </r>
      </text>
    </comment>
    <comment ref="F259" authorId="0" shapeId="0" xr:uid="{51CF2D0A-4F6B-4F91-8404-E580993CFB9B}">
      <text>
        <r>
          <rPr>
            <sz val="9"/>
            <color indexed="81"/>
            <rFont val="Tahoma"/>
            <family val="2"/>
          </rPr>
          <t xml:space="preserve">
Diligenciar el porcentaje si aplica</t>
        </r>
      </text>
    </comment>
    <comment ref="F260" authorId="0" shapeId="0" xr:uid="{79CE0509-1F22-4856-8B3D-4ECB5891438B}">
      <text>
        <r>
          <rPr>
            <sz val="9"/>
            <color indexed="81"/>
            <rFont val="Tahoma"/>
            <family val="2"/>
          </rPr>
          <t xml:space="preserve">
Diligenciar el porcentaje si aplica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681D9695-7869-434F-9630-0D4050B80B98}">
      <text>
        <r>
          <rPr>
            <sz val="9"/>
            <color indexed="81"/>
            <rFont val="Tahoma"/>
            <family val="2"/>
          </rPr>
          <t>La información se alimenta de la hoja 
"PLAN DE EJECUCIÓN FÍSICA Y DE INVERSIONES"</t>
        </r>
      </text>
    </comment>
    <comment ref="A6" authorId="0" shapeId="0" xr:uid="{151D9114-81D8-4FB0-B977-C87AF3BFEC86}">
      <text>
        <r>
          <rPr>
            <sz val="9"/>
            <color indexed="81"/>
            <rFont val="Tahoma"/>
            <family val="2"/>
          </rPr>
          <t>La información se alimenta de la hoja 
"PLAN DE EJECUCIÓN FÍSICA Y DE INVERSIONES"</t>
        </r>
      </text>
    </comment>
    <comment ref="H14" authorId="0" shapeId="0" xr:uid="{988753C7-D36A-43FB-82D3-777CEAB547C1}">
      <text>
        <r>
          <rPr>
            <sz val="9"/>
            <color indexed="81"/>
            <rFont val="Tahoma"/>
            <family val="2"/>
          </rPr>
          <t xml:space="preserve">
Diligenciar solo si se trata de un convenio</t>
        </r>
      </text>
    </comment>
    <comment ref="J15" authorId="0" shapeId="0" xr:uid="{0C9B1360-0178-4887-B89F-A5D1F9D57D3C}">
      <text>
        <r>
          <rPr>
            <sz val="9"/>
            <color indexed="81"/>
            <rFont val="Tahoma"/>
            <family val="2"/>
          </rPr>
          <t xml:space="preserve">
Diligenciar el nombre del conveniante.
Incluir columnas a la derecha, en caso de requerirlo.</t>
        </r>
      </text>
    </comment>
    <comment ref="B17" authorId="1" shapeId="0" xr:uid="{4EAE1DB7-A0CB-4993-9377-0BF1E6A829F3}">
      <text>
        <r>
          <rPr>
            <sz val="9"/>
            <color indexed="81"/>
            <rFont val="Tahoma"/>
            <family val="2"/>
          </rPr>
          <t xml:space="preserve">
Respecto al ítem</t>
        </r>
      </text>
    </comment>
    <comment ref="C17" authorId="1" shapeId="0" xr:uid="{7BBBA82E-8412-4B62-B856-E251B0F94202}">
      <text>
        <r>
          <rPr>
            <sz val="9"/>
            <color indexed="81"/>
            <rFont val="Tahoma"/>
            <family val="2"/>
          </rPr>
          <t xml:space="preserve">
(%) de dedicación respecto a la unidad de medida, justificar adecuamente en caso que sea inferior al 100% y no sea aporte en especie</t>
        </r>
      </text>
    </comment>
    <comment ref="E17" authorId="1" shapeId="0" xr:uid="{82564098-DDB8-4337-9C94-04FBFDCFE5A7}">
      <text>
        <r>
          <rPr>
            <sz val="9"/>
            <color indexed="81"/>
            <rFont val="Tahoma"/>
            <family val="2"/>
          </rPr>
          <t xml:space="preserve">
Respecto a la unidad de medida</t>
        </r>
      </text>
    </comment>
    <comment ref="F31" authorId="0" shapeId="0" xr:uid="{9A02770A-9F65-41FE-9ED7-B54B66EB81D5}">
      <text>
        <r>
          <rPr>
            <sz val="9"/>
            <color indexed="81"/>
            <rFont val="Tahoma"/>
            <family val="2"/>
          </rPr>
          <t xml:space="preserve">
Normalmente este valor se deriva del estudio de mercado</t>
        </r>
      </text>
    </comment>
    <comment ref="A50" authorId="0" shapeId="0" xr:uid="{D39A1AE6-2E41-4B10-A558-94246081A5CE}">
      <text>
        <r>
          <rPr>
            <sz val="9"/>
            <color indexed="81"/>
            <rFont val="Tahoma"/>
            <family val="2"/>
          </rPr>
          <t xml:space="preserve">
Sobre los aportes en dinero de quien no ejecuta</t>
        </r>
      </text>
    </comment>
    <comment ref="F50" authorId="0" shapeId="0" xr:uid="{5992F74F-98DC-4F95-A308-7A2432BF527B}">
      <text>
        <r>
          <rPr>
            <sz val="9"/>
            <color indexed="81"/>
            <rFont val="Tahoma"/>
            <family val="2"/>
          </rPr>
          <t xml:space="preserve">
Diligenciar el porcentaje si aplica</t>
        </r>
      </text>
    </comment>
    <comment ref="A51" authorId="0" shapeId="0" xr:uid="{06C83A5B-BC99-434C-99BA-A637BC86B387}">
      <text>
        <r>
          <rPr>
            <sz val="9"/>
            <color indexed="81"/>
            <rFont val="Tahoma"/>
            <family val="2"/>
          </rPr>
          <t xml:space="preserve">
Sobre los aportes en dinero de quien no ejecuta</t>
        </r>
      </text>
    </comment>
    <comment ref="F51" authorId="0" shapeId="0" xr:uid="{3A89C035-E928-48A7-ACE5-4534F1795DB7}">
      <text>
        <r>
          <rPr>
            <sz val="9"/>
            <color indexed="81"/>
            <rFont val="Tahoma"/>
            <family val="2"/>
          </rPr>
          <t xml:space="preserve">
Diligenciar el porcentaje si aplica</t>
        </r>
      </text>
    </comment>
    <comment ref="F52" authorId="0" shapeId="0" xr:uid="{193D203D-480C-4FEB-927E-07A7C47A2E2D}">
      <text>
        <r>
          <rPr>
            <sz val="9"/>
            <color indexed="81"/>
            <rFont val="Tahoma"/>
            <family val="2"/>
          </rPr>
          <t xml:space="preserve">
Diligenciar el porcentaje si aplica</t>
        </r>
      </text>
    </comment>
    <comment ref="B59" authorId="1" shapeId="0" xr:uid="{2FEAE6AD-18D7-496A-8329-93D244457C16}">
      <text>
        <r>
          <rPr>
            <sz val="9"/>
            <color indexed="81"/>
            <rFont val="Tahoma"/>
            <family val="2"/>
          </rPr>
          <t xml:space="preserve">
Respecto al ítem</t>
        </r>
      </text>
    </comment>
    <comment ref="C59" authorId="1" shapeId="0" xr:uid="{59863417-F6C4-43A5-8F8F-E4FDEFD2C7E9}">
      <text>
        <r>
          <rPr>
            <sz val="9"/>
            <color indexed="81"/>
            <rFont val="Tahoma"/>
            <family val="2"/>
          </rPr>
          <t xml:space="preserve">
(%) de dedicación respecto a la unidad de medida, justificar adecuamente en caso que sea inferior al 100% y no sea aporte en especie</t>
        </r>
      </text>
    </comment>
    <comment ref="E59" authorId="1" shapeId="0" xr:uid="{69519C86-1FE3-4AE4-90D7-1A1B4E31E1F6}">
      <text>
        <r>
          <rPr>
            <sz val="9"/>
            <color indexed="81"/>
            <rFont val="Tahoma"/>
            <family val="2"/>
          </rPr>
          <t xml:space="preserve">
Respecto a la unidad de medida</t>
        </r>
      </text>
    </comment>
    <comment ref="F73" authorId="0" shapeId="0" xr:uid="{B01EC797-A98F-4345-A127-5135E50BF80C}">
      <text>
        <r>
          <rPr>
            <sz val="9"/>
            <color indexed="81"/>
            <rFont val="Tahoma"/>
            <family val="2"/>
          </rPr>
          <t xml:space="preserve">
Normalmente este valor se deriva del estudio de mercado</t>
        </r>
      </text>
    </comment>
    <comment ref="A92" authorId="0" shapeId="0" xr:uid="{7AC5E452-0957-416C-8552-5491EB56EAC9}">
      <text>
        <r>
          <rPr>
            <sz val="9"/>
            <color indexed="81"/>
            <rFont val="Tahoma"/>
            <family val="2"/>
          </rPr>
          <t xml:space="preserve">
Sobre los aportes en dinero de quien no ejecuta</t>
        </r>
      </text>
    </comment>
    <comment ref="F92" authorId="0" shapeId="0" xr:uid="{F6771A87-D2A1-4763-8A18-68F4D184C7FA}">
      <text>
        <r>
          <rPr>
            <sz val="9"/>
            <color indexed="81"/>
            <rFont val="Tahoma"/>
            <family val="2"/>
          </rPr>
          <t xml:space="preserve">
Diligenciar el porcentaje si aplica</t>
        </r>
      </text>
    </comment>
    <comment ref="A93" authorId="0" shapeId="0" xr:uid="{413F4609-A968-4929-B864-455A3DDED6F2}">
      <text>
        <r>
          <rPr>
            <sz val="9"/>
            <color indexed="81"/>
            <rFont val="Tahoma"/>
            <family val="2"/>
          </rPr>
          <t xml:space="preserve">
Sobre los aportes en dinero de quien no ejecuta</t>
        </r>
      </text>
    </comment>
    <comment ref="F93" authorId="0" shapeId="0" xr:uid="{468C64BC-6C71-474D-89A7-20080849BE72}">
      <text>
        <r>
          <rPr>
            <sz val="9"/>
            <color indexed="81"/>
            <rFont val="Tahoma"/>
            <family val="2"/>
          </rPr>
          <t xml:space="preserve">
Diligenciar el porcentaje si aplica</t>
        </r>
      </text>
    </comment>
    <comment ref="F94" authorId="0" shapeId="0" xr:uid="{22451259-6AE0-4A10-B42E-CC5BEF9D7DD8}">
      <text>
        <r>
          <rPr>
            <sz val="9"/>
            <color indexed="81"/>
            <rFont val="Tahoma"/>
            <family val="2"/>
          </rPr>
          <t xml:space="preserve">
Diligenciar el porcentaje si aplica</t>
        </r>
      </text>
    </comment>
    <comment ref="B101" authorId="1" shapeId="0" xr:uid="{F4EBEADD-5BB7-47AC-9D96-CBA165818F05}">
      <text>
        <r>
          <rPr>
            <sz val="9"/>
            <color indexed="81"/>
            <rFont val="Tahoma"/>
            <family val="2"/>
          </rPr>
          <t xml:space="preserve">
Respecto al ítem</t>
        </r>
      </text>
    </comment>
    <comment ref="C101" authorId="1" shapeId="0" xr:uid="{099CA92A-E537-4207-B17B-D80FF8298D76}">
      <text>
        <r>
          <rPr>
            <sz val="9"/>
            <color indexed="81"/>
            <rFont val="Tahoma"/>
            <family val="2"/>
          </rPr>
          <t xml:space="preserve">
(%) de dedicación respecto a la unidad de medida, justificar adecuamente en caso que sea inferior al 100% y no sea aporte en especie</t>
        </r>
      </text>
    </comment>
    <comment ref="E101" authorId="1" shapeId="0" xr:uid="{1036CB16-A06F-49CC-B596-2B497E708FAC}">
      <text>
        <r>
          <rPr>
            <sz val="9"/>
            <color indexed="81"/>
            <rFont val="Tahoma"/>
            <family val="2"/>
          </rPr>
          <t xml:space="preserve">
Respecto a la unidad de medida</t>
        </r>
      </text>
    </comment>
    <comment ref="F115" authorId="0" shapeId="0" xr:uid="{3C13D9CE-31EA-49A3-8324-22DE883C1C7D}">
      <text>
        <r>
          <rPr>
            <sz val="9"/>
            <color indexed="81"/>
            <rFont val="Tahoma"/>
            <family val="2"/>
          </rPr>
          <t xml:space="preserve">
Normalmente este valor se deriva del estudio de mercado</t>
        </r>
      </text>
    </comment>
    <comment ref="A134" authorId="0" shapeId="0" xr:uid="{3080AE6C-77E8-46E1-9B28-C3AA032EF602}">
      <text>
        <r>
          <rPr>
            <sz val="9"/>
            <color indexed="81"/>
            <rFont val="Tahoma"/>
            <family val="2"/>
          </rPr>
          <t xml:space="preserve">
Sobre los aportes en dinero de quien no ejecuta</t>
        </r>
      </text>
    </comment>
    <comment ref="F134" authorId="0" shapeId="0" xr:uid="{08BD8E76-590A-4BD8-B2F7-9B42A7673789}">
      <text>
        <r>
          <rPr>
            <sz val="9"/>
            <color indexed="81"/>
            <rFont val="Tahoma"/>
            <family val="2"/>
          </rPr>
          <t xml:space="preserve">
Diligenciar el porcentaje si aplica</t>
        </r>
      </text>
    </comment>
    <comment ref="A135" authorId="0" shapeId="0" xr:uid="{72DD169E-C90F-4497-A7BF-79757AFA5BF1}">
      <text>
        <r>
          <rPr>
            <sz val="9"/>
            <color indexed="81"/>
            <rFont val="Tahoma"/>
            <family val="2"/>
          </rPr>
          <t xml:space="preserve">
Sobre los aportes en dinero de quien no ejecuta</t>
        </r>
      </text>
    </comment>
    <comment ref="F135" authorId="0" shapeId="0" xr:uid="{EF1E6819-B0D1-4A99-A9C0-7804B55CB9D7}">
      <text>
        <r>
          <rPr>
            <sz val="9"/>
            <color indexed="81"/>
            <rFont val="Tahoma"/>
            <family val="2"/>
          </rPr>
          <t xml:space="preserve">
Diligenciar el porcentaje si aplica</t>
        </r>
      </text>
    </comment>
    <comment ref="F136" authorId="0" shapeId="0" xr:uid="{2122BD24-F853-48D8-B437-51D4AE2B5FFA}">
      <text>
        <r>
          <rPr>
            <sz val="9"/>
            <color indexed="81"/>
            <rFont val="Tahoma"/>
            <family val="2"/>
          </rPr>
          <t xml:space="preserve">
Diligenciar el porcentaje si aplica</t>
        </r>
      </text>
    </comment>
    <comment ref="B143" authorId="1" shapeId="0" xr:uid="{B42CC7C8-B2A1-4DD3-9BFD-673A1ACD032F}">
      <text>
        <r>
          <rPr>
            <sz val="9"/>
            <color indexed="81"/>
            <rFont val="Tahoma"/>
            <family val="2"/>
          </rPr>
          <t xml:space="preserve">
Respecto al ítem</t>
        </r>
      </text>
    </comment>
    <comment ref="C143" authorId="1" shapeId="0" xr:uid="{6906E8EA-D01F-468A-A36D-B08CB888A38C}">
      <text>
        <r>
          <rPr>
            <sz val="9"/>
            <color indexed="81"/>
            <rFont val="Tahoma"/>
            <family val="2"/>
          </rPr>
          <t xml:space="preserve">
(%) de dedicación respecto a la unidad de medida, justificar adecuamente en caso que sea inferior al 100% y no sea aporte en especie</t>
        </r>
      </text>
    </comment>
    <comment ref="E143" authorId="1" shapeId="0" xr:uid="{A73442B3-C68E-4978-8A48-20C163055EC4}">
      <text>
        <r>
          <rPr>
            <sz val="9"/>
            <color indexed="81"/>
            <rFont val="Tahoma"/>
            <family val="2"/>
          </rPr>
          <t xml:space="preserve">
Respecto a la unidad de medida</t>
        </r>
      </text>
    </comment>
    <comment ref="F157" authorId="0" shapeId="0" xr:uid="{DCA333F0-355E-41F6-8EC1-B9C0C970913D}">
      <text>
        <r>
          <rPr>
            <sz val="9"/>
            <color indexed="81"/>
            <rFont val="Tahoma"/>
            <family val="2"/>
          </rPr>
          <t xml:space="preserve">
Normalmente este valor se deriva del estudio de mercado</t>
        </r>
      </text>
    </comment>
    <comment ref="A176" authorId="0" shapeId="0" xr:uid="{012AB6AE-AD97-40F1-84CC-9005EA1E9535}">
      <text>
        <r>
          <rPr>
            <sz val="9"/>
            <color indexed="81"/>
            <rFont val="Tahoma"/>
            <family val="2"/>
          </rPr>
          <t xml:space="preserve">
Sobre los aportes en dinero de quien no ejecuta</t>
        </r>
      </text>
    </comment>
    <comment ref="F176" authorId="0" shapeId="0" xr:uid="{D508D932-CA7D-48FF-A1FA-58837A8522DF}">
      <text>
        <r>
          <rPr>
            <sz val="9"/>
            <color indexed="81"/>
            <rFont val="Tahoma"/>
            <family val="2"/>
          </rPr>
          <t xml:space="preserve">
Diligenciar el porcentaje si aplica</t>
        </r>
      </text>
    </comment>
    <comment ref="A177" authorId="0" shapeId="0" xr:uid="{04B69DBC-9B7B-4F62-ADA9-7790B4645EA3}">
      <text>
        <r>
          <rPr>
            <sz val="9"/>
            <color indexed="81"/>
            <rFont val="Tahoma"/>
            <family val="2"/>
          </rPr>
          <t xml:space="preserve">
Sobre los aportes en dinero de quien no ejecuta</t>
        </r>
      </text>
    </comment>
    <comment ref="F177" authorId="0" shapeId="0" xr:uid="{60D6144E-0022-4320-A1CE-FF92BF578746}">
      <text>
        <r>
          <rPr>
            <sz val="9"/>
            <color indexed="81"/>
            <rFont val="Tahoma"/>
            <family val="2"/>
          </rPr>
          <t xml:space="preserve">
Diligenciar el porcentaje si aplica</t>
        </r>
      </text>
    </comment>
    <comment ref="F178" authorId="0" shapeId="0" xr:uid="{5685FCBB-7D58-48E5-B4F0-5C6DF2CCF7CE}">
      <text>
        <r>
          <rPr>
            <sz val="9"/>
            <color indexed="81"/>
            <rFont val="Tahoma"/>
            <family val="2"/>
          </rPr>
          <t xml:space="preserve">
Diligenciar el porcentaje si aplica</t>
        </r>
      </text>
    </comment>
    <comment ref="B185" authorId="1" shapeId="0" xr:uid="{A4B318D7-93E4-4D8A-8DE7-231F0754F86D}">
      <text>
        <r>
          <rPr>
            <sz val="9"/>
            <color indexed="81"/>
            <rFont val="Tahoma"/>
            <family val="2"/>
          </rPr>
          <t xml:space="preserve">
Respecto al ítem</t>
        </r>
      </text>
    </comment>
    <comment ref="C185" authorId="1" shapeId="0" xr:uid="{D6E37777-4BBF-4090-AB68-31DA810F9276}">
      <text>
        <r>
          <rPr>
            <sz val="9"/>
            <color indexed="81"/>
            <rFont val="Tahoma"/>
            <family val="2"/>
          </rPr>
          <t xml:space="preserve">
(%) de dedicación respecto a la unidad de medida, justificar adecuamente en caso que sea inferior al 100% y no sea aporte en especie</t>
        </r>
      </text>
    </comment>
    <comment ref="E185" authorId="1" shapeId="0" xr:uid="{E5E74C4F-F3D4-4FCE-A6C5-CED04C1C0901}">
      <text>
        <r>
          <rPr>
            <sz val="9"/>
            <color indexed="81"/>
            <rFont val="Tahoma"/>
            <family val="2"/>
          </rPr>
          <t xml:space="preserve">
Respecto a la unidad de medida</t>
        </r>
      </text>
    </comment>
    <comment ref="F199" authorId="0" shapeId="0" xr:uid="{6B5F295C-FD5C-44D9-ABA4-8B2ABD6021A1}">
      <text>
        <r>
          <rPr>
            <sz val="9"/>
            <color indexed="81"/>
            <rFont val="Tahoma"/>
            <family val="2"/>
          </rPr>
          <t xml:space="preserve">
Normalmente este valor se deriva del estudio de mercado</t>
        </r>
      </text>
    </comment>
    <comment ref="A218" authorId="0" shapeId="0" xr:uid="{376A3A8E-532B-4609-88B3-DEBEF0C76463}">
      <text>
        <r>
          <rPr>
            <sz val="9"/>
            <color indexed="81"/>
            <rFont val="Tahoma"/>
            <family val="2"/>
          </rPr>
          <t xml:space="preserve">
Sobre los aportes en dinero de quien no ejecuta</t>
        </r>
      </text>
    </comment>
    <comment ref="F218" authorId="0" shapeId="0" xr:uid="{05F0DAF0-EB53-4BFF-B0CA-DF5D4A35D50E}">
      <text>
        <r>
          <rPr>
            <sz val="9"/>
            <color indexed="81"/>
            <rFont val="Tahoma"/>
            <family val="2"/>
          </rPr>
          <t xml:space="preserve">
Diligenciar el porcentaje si aplica</t>
        </r>
      </text>
    </comment>
    <comment ref="A219" authorId="0" shapeId="0" xr:uid="{9EA3D6CA-24AE-4907-BAB9-2AB7DF6B8B2B}">
      <text>
        <r>
          <rPr>
            <sz val="9"/>
            <color indexed="81"/>
            <rFont val="Tahoma"/>
            <family val="2"/>
          </rPr>
          <t xml:space="preserve">
Sobre los aportes en dinero de quien no ejecuta</t>
        </r>
      </text>
    </comment>
    <comment ref="F219" authorId="0" shapeId="0" xr:uid="{EAB462D0-98AA-4FE3-9D0D-7763EB774B60}">
      <text>
        <r>
          <rPr>
            <sz val="9"/>
            <color indexed="81"/>
            <rFont val="Tahoma"/>
            <family val="2"/>
          </rPr>
          <t xml:space="preserve">
Diligenciar el porcentaje si aplica</t>
        </r>
      </text>
    </comment>
    <comment ref="F220" authorId="0" shapeId="0" xr:uid="{61B0F128-3A2B-473B-81A0-0542CD8AE163}">
      <text>
        <r>
          <rPr>
            <sz val="9"/>
            <color indexed="81"/>
            <rFont val="Tahoma"/>
            <family val="2"/>
          </rPr>
          <t xml:space="preserve">
Diligenciar el porcentaje si aplica</t>
        </r>
      </text>
    </comment>
    <comment ref="B227" authorId="1" shapeId="0" xr:uid="{FAE8124F-BF00-46AB-AA8E-5D985A40297D}">
      <text>
        <r>
          <rPr>
            <sz val="9"/>
            <color indexed="81"/>
            <rFont val="Tahoma"/>
            <family val="2"/>
          </rPr>
          <t xml:space="preserve">
Respecto al ítem</t>
        </r>
      </text>
    </comment>
    <comment ref="C227" authorId="1" shapeId="0" xr:uid="{881A63F8-6C17-49A4-8C1F-643716EF7C02}">
      <text>
        <r>
          <rPr>
            <sz val="9"/>
            <color indexed="81"/>
            <rFont val="Tahoma"/>
            <family val="2"/>
          </rPr>
          <t xml:space="preserve">
(%) de dedicación respecto a la unidad de medida, justificar adecuamente en caso que sea inferior al 100% y no sea aporte en especie</t>
        </r>
      </text>
    </comment>
    <comment ref="E227" authorId="1" shapeId="0" xr:uid="{0D49764D-0AD8-4A23-B52E-E53A0A860A29}">
      <text>
        <r>
          <rPr>
            <sz val="9"/>
            <color indexed="81"/>
            <rFont val="Tahoma"/>
            <family val="2"/>
          </rPr>
          <t xml:space="preserve">
Respecto a la unidad de medida</t>
        </r>
      </text>
    </comment>
    <comment ref="F241" authorId="0" shapeId="0" xr:uid="{F5FC2224-5C12-4252-9916-E99425A0FFF0}">
      <text>
        <r>
          <rPr>
            <sz val="9"/>
            <color indexed="81"/>
            <rFont val="Tahoma"/>
            <family val="2"/>
          </rPr>
          <t xml:space="preserve">
Normalmente este valor se deriva del estudio de mercado</t>
        </r>
      </text>
    </comment>
    <comment ref="A260" authorId="0" shapeId="0" xr:uid="{D6F1DC39-2E95-44BC-B5CF-0854F8F78D0F}">
      <text>
        <r>
          <rPr>
            <sz val="9"/>
            <color indexed="81"/>
            <rFont val="Tahoma"/>
            <family val="2"/>
          </rPr>
          <t xml:space="preserve">
Sobre los aportes en dinero de quien no ejecuta</t>
        </r>
      </text>
    </comment>
    <comment ref="F260" authorId="0" shapeId="0" xr:uid="{97B7475F-0CE1-4261-91BE-AAAF3EBD80CE}">
      <text>
        <r>
          <rPr>
            <sz val="9"/>
            <color indexed="81"/>
            <rFont val="Tahoma"/>
            <family val="2"/>
          </rPr>
          <t xml:space="preserve">
Diligenciar el porcentaje si aplica</t>
        </r>
      </text>
    </comment>
    <comment ref="A261" authorId="0" shapeId="0" xr:uid="{D5D25C98-D4E0-457F-A94A-512F465BC48A}">
      <text>
        <r>
          <rPr>
            <sz val="9"/>
            <color indexed="81"/>
            <rFont val="Tahoma"/>
            <family val="2"/>
          </rPr>
          <t xml:space="preserve">
Sobre los aportes en dinero de quien no ejecuta</t>
        </r>
      </text>
    </comment>
    <comment ref="F261" authorId="0" shapeId="0" xr:uid="{3697266B-EA71-489E-9681-6C6AC5AB7AC0}">
      <text>
        <r>
          <rPr>
            <sz val="9"/>
            <color indexed="81"/>
            <rFont val="Tahoma"/>
            <family val="2"/>
          </rPr>
          <t xml:space="preserve">
Diligenciar el porcentaje si aplica</t>
        </r>
      </text>
    </comment>
    <comment ref="F262" authorId="0" shapeId="0" xr:uid="{FD87F5CF-1A0A-48DC-97CC-9CCE37B2457A}">
      <text>
        <r>
          <rPr>
            <sz val="9"/>
            <color indexed="81"/>
            <rFont val="Tahoma"/>
            <family val="2"/>
          </rPr>
          <t xml:space="preserve">
Diligenciar el porcentaje si aplica</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tc={2239B2B3-F324-413A-B577-89F92126B8B8}</author>
    <author>tc={63A2C48A-30DD-472B-BE92-0249492A77B0}</author>
    <author>tc={7251256F-DE3C-4322-AEEF-06765C64AAC1}</author>
    <author>tc={18E83B90-E264-422A-A948-417EE64A2741}</author>
    <author>tc={A27F5F81-56CF-4990-B901-40E7B0E70F2A}</author>
  </authors>
  <commentList>
    <comment ref="A5" authorId="0" shapeId="0" xr:uid="{51CC05C0-3CF3-4B21-9A5D-4ED452D17692}">
      <text>
        <r>
          <rPr>
            <sz val="9"/>
            <color indexed="81"/>
            <rFont val="Tahoma"/>
            <family val="2"/>
          </rPr>
          <t>La información se alimenta de la hoja 
"PLAN DE EJECUCIÓN FÍSICA Y DE INVERSIONES"</t>
        </r>
      </text>
    </comment>
    <comment ref="A6" authorId="0" shapeId="0" xr:uid="{BA05E791-6223-4035-8E3A-74C51797A2B2}">
      <text>
        <r>
          <rPr>
            <sz val="9"/>
            <color indexed="81"/>
            <rFont val="Tahoma"/>
            <family val="2"/>
          </rPr>
          <t>La información se alimenta de la hoja 
"PLAN DE EJECUCIÓN FÍSICA Y DE INVERSIONES"</t>
        </r>
      </text>
    </comment>
    <comment ref="E10" authorId="1" shapeId="0" xr:uid="{2239B2B3-F324-413A-B577-89F92126B8B8}">
      <text>
        <t>[Comentario encadenado]
Su versión de Excel le permite leer este comentario encadenado; sin embargo, las ediciones que se apliquen se quitarán si el archivo se abre en una versión más reciente de Excel. Más información: https://go.microsoft.com/fwlink/?linkid=870924
Comentario:
    Mango 1,2 m</t>
      </text>
    </comment>
    <comment ref="K11" authorId="0" shapeId="0" xr:uid="{AE2F6D6B-8B15-4EBF-8BDA-9FFAC5992DF8}">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M11" authorId="0" shapeId="0" xr:uid="{6406F093-3098-4441-8236-751E6E7792BB}">
      <text>
        <r>
          <rPr>
            <sz val="9"/>
            <color indexed="81"/>
            <rFont val="Tahoma"/>
            <family val="2"/>
          </rPr>
          <t xml:space="preserve">En caso que los valores de las cotizaciones presenten una desviación significativa se recomienda calcular la mediana y no el promedio, y relacionar dicho valor como Valor unitario antes de IVA en la memoria de cálculo.
Tener en cuenta que la mediana solo se saca con valores superiores a cero pesos ($0), para ello verificar la fórmula
</t>
        </r>
      </text>
    </comment>
    <comment ref="K369" authorId="0" shapeId="0" xr:uid="{A5C38751-D088-415A-8476-925525AF9F47}">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375" authorId="0" shapeId="0" xr:uid="{2EBDFA9B-D431-4B05-8059-F4C485AD587B}">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383" authorId="0" shapeId="0" xr:uid="{346900C4-2678-45AD-8C0B-FB928172B957}">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389" authorId="0" shapeId="0" xr:uid="{2A135E6C-A618-4917-A94D-CE99186BBE24}">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395" authorId="0" shapeId="0" xr:uid="{DB2799C3-4D83-4375-B460-24BF7605F613}">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01" authorId="0" shapeId="0" xr:uid="{C6728732-5554-4370-9C50-19FA6F840153}">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07" authorId="0" shapeId="0" xr:uid="{2DD7976B-74A2-4E01-8C43-86F68B068D25}">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13" authorId="0" shapeId="0" xr:uid="{173FB9A5-A449-4634-90DE-01D4164DB453}">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19" authorId="0" shapeId="0" xr:uid="{245DC0BF-5F55-446B-B874-71B5C086E77F}">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25" authorId="0" shapeId="0" xr:uid="{2F4506C4-25E7-4855-9E7F-F415F6B8CFED}">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31" authorId="0" shapeId="0" xr:uid="{29260746-012F-4924-824B-B7CA8DFC72C1}">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37" authorId="0" shapeId="0" xr:uid="{D7E1A7B4-3E90-4635-99B5-5C314BC3E5CF}">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43" authorId="0" shapeId="0" xr:uid="{4124ACE4-88B3-49B5-AD01-2246BF50284E}">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49" authorId="0" shapeId="0" xr:uid="{1EE4C548-4D75-44AA-A2B3-C0247E216AB8}">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56" authorId="0" shapeId="0" xr:uid="{670BDB0E-CE82-4F02-A0F4-397E20C1A6F0}">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62" authorId="0" shapeId="0" xr:uid="{99E8E456-A638-437D-96A2-5C37F93ECEBA}">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80" authorId="0" shapeId="0" xr:uid="{15F08E94-0E55-4BF2-A26F-CA16842EC54F}">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K495" authorId="0" shapeId="0" xr:uid="{87E88DA0-2AE0-4B80-8AAC-5EF81CE67F98}">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A496" authorId="2" shapeId="0" xr:uid="{63A2C48A-30DD-472B-BE92-0249492A77B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La cotización se define por municipio Y debe remitir unitariamente el municipio seleccionado para el proyecto. </t>
      </text>
    </comment>
    <comment ref="K501" authorId="0" shapeId="0" xr:uid="{AAB8951B-924F-4EE4-9EE5-10F037623693}">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A502" authorId="3" shapeId="0" xr:uid="{7251256F-DE3C-4322-AEEF-06765C64AAC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La cotización se define por municipio Y debe remitir unitariamente el municipio seleccionado para el proyecto. </t>
      </text>
    </comment>
    <comment ref="K507" authorId="0" shapeId="0" xr:uid="{41A42B81-6979-4B39-83F4-B4CD663669B6}">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A508" authorId="4" shapeId="0" xr:uid="{18E83B90-E264-422A-A948-417EE64A274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La cotización se define por municipio Y debe remitir unitariamente el municipio seleccionado para el proyecto. 
</t>
      </text>
    </comment>
    <comment ref="K513" authorId="0" shapeId="0" xr:uid="{CF21738D-8AF0-43BB-9C42-F9654F21C054}">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A514" authorId="5" shapeId="0" xr:uid="{A27F5F81-56CF-4990-B901-40E7B0E70F2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La cotización se define por municipio Y debe remitir unitariamente el municipio seleccionado para el proyecto. 
</t>
      </text>
    </comment>
    <comment ref="K519" authorId="0" shapeId="0" xr:uid="{B0415331-2BCE-4756-9C3F-CDA07E49AAA8}">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5" authorId="0" shapeId="0" xr:uid="{00000000-0006-0000-0900-000001000000}">
      <text>
        <r>
          <rPr>
            <sz val="9"/>
            <color indexed="81"/>
            <rFont val="Tahoma"/>
            <family val="2"/>
          </rPr>
          <t>La información se alimenta de la hoja 
"PLAN DE EJECUCIÓN FÍSICA Y DE INVERSIONES"</t>
        </r>
      </text>
    </comment>
    <comment ref="A6" authorId="0" shapeId="0" xr:uid="{00000000-0006-0000-0900-000002000000}">
      <text>
        <r>
          <rPr>
            <sz val="9"/>
            <color indexed="81"/>
            <rFont val="Tahoma"/>
            <family val="2"/>
          </rPr>
          <t>La información se alimenta de la hoja 
"PLAN DE EJECUCIÓN FÍSICA Y DE INVERSIONES"</t>
        </r>
      </text>
    </comment>
    <comment ref="K11" authorId="0" shapeId="0" xr:uid="{00000000-0006-0000-0900-000003000000}">
      <text>
        <r>
          <rPr>
            <sz val="9"/>
            <color indexed="81"/>
            <rFont val="Tahoma"/>
            <family val="2"/>
          </rPr>
          <t xml:space="preserve">
Valor que se relacionaria como Valor unitario antes de IVA en la memoria de cálculo.
Tener en cuenta que el promedio solo se saca con valores superiores a cero pesos ($0)
En caso que los valores de las cotizaciones presenten una desviación significativa se recomienda calcular la mediana</t>
        </r>
      </text>
    </comment>
    <comment ref="M11" authorId="0" shapeId="0" xr:uid="{00000000-0006-0000-0900-000004000000}">
      <text>
        <r>
          <rPr>
            <sz val="9"/>
            <color indexed="81"/>
            <rFont val="Tahoma"/>
            <family val="2"/>
          </rPr>
          <t xml:space="preserve">En caso que los valores de las cotizaciones presenten una desviación significativa se recomienda calcular la mediana y no el promedio, y relacionar dicho valor como Valor unitario antes de IVA en la memoria de cálculo.
Tener en cuenta que la mediana solo se saca con valores superiores a cero pesos ($0), para ello verificar la fórmula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Usuario</author>
  </authors>
  <commentList>
    <comment ref="A5" authorId="0" shapeId="0" xr:uid="{00000000-0006-0000-0A00-000001000000}">
      <text>
        <r>
          <rPr>
            <sz val="9"/>
            <color indexed="81"/>
            <rFont val="Tahoma"/>
            <family val="2"/>
          </rPr>
          <t>La información se alimenta de la hoja 
"PLAN DE EJECUCIÓN FÍSICA Y DE INVERSIONES"</t>
        </r>
      </text>
    </comment>
    <comment ref="A6" authorId="0" shapeId="0" xr:uid="{00000000-0006-0000-0A00-000002000000}">
      <text>
        <r>
          <rPr>
            <sz val="9"/>
            <color indexed="81"/>
            <rFont val="Tahoma"/>
            <family val="2"/>
          </rPr>
          <t>La información se alimenta de la hoja 
"PLAN DE EJECUCIÓN FÍSICA Y DE INVERSIONES"</t>
        </r>
      </text>
    </comment>
    <comment ref="B8" authorId="1" shapeId="0" xr:uid="{00000000-0006-0000-0A00-000003000000}">
      <text>
        <r>
          <rPr>
            <sz val="9"/>
            <color indexed="81"/>
            <rFont val="Tahoma"/>
            <family val="2"/>
          </rPr>
          <t>Aplica para los aportes en dinero de la corporación. O para los aportes en dinero de la corporación y el conveniante si se va a subcontratar.</t>
        </r>
      </text>
    </comment>
    <comment ref="F11" authorId="0" shapeId="0" xr:uid="{00000000-0006-0000-0A00-000004000000}">
      <text>
        <r>
          <rPr>
            <sz val="9"/>
            <color indexed="81"/>
            <rFont val="Tahoma"/>
            <family val="2"/>
          </rPr>
          <t xml:space="preserve">
(%) Porcentaje de participación respecto a los costos directos del proceso</t>
        </r>
      </text>
    </comment>
    <comment ref="A63" authorId="0" shapeId="0" xr:uid="{00000000-0006-0000-0A00-000005000000}">
      <text>
        <r>
          <rPr>
            <sz val="9"/>
            <color indexed="81"/>
            <rFont val="Tahoma"/>
            <family val="2"/>
          </rPr>
          <t xml:space="preserve">
De quien no ejecuta</t>
        </r>
      </text>
    </comment>
    <comment ref="D64" authorId="0" shapeId="0" xr:uid="{00000000-0006-0000-0A00-000006000000}">
      <text>
        <r>
          <rPr>
            <sz val="9"/>
            <color indexed="81"/>
            <rFont val="Tahoma"/>
            <family val="2"/>
          </rPr>
          <t xml:space="preserve">
Diligenciar el porcentaje si aplica
</t>
        </r>
      </text>
    </comment>
    <comment ref="E64" authorId="0" shapeId="0" xr:uid="{00000000-0006-0000-0A00-000007000000}">
      <text>
        <r>
          <rPr>
            <sz val="9"/>
            <color indexed="81"/>
            <rFont val="Tahoma"/>
            <family val="2"/>
          </rPr>
          <t xml:space="preserve">
Porcentaje sobre los aportes en dinero, de quien no ejecuta</t>
        </r>
      </text>
    </comment>
    <comment ref="D65" authorId="0" shapeId="0" xr:uid="{00000000-0006-0000-0A00-000008000000}">
      <text>
        <r>
          <rPr>
            <sz val="9"/>
            <color indexed="81"/>
            <rFont val="Tahoma"/>
            <family val="2"/>
          </rPr>
          <t xml:space="preserve">
Diligenciar el porcentaje si aplica
</t>
        </r>
      </text>
    </comment>
    <comment ref="D66" authorId="0" shapeId="0" xr:uid="{00000000-0006-0000-0A00-000009000000}">
      <text>
        <r>
          <rPr>
            <sz val="9"/>
            <color indexed="81"/>
            <rFont val="Tahoma"/>
            <family val="2"/>
          </rPr>
          <t xml:space="preserve">
Diligenciar el porcentaje si aplica
</t>
        </r>
      </text>
    </comment>
    <comment ref="E67" authorId="0" shapeId="0" xr:uid="{00000000-0006-0000-0A00-00000A000000}">
      <text>
        <r>
          <rPr>
            <sz val="9"/>
            <color indexed="81"/>
            <rFont val="Tahoma"/>
            <family val="2"/>
          </rPr>
          <t xml:space="preserve">
Valor expresado en moneda legal colombiana</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5" authorId="0" shapeId="0" xr:uid="{8DB1167E-52B9-462F-A7DF-4FBC08E8BC41}">
      <text>
        <r>
          <rPr>
            <b/>
            <sz val="9"/>
            <color indexed="81"/>
            <rFont val="Tahoma"/>
            <family val="2"/>
          </rPr>
          <t>2022</t>
        </r>
      </text>
    </comment>
    <comment ref="B6" authorId="0" shapeId="0" xr:uid="{16777158-2862-4F7B-AC05-7486F3E97D3D}">
      <text>
        <r>
          <rPr>
            <b/>
            <sz val="9"/>
            <color indexed="81"/>
            <rFont val="Tahoma"/>
            <family val="2"/>
          </rPr>
          <t>190-MEM2201-77</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Marcela Buitrago Monsalve</author>
  </authors>
  <commentList>
    <comment ref="D6" authorId="0" shapeId="0" xr:uid="{8505BDED-9FBD-4D4F-B262-EB76F8723C96}">
      <text>
        <r>
          <rPr>
            <b/>
            <sz val="9"/>
            <color indexed="81"/>
            <rFont val="Tahoma"/>
            <family val="2"/>
          </rPr>
          <t xml:space="preserve">2023: </t>
        </r>
        <r>
          <rPr>
            <sz val="9"/>
            <color indexed="81"/>
            <rFont val="Tahoma"/>
            <family val="2"/>
          </rPr>
          <t>190-MEM2212-9652, 190-MEM2212-9506</t>
        </r>
        <r>
          <rPr>
            <b/>
            <sz val="9"/>
            <color indexed="81"/>
            <rFont val="Tahoma"/>
            <family val="2"/>
          </rPr>
          <t xml:space="preserve">
2022: </t>
        </r>
        <r>
          <rPr>
            <sz val="9"/>
            <color indexed="81"/>
            <rFont val="Tahoma"/>
            <family val="2"/>
          </rPr>
          <t xml:space="preserve">190-MEM2112-8667
</t>
        </r>
      </text>
    </comment>
    <comment ref="D7" authorId="0" shapeId="0" xr:uid="{88298A7F-820C-41D1-8DBD-CD2DAEE97AAF}">
      <text>
        <r>
          <rPr>
            <b/>
            <sz val="9"/>
            <color indexed="81"/>
            <rFont val="Tahoma"/>
            <family val="2"/>
          </rPr>
          <t xml:space="preserve">2023: </t>
        </r>
        <r>
          <rPr>
            <sz val="9"/>
            <color indexed="81"/>
            <rFont val="Tahoma"/>
            <family val="2"/>
          </rPr>
          <t>$1.160.000</t>
        </r>
        <r>
          <rPr>
            <b/>
            <sz val="9"/>
            <color indexed="81"/>
            <rFont val="Tahoma"/>
            <family val="2"/>
          </rPr>
          <t xml:space="preserve">
2022: $</t>
        </r>
        <r>
          <rPr>
            <sz val="9"/>
            <color indexed="81"/>
            <rFont val="Tahoma"/>
            <family val="2"/>
          </rPr>
          <t>1.000.000</t>
        </r>
      </text>
    </comment>
    <comment ref="D8" authorId="0" shapeId="0" xr:uid="{4E896328-4855-4C7E-90A2-6B59F2C1DB0F}">
      <text>
        <r>
          <rPr>
            <b/>
            <sz val="9"/>
            <color indexed="81"/>
            <rFont val="Tahoma"/>
            <family val="2"/>
          </rPr>
          <t xml:space="preserve">2023: </t>
        </r>
        <r>
          <rPr>
            <sz val="9"/>
            <color indexed="81"/>
            <rFont val="Tahoma"/>
            <family val="2"/>
          </rPr>
          <t>$140.606</t>
        </r>
        <r>
          <rPr>
            <b/>
            <sz val="9"/>
            <color indexed="81"/>
            <rFont val="Tahoma"/>
            <family val="2"/>
          </rPr>
          <t xml:space="preserve">
2022:</t>
        </r>
        <r>
          <rPr>
            <sz val="9"/>
            <color indexed="81"/>
            <rFont val="Tahoma"/>
            <family val="2"/>
          </rPr>
          <t xml:space="preserve"> $117.172
</t>
        </r>
      </text>
    </comment>
    <comment ref="G11" authorId="1" shapeId="0" xr:uid="{00000000-0006-0000-1800-000001000000}">
      <text>
        <r>
          <rPr>
            <sz val="9"/>
            <color indexed="81"/>
            <rFont val="Tahoma"/>
            <family val="2"/>
          </rPr>
          <t xml:space="preserve">
Al auxilio de transporte tiene derecho todo trabajador que tenga un sueldo de hasta dos salarios mínimos mensuales (Ley 15 de 1959).</t>
        </r>
      </text>
    </comment>
    <comment ref="B25" authorId="1" shapeId="0" xr:uid="{00000000-0006-0000-1800-000002000000}">
      <text>
        <r>
          <rPr>
            <b/>
            <sz val="9"/>
            <color indexed="81"/>
            <rFont val="Tahoma"/>
            <family val="2"/>
          </rPr>
          <t>Marcela Buitrago Monsalve:</t>
        </r>
        <r>
          <rPr>
            <sz val="9"/>
            <color indexed="81"/>
            <rFont val="Tahoma"/>
            <family val="2"/>
          </rPr>
          <t xml:space="preserve">
 Sobre cesantías</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1900-000001000000}">
      <text>
        <r>
          <rPr>
            <b/>
            <sz val="9"/>
            <color indexed="81"/>
            <rFont val="Tahoma"/>
            <family val="2"/>
          </rPr>
          <t>Marcela Buitrago Monsalve:</t>
        </r>
        <r>
          <rPr>
            <sz val="9"/>
            <color indexed="81"/>
            <rFont val="Tahoma"/>
            <family val="2"/>
          </rPr>
          <t xml:space="preserve">
Departamento administrativo de la función pública</t>
        </r>
      </text>
    </comment>
    <comment ref="C11" authorId="0" shapeId="0" xr:uid="{00000000-0006-0000-1900-000002000000}">
      <text>
        <r>
          <rPr>
            <sz val="9"/>
            <color indexed="81"/>
            <rFont val="Tahoma"/>
            <family val="2"/>
          </rPr>
          <t xml:space="preserve">
Salario 2021 con aumento del 7,26% 
(acuerdo colectivo inflación + 1,64 puntos
 = 5,62% + 1,64% = 7,26%)  </t>
        </r>
      </text>
    </comment>
    <comment ref="D11" authorId="0" shapeId="0" xr:uid="{00000000-0006-0000-1900-000003000000}">
      <text>
        <r>
          <rPr>
            <sz val="9"/>
            <color indexed="81"/>
            <rFont val="Tahoma"/>
            <family val="2"/>
          </rPr>
          <t xml:space="preserve">
Factor prestacional del 67%</t>
        </r>
      </text>
    </comment>
    <comment ref="E11" authorId="0" shapeId="0" xr:uid="{00000000-0006-0000-1900-000004000000}">
      <text>
        <r>
          <rPr>
            <sz val="9"/>
            <color indexed="81"/>
            <rFont val="Tahoma"/>
            <family val="2"/>
          </rPr>
          <t xml:space="preserve">
Promedio 21 día laborables al mes</t>
        </r>
      </text>
    </comment>
    <comment ref="F11" authorId="0" shapeId="0" xr:uid="{00000000-0006-0000-1900-000005000000}">
      <text>
        <r>
          <rPr>
            <sz val="9"/>
            <color indexed="81"/>
            <rFont val="Tahoma"/>
            <family val="2"/>
          </rPr>
          <t xml:space="preserve">
Promedio 8,8 horas laborables al día</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1A00-000001000000}">
      <text>
        <r>
          <rPr>
            <sz val="9"/>
            <color indexed="81"/>
            <rFont val="Tahoma"/>
            <family val="2"/>
          </rPr>
          <t xml:space="preserve">
Subdirección Participación y Cultura</t>
        </r>
      </text>
    </comment>
    <comment ref="A50" authorId="0" shapeId="0" xr:uid="{00000000-0006-0000-1A00-000002000000}">
      <text>
        <r>
          <rPr>
            <sz val="9"/>
            <color indexed="81"/>
            <rFont val="Tahoma"/>
            <family val="2"/>
          </rPr>
          <t xml:space="preserve">
Inflación anual vigencia anterior certificada por el DANE</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Marlo Giovanny Florez Mejia</author>
  </authors>
  <commentList>
    <comment ref="A6" authorId="0" shapeId="0" xr:uid="{00000000-0006-0000-1C00-000001000000}">
      <text>
        <r>
          <rPr>
            <sz val="9"/>
            <color indexed="81"/>
            <rFont val="Tahoma"/>
            <family val="2"/>
          </rPr>
          <t>Dirección general</t>
        </r>
      </text>
    </comment>
    <comment ref="B6" authorId="1" shapeId="0" xr:uid="{7FF97774-B091-465E-81AF-35C461D1A16B}">
      <text>
        <r>
          <rPr>
            <b/>
            <sz val="9"/>
            <color indexed="81"/>
            <rFont val="Tahoma"/>
            <family val="2"/>
          </rPr>
          <t>040-CIR2205-12</t>
        </r>
        <r>
          <rPr>
            <sz val="9"/>
            <color indexed="81"/>
            <rFont val="Tahoma"/>
            <family val="2"/>
          </rPr>
          <t xml:space="preserve">
</t>
        </r>
      </text>
    </comment>
    <comment ref="B8" authorId="1" shapeId="0" xr:uid="{1103EC54-6C69-4AA9-958A-344D15903D04}">
      <text>
        <r>
          <rPr>
            <b/>
            <sz val="9"/>
            <color indexed="81"/>
            <rFont val="Tahoma"/>
            <family val="2"/>
          </rPr>
          <t>2022:</t>
        </r>
        <r>
          <rPr>
            <sz val="9"/>
            <color indexed="81"/>
            <rFont val="Tahoma"/>
            <family val="2"/>
          </rPr>
          <t xml:space="preserve"> $1.000.000
</t>
        </r>
      </text>
    </comment>
    <comment ref="B9" authorId="1" shapeId="0" xr:uid="{49B6A594-8BA1-4340-ADA4-8C3E2007ABEE}">
      <text>
        <r>
          <rPr>
            <b/>
            <sz val="9"/>
            <color indexed="81"/>
            <rFont val="Tahoma"/>
            <family val="2"/>
          </rPr>
          <t>2022:</t>
        </r>
        <r>
          <rPr>
            <sz val="9"/>
            <color indexed="81"/>
            <rFont val="Tahoma"/>
            <family val="2"/>
          </rPr>
          <t xml:space="preserve"> $192.367.938.015</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C10" authorId="0" shapeId="0" xr:uid="{00000000-0006-0000-1F00-000001000000}">
      <text>
        <r>
          <rPr>
            <sz val="9"/>
            <color indexed="81"/>
            <rFont val="Tahoma"/>
            <family val="2"/>
          </rPr>
          <t xml:space="preserve">
32% - 2020
31% - 2021
30% - 2020</t>
        </r>
      </text>
    </comment>
    <comment ref="C14" authorId="0" shapeId="0" xr:uid="{00000000-0006-0000-1F00-000002000000}">
      <text>
        <r>
          <rPr>
            <sz val="9"/>
            <color indexed="81"/>
            <rFont val="Tahoma"/>
            <family val="2"/>
          </rPr>
          <t xml:space="preserve">
Anotar el porcentaje corrrespondiente:
0,5% - Contrato con valor entre 1 y 2000 SMMLV
1,0% - Contrato con valor entre 2001 y 6000 SMMLV
2,0% - Contrato con valor superior a 6000 SMMLV</t>
        </r>
      </text>
    </comment>
    <comment ref="C17" authorId="0" shapeId="0" xr:uid="{00000000-0006-0000-1F00-000003000000}">
      <text>
        <r>
          <rPr>
            <sz val="9"/>
            <color indexed="81"/>
            <rFont val="Tahoma"/>
            <family val="2"/>
          </rPr>
          <t xml:space="preserve">
32% - 2020
31% - 2021
30% - 2020</t>
        </r>
      </text>
    </comment>
    <comment ref="C21" authorId="0" shapeId="0" xr:uid="{00000000-0006-0000-1F00-000004000000}">
      <text>
        <r>
          <rPr>
            <sz val="9"/>
            <color indexed="81"/>
            <rFont val="Tahoma"/>
            <family val="2"/>
          </rPr>
          <t xml:space="preserve">
Anotar el porcentaje corrrespondiente:
0,5% - Contrato con valor entre 1 y 2000 SMMLV
1,0% - Contrato con valor entre 2001 y 6000 SMMLV
2,0% - Contrato con valor superior a 6000 SMMLV</t>
        </r>
      </text>
    </comment>
    <comment ref="C25" authorId="0" shapeId="0" xr:uid="{00000000-0006-0000-1F00-000005000000}">
      <text>
        <r>
          <rPr>
            <sz val="9"/>
            <color indexed="81"/>
            <rFont val="Tahoma"/>
            <family val="2"/>
          </rPr>
          <t xml:space="preserve">
32% - 2020
31% - 2021
30% - 2020</t>
        </r>
      </text>
    </comment>
    <comment ref="C34" authorId="0" shapeId="0" xr:uid="{00000000-0006-0000-1F00-000006000000}">
      <text>
        <r>
          <rPr>
            <sz val="9"/>
            <color indexed="81"/>
            <rFont val="Tahoma"/>
            <family val="2"/>
          </rPr>
          <t xml:space="preserve">
Aún no se ha adoptado a nivel departamental</t>
        </r>
      </text>
    </comment>
    <comment ref="C37" authorId="0" shapeId="0" xr:uid="{00000000-0006-0000-1F00-000007000000}">
      <text>
        <r>
          <rPr>
            <sz val="9"/>
            <color indexed="81"/>
            <rFont val="Tahoma"/>
            <family val="2"/>
          </rPr>
          <t xml:space="preserve">
32% - 2020
31% - 2021
30% - 2020</t>
        </r>
      </text>
    </comment>
    <comment ref="C41" authorId="0" shapeId="0" xr:uid="{00000000-0006-0000-1F00-000008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2" authorId="0" shapeId="0" xr:uid="{00000000-0006-0000-1F00-000009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3" authorId="0" shapeId="0" xr:uid="{00000000-0006-0000-1F00-00000A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4" authorId="0" shapeId="0" xr:uid="{00000000-0006-0000-1F00-00000B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5" authorId="0" shapeId="0" xr:uid="{00000000-0006-0000-1F00-00000C000000}">
      <text>
        <r>
          <rPr>
            <sz val="9"/>
            <color indexed="81"/>
            <rFont val="Tahoma"/>
            <family val="2"/>
          </rPr>
          <t xml:space="preserve">
Diligenciar, con la tarifa estipulada por la entidad territorial en el acto administrativo (acuerdo) mediante el cual se adoptó la Estampilla en su jurisdicción</t>
        </r>
      </text>
    </comment>
  </commentList>
</comments>
</file>

<file path=xl/sharedStrings.xml><?xml version="1.0" encoding="utf-8"?>
<sst xmlns="http://schemas.openxmlformats.org/spreadsheetml/2006/main" count="3113" uniqueCount="1363">
  <si>
    <t>SISTEMA DE GESTIÓN INTEGRAL - SGI</t>
  </si>
  <si>
    <t>INSTRUCTIVO - COMPONENTE FINANCIERO EP</t>
  </si>
  <si>
    <t>CÓDIGO: F-PGC-21</t>
  </si>
  <si>
    <t>VERSIÓN: 04</t>
  </si>
  <si>
    <t>Color</t>
  </si>
  <si>
    <t>Hoja</t>
  </si>
  <si>
    <t>Celda</t>
  </si>
  <si>
    <t>Gris</t>
  </si>
  <si>
    <t>Informativa</t>
  </si>
  <si>
    <t>Azul</t>
  </si>
  <si>
    <t>Protegida</t>
  </si>
  <si>
    <t>Vinotinto</t>
  </si>
  <si>
    <t>Formatos</t>
  </si>
  <si>
    <t>Morado</t>
  </si>
  <si>
    <t>Variables</t>
  </si>
  <si>
    <t>Para un mejor diligenciamiento de los formatos y uso de las variables y hojas informativas que se encuentran en este libro, se recomienda, antes de empezar a diligenciar, leer el instructivo, que se encuentra consignado en la presente hoja, igualmente, cada hoja contiene un número significativo de comentarios, los cuales, pretenden ayudar al diligenciamiento, se recomienda leerlos y aplicarlos de manera atenta. 
En caso de requerir apoyo, favor comunicarse con el asesor(a) financiero(a) asignado para el proceso.</t>
  </si>
  <si>
    <t>HOJAS INFORMATIVAS</t>
  </si>
  <si>
    <t>Nombre</t>
  </si>
  <si>
    <t>Descripción</t>
  </si>
  <si>
    <t>Cuantías de contratación (por pluralidad de oferentes)</t>
  </si>
  <si>
    <t>En la hoja se encuentran los valores establecidos anualmente, para identificar dentro de la contratación por pluralidad de oferentes, de acuerdo al valor del presupuesto, si se clasifica dentro de una mínima cuantía, menor cuantía o licitación pública, en los casos que aplique.</t>
  </si>
  <si>
    <t>Documentos de apoyo</t>
  </si>
  <si>
    <t>En la hoja se encuentran listas enunciativas de documentos de apoyo, que pueden presentar interés, al igual, que guíar el accionar en el ámbito general de la contratación pública y específico de la asesoría financiera a la misma.
Se deberá considerar que las listas no son exhaustivas, es decir, no contemplan todos los documentos de cada categoría, al igual, que depende de la actualización constante de la Subdirección Administrativa y Financiera.</t>
  </si>
  <si>
    <t>Impuestos y garantías</t>
  </si>
  <si>
    <t>En la hoja se encuentra una lista enunciativa de los impuestos y las garantías en los que puede incurrir el ejecutor, las cuales dependen de la especificidad del proceso. 
La lista es de carácter informativa en caso que se emitan consultas al respecto.</t>
  </si>
  <si>
    <t>Información anticipos y pagos anticipados</t>
  </si>
  <si>
    <t>En la hoja se encuentra una corta explicación sobre la consideración normativa de los anticipos y pagos anticipados, que tiene como objeto orientar respecto a este tema de frecuente consulta e inquietud; tema sobre el cual, se requiere tener claridad para la estipulación de la ejecución física y financiera de los procesos.</t>
  </si>
  <si>
    <t>Información procesos de obra pública y capacidad residual (K)</t>
  </si>
  <si>
    <t>En la hoja se encuentra una corta explicación sobre los procesos de obra, y el cálculo de la capacidad residual (K) en los casos que se requiera, que tiene como objeto suministrar información de interés general respecto a este tema de frecuente consulta e inquietud; tener en cuenta que este tema es de competencia tanto jurídica como técnica y financiera.</t>
  </si>
  <si>
    <t>Información IVA</t>
  </si>
  <si>
    <t>En la hoja se encuentra una corta explicación sobre las consideraciones respecto al IVA, que tiene como objeto orientar respecto a este tema de frecuente consulta e inquietud.</t>
  </si>
  <si>
    <t>Notas propuesta económica</t>
  </si>
  <si>
    <t>En la hoja se encuentra una lista enunciativa de notas, las cuales deberán ser elegidas de acuerdo a la especificidad del proceso contractual, con el fin de incluirlas en el formato de propuesta económica. 
Las notas tienen como objeto orientar a los oferentes en el diligenciamiento de dicho formato.</t>
  </si>
  <si>
    <t>Requisitos habilitantes capacidad financiera y organizacional</t>
  </si>
  <si>
    <t>En la hoja se encuentran los requisitos de capacidad financiera y organizacional vigentes</t>
  </si>
  <si>
    <t>FORMATOS (PARA DILIGENCIAR)</t>
  </si>
  <si>
    <t>DILIGENCIAR EN CASO DE:</t>
  </si>
  <si>
    <t>Contratos por contratación directa</t>
  </si>
  <si>
    <t>Contratos por pluralidad de oferentes</t>
  </si>
  <si>
    <t>Convenios</t>
  </si>
  <si>
    <t>DILIGENCIAR PARA EVALUACIÓN POR PARTE DEL COMITÉ DE CONTRATACIÓN (Asesor técnico)</t>
  </si>
  <si>
    <r>
      <t xml:space="preserve">Se recomienda que el asesor técnico para la planeación financiera del proceso contractual, empiece con el diligenciamiento paralelo de la memoria de cálculo con su debido estudio de mercado, para seguir con la estipulación de los gastos de administración, si aplican. En un segundo momento, se recomienda diligenciar, el presupuesto de acuerdo a la modalidad del proceso, y el plan de ejecución física y de inversiones. El técnico podrá anexar al presente libro las hojas que considere necesarias con el fin de suportar la estimación de los valores.
</t>
    </r>
    <r>
      <rPr>
        <b/>
        <sz val="10"/>
        <rFont val="Arial"/>
        <family val="2"/>
      </rPr>
      <t>NOTA:</t>
    </r>
    <r>
      <rPr>
        <sz val="10"/>
        <rFont val="Arial"/>
        <family val="2"/>
      </rPr>
      <t xml:space="preserve"> Se recomienda iniciar escribiendo en el formato del Plan de ejecución los datos básicos de modalidad de contratación y objeto a contratar, ya que está información alimenta a las demás hojas.</t>
    </r>
  </si>
  <si>
    <t>Plan de ejecución física y de inversiones</t>
  </si>
  <si>
    <t>Diligenciar la programación física y financiera del proceso, tanto en la étapa inicial, como en el caso de solicitud de Otrosí de adición de recursos o prórroga, o cuando el Otrosí de modificación implique cambios en el presupuesto.</t>
  </si>
  <si>
    <t>X</t>
  </si>
  <si>
    <t>Plan de ejecución física y de inversiones - Prestación de Servicios Personales</t>
  </si>
  <si>
    <t>Diligenciar exclusivamente para los contratos de Prestación de Servicios Personales que suscribe la Corporación con una persona natural. Este formato simplificado permite la programación física y financiera del proceso, tanto en la étapa inicial, como en el caso de solicitud de Otrosí de adición de recursos o prórroga, o cuando el Otrosí de modificación implique cambios en el presupuesto.</t>
  </si>
  <si>
    <t>Presupuesto - Modalidad contrato</t>
  </si>
  <si>
    <t>Diligenciar en caso que el proceso se tipifique dentro de las modalidades de contratos. El presupuesto es un documento donde se plasman los recursos económicos requeridos para llevar a cabo de manera exitosa el proceso contractual.</t>
  </si>
  <si>
    <t>Presupuesto - Modalidad contrato - Prestación de Servicios Personales</t>
  </si>
  <si>
    <t>Diligenciar exclusivamente para los contratos de Prestación de Servicios Personales que suscribe la Corporación con una persona natural. En este formato simplificado se plasma el presupuesto, donde se relacionan los recursos económicos requeridos para llevar a cabo de manera exitosa el proceso contractual.</t>
  </si>
  <si>
    <t>Presupuesto - Modalidad convenio</t>
  </si>
  <si>
    <t>Diligenciar en caso que el proceso se tipifique dentro de las modalidades de convenios. El presupuesto es un documento donde se plasman los recursos económicos requeridos para llevar a cabo de manera exitosa el proceso contractual.</t>
  </si>
  <si>
    <t>Memoria de cálculo - Opción 1</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</si>
  <si>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la compra de productos terminados, bienes con características homogéneas, o bienes y servicios que se valoren a todo costo, entre otras opciones, por ejemplo: compra de equipos o insumos.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</si>
  <si>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Se seleccionará el formato de memoria de cálculo que mejor se adapte a las características del proceso, alcance y/o actividad a valorar.</t>
  </si>
  <si>
    <t>Memoria de cálculo - Opción 2</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</si>
  <si>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los procesos de obra.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</si>
  <si>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Memoria de cálculo - Opción 3</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</si>
  <si>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procesos que requieran detallar todos los elementos del costo, por ejemplo, realización de talleres, donde se debe considerar los materiales, los refrigerios, alquiler de equipos, entre otros.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</si>
  <si>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Estudio de mercado</t>
  </si>
  <si>
    <t>Un estudio de mercado es el proceso mediante el cual, se recoge y análiza información que sirve para identificar las características, valores y condiciones del bien o servicio a adquirir, con el fin de obtenerlos acuerdo a las estipulaciones del mercado, bajo el principio de plena competencia. 
En la corporación el estudio de mercado se realiza mediante la identificación de valores por medio de cotizaciones debidamente radicadas, valores históricos de los bienes y servicios de interés, recolección de información de sitios de internet soportados con los debidos pantallazos, y demás información de diferentes fuentes con sus correspondientes medios de verificación. El estudio de mercado no se puede confundir con el estudio de sector, este último, requerido solo para algunos procesos contractuales.
En el estudio de mercado, pueden hacer parte, debidamente soportados o en todo caso que permita realizar la trazabilidad, los valores establecidos en otros procesos contractuales para los mismos bienes y servicios, de la misma vigencia o de anteriores vigencias, en caso de utilizar valores de vigencias anteriores se deberá realizar la respectiva actualización con la inflación anual de la o las vigencias pasadas.</t>
  </si>
  <si>
    <t>Determinación de gastos de administración</t>
  </si>
  <si>
    <t>Diligenciar para determinar el porcentaje de los gastos de administración o administración del proceso, de acuerdo a las características del mismo, considerando no tener duplicidad en ítems ya contemplados en el presupuesto general del proceso.</t>
  </si>
  <si>
    <t>Identificación de bienes nacionales relevantes</t>
  </si>
  <si>
    <t xml:space="preserve">Diligenciar para identificar los bienes nacionales relevantes en los procesos que apliquen. </t>
  </si>
  <si>
    <t>DILIGENCIAR COMO PARTE DE LOS DOCUMENTOS A SUBIR A LA PLATAFORMA SECOP (Asesor financiero)</t>
  </si>
  <si>
    <t>Propuesta económica - Opción 1</t>
  </si>
  <si>
    <t>Diligenciar con el objeto de suministrarle a los oferentes la estructura y condiciones de la presentación de las respectivas propuestas económicas, se recomienda su uso para procesos que se hayan planeado en el formato memoria de cálculo - opción 1.</t>
  </si>
  <si>
    <t>Propuesta económica - Opción 2</t>
  </si>
  <si>
    <t>Diligenciar con el objeto de suministrarle a los oferentes la estructura y condiciones de la presentación de las respectivas propuestas económicas, se recomienda su uso para procesos que se hayan planeado en el formato memoria de cálculo - opción 2.</t>
  </si>
  <si>
    <t>Propuesta económica - Opción 3</t>
  </si>
  <si>
    <t>Diligenciar con el objeto de suministrarle a los oferentes la estructura y condiciones de la presentación de las respectivas propuestas económicas, se recomienda su uso para procesos que se hayan planeado en el formato memoria de cálculo - opción 3.</t>
  </si>
  <si>
    <t>Estimación PAB comparación absoluta</t>
  </si>
  <si>
    <t>Diligenciar con el objeto realizar el acta del Precio Artificialmente Bajo (PAB). La cual, se elabora paralelamente con el formato de propuesta económica para el proceso.</t>
  </si>
  <si>
    <t>DILIGENCIAR PARA EVALUACIÓN FINANCIERA DE OFERENTES (Asesor financiero)</t>
  </si>
  <si>
    <t>Verificación de requisitos habilitantes de los proponentes sobre capacidad financiera y organizacional</t>
  </si>
  <si>
    <t>Diligenciar con el fin de consignar la verificación de los requisitos habilitantes de los proponentes, sobre capacidad financiera y organizacional, en los casos que apliquen.</t>
  </si>
  <si>
    <t>Estimación PAB comparación relativa</t>
  </si>
  <si>
    <t>Diligenciar solamente en el caso que sea necesario aplicar la metodología de comparación relativa, es decir, cuando se hayan presentado más de 5 ofertas, con el fin de evaluar los PAB de los oferentes.</t>
  </si>
  <si>
    <t>DILIGENCIAR EN CASO DE PROCESOS DE SELECCIÓN ABREVIADA POR SUBASTA INVERSA (Asesor financiero)</t>
  </si>
  <si>
    <t>Subasta inversa - Análisis de habilitados</t>
  </si>
  <si>
    <t>Diligenciar (de manera física o virtual) en caso de realizarse una subasta inversa</t>
  </si>
  <si>
    <t>Subasta inversa presencial - Análisis de lances</t>
  </si>
  <si>
    <t>Diligenciar (de manera física o virtual) en caso de realizarse una subasta inversa presencial</t>
  </si>
  <si>
    <t>Subasta inversa presencial - Lances de precios</t>
  </si>
  <si>
    <t>Imprimir para diligenciar de manera física por parte de los oferentes, en caso de realizarse una subasta inversa presencial</t>
  </si>
  <si>
    <t>Subasta inversa presencial - Declinación de lances</t>
  </si>
  <si>
    <t>VARIABLES (ESTIPULACIÓN DE VALORES DE CARÁCTER CORPORATIVO)</t>
  </si>
  <si>
    <t>Valores de gastos de desplazamiento y manutención</t>
  </si>
  <si>
    <t>Determinación de los valores de los gastos de desplazamiento (transporte) y manutención (alimentación y/o alojamiento) a reconocer en las comisiones que se requieran realizar en la ejecución del proceso contractual.</t>
  </si>
  <si>
    <t>Valores de honorarios (prestadores de servicios)</t>
  </si>
  <si>
    <t>Determinación de los valores para el reconocimiento de los honorarios a pagar en el caso de vinculación por contrato de prestación de servicios personales (contrato civil).</t>
  </si>
  <si>
    <t>Valores de jornales</t>
  </si>
  <si>
    <t>Determinación de los valores para el reconocimiento del pago, cuando el mismo se realiza de manera diaria al trabajador.</t>
  </si>
  <si>
    <t>Valores de salarios</t>
  </si>
  <si>
    <t>Determinación de los valores de los salarios percibidos por el personal con vinculación laboral a la corporación, estos valores se utilizan únicamente para cuantificar el aporte en especie corporativo de su personal, en los casos que aplique.</t>
  </si>
  <si>
    <t>Valores de alimentación</t>
  </si>
  <si>
    <t>Determinación de los valores a reconocer por el suministro de alimentación, tales como refrigerios y almuerzos, entre otros.</t>
  </si>
  <si>
    <t>Valores de distintivos corporativos</t>
  </si>
  <si>
    <t xml:space="preserve">Determinación de los valores a reconocer por el suministro de distintivos corporativos, tales como gorras, pavas, camisetas, chalecos, entre otros. </t>
  </si>
  <si>
    <r>
      <rPr>
        <b/>
        <u/>
        <sz val="10"/>
        <rFont val="Arial"/>
        <family val="2"/>
      </rPr>
      <t>Nota 1</t>
    </r>
    <r>
      <rPr>
        <sz val="10"/>
        <rFont val="Arial"/>
        <family val="2"/>
      </rPr>
      <t>: El presente libro en excel contiene los formatos y variables de frecuente y general uso para la planeación financiera de los procesos contractuales de la entidad, los mismos se diligenciarán y utilizarán de acuerdo a la especificidad del proceso, el diligenciamiento es de responsabilidad del técnico del proceso (a excepción de los formatos donde expresamente se señale que el diligenciamiento es por el asesor financiero), el cual, tendrá acompañamiento por parte del respectivo asesor financiero del proceso. 
En caso de no requerir una o varias hojas del presente libro, favor ocultarlas (no eliminarlas).</t>
    </r>
  </si>
  <si>
    <r>
      <rPr>
        <b/>
        <u/>
        <sz val="10"/>
        <rFont val="Arial"/>
        <family val="2"/>
      </rPr>
      <t>Nota 2</t>
    </r>
    <r>
      <rPr>
        <sz val="10"/>
        <rFont val="Arial"/>
        <family val="2"/>
      </rPr>
      <t xml:space="preserve">: En los contratos por pluralidad de oferentes al momento de subir el presente libro a la plataforma SECOP, el asesor jurídico y el asesor técnico deberán coordinar con el asesor financiero las hojas del presente libro a publicar y su debida protección, considerando que se recomienda dejar visibles las hojas que hayan sido diligenciadas o se hayan utilizado para el diligenciamiento del presupuesto y el soporte de las estimaciones del mismo, en los casos que se puedan, lo que implica que las demás hojas se deben ocultar, y el libro proteger, con el fin de evitar confusiones innecesarias a los posibles oferentes. 
Así mismo, con el fin de proporcionarles claridades a las oferentes, se publicará la hoja de propuesta económica que estos deben diligenciar aparte del libro con las hojas de la planeación del proceso, y se debe ocultar la hoja de la estimación del PAB por comparación absoluta.
</t>
    </r>
    <r>
      <rPr>
        <b/>
        <u/>
        <sz val="10"/>
        <rFont val="Arial"/>
        <family val="2"/>
      </rPr>
      <t>En todo caso, para la publicación de la información, se debe considerar lo dispuesto en el Decreto 1510 de 2013 artículos 19 y 20.</t>
    </r>
  </si>
  <si>
    <r>
      <rPr>
        <b/>
        <u/>
        <sz val="10"/>
        <rFont val="Arial"/>
        <family val="2"/>
      </rPr>
      <t>Nota 3</t>
    </r>
    <r>
      <rPr>
        <sz val="10"/>
        <rFont val="Arial"/>
        <family val="2"/>
      </rPr>
      <t xml:space="preserve">: La actualización del presente libro es responsabilidad de la Subdirección Administrativa y Financiera, quien actualizará los formatos en caso de alguna novedad, y actualizará las variables a inicio de cada año con la expedición del respectivo memorando, en caso de las variables que se actualicen por parte de otras dependencias, por ejemplo, costos de alimentación por parte de la Subdirección de Cultura y Participación, o Distintivos por parte de la Subdirección de Comunicaciones, la Subdirección Administrativa y Financiera actualizará la variable posterior a que la subdirección encargada emita el memorando, para estos casos, si hay cambio de vigencia (de un año a otro), se utilizará el valor que actualmente esté establecido por memorando, actualizado con la inflación anual de la o las vigencias pasadas, cifra a expresar redondeada a la centena más cercana. </t>
    </r>
  </si>
  <si>
    <t>Instructivo</t>
  </si>
  <si>
    <t>COMPONENTE FINANCIERO  EP - PLAN DE EJECUCIÓN FÍSICA Y DE INVERSIONES</t>
  </si>
  <si>
    <t>MODALIDAD DE CONTRATACIÓN:</t>
  </si>
  <si>
    <t>Convenio Interadministrativo</t>
  </si>
  <si>
    <t>OBJETO A CONTRATAR:</t>
  </si>
  <si>
    <t>Aunar esfuerzos con el municipio de Heliconia para ejecución de las metas planteadas en el Plan de Acción 2024-2027 "Conectados por la vida"</t>
  </si>
  <si>
    <t>CONTRATISTA/CONVENIANTE:</t>
  </si>
  <si>
    <t>Heliconia</t>
  </si>
  <si>
    <t>NOMBRE DEL TÉCNICO (A):</t>
  </si>
  <si>
    <t xml:space="preserve">DURACIÓN Y/O PLAZO DEL CONTRATO (MESES):  </t>
  </si>
  <si>
    <t xml:space="preserve">PERIODO DE PROGRAMACIÓN Y SEGUIMIENTO:  </t>
  </si>
  <si>
    <t>PROGRAMACIÓN FÍSICA</t>
  </si>
  <si>
    <t>% de importancia</t>
  </si>
  <si>
    <t>% de importancia subactividades</t>
  </si>
  <si>
    <t>Unidad de medida</t>
  </si>
  <si>
    <t xml:space="preserve">Cantidad Programada  </t>
  </si>
  <si>
    <t xml:space="preserve">Distribución física </t>
  </si>
  <si>
    <t>Período 1</t>
  </si>
  <si>
    <t>Período 2</t>
  </si>
  <si>
    <t>Período 3</t>
  </si>
  <si>
    <t>Período 4</t>
  </si>
  <si>
    <t>Período 5</t>
  </si>
  <si>
    <t>META/
PRODUCTO A OBTENER:</t>
  </si>
  <si>
    <t>Alcance 1</t>
  </si>
  <si>
    <t>pago po PSA</t>
  </si>
  <si>
    <t>Actividad 1.1</t>
  </si>
  <si>
    <t>Validar técnica y jurídicamente los aliados al esquema de pago por servicios ambientales, los cuales serán aprobados mediante los comités técnicos que se desarrollen para este fin.</t>
  </si>
  <si>
    <t>Subactividad 1.1.1</t>
  </si>
  <si>
    <t>Se presentará un (1) informe donde: Se compilen los resultados del proceso de la revisión jurídica (cuando se presenten alteraciones en el área de conservación, caso de muerte o venta del predio) y técnica, con las respectivas observaciones de cada caso; y las proyecciones de pagos respectivos durante el tiempo del convenio, sujetos al cumplimiento de los acuerdos de conservación.</t>
  </si>
  <si>
    <t>Informe</t>
  </si>
  <si>
    <t>Subactividad 1.1.2</t>
  </si>
  <si>
    <t>Se presentará un acta de comité técnico, celebrado entre los conveniantes, en el cual se realizará una revisión, verificación y aprobación de las familias que continuarán en el proceso de acuerdo a los criterios de priorización; además se tomarán las decisiones pertinentes para finalizar el proceso de los aliados que hayan incumplido los acuerdos de conservación o cualquier parámetro establecido en el decreto 953.</t>
  </si>
  <si>
    <t>Actividad 1.2</t>
  </si>
  <si>
    <t xml:space="preserve">Actualización de acuerdos de voluntades. </t>
  </si>
  <si>
    <t>Subactividad 1.2.1</t>
  </si>
  <si>
    <t>Formalización de ciento cincuenta (150) actas de compromiso en las áreas estratégicas de estudio.</t>
  </si>
  <si>
    <t>Subactividad 1.2.2</t>
  </si>
  <si>
    <t>Un (1) informe con el análisis jurídico de la documentación de cada uno de los predios a los cuales se le formaliza el acta de compromiso, incluyendo certificados que acrediten la titularidad, posesión o tenencia.</t>
  </si>
  <si>
    <t>Subactividad 1.2.3</t>
  </si>
  <si>
    <t>Archivo digital y físico que contenga para cada beneficiario:
o	Certificado que acredite la titularidad, posesión o tenencia.
o	Certificado de cuenta bancaria no mayor a 60 días.
o	Acta de compromiso firmada por cada beneficiario.
o	Metodología a implementar para el pago en especie por beneficiario.</t>
  </si>
  <si>
    <t>Actividad 1.3</t>
  </si>
  <si>
    <t>Subactividad 1.3.1</t>
  </si>
  <si>
    <t>Subactividad 1.3.2</t>
  </si>
  <si>
    <t>Actividad 1.4</t>
  </si>
  <si>
    <t>Subactividad 1.4.1</t>
  </si>
  <si>
    <t>Subactividad 1.4.2</t>
  </si>
  <si>
    <t>Actividad 1.5</t>
  </si>
  <si>
    <t>Subactividad 1.5.1</t>
  </si>
  <si>
    <t>Formalizar acuerdos de preservación individuales</t>
  </si>
  <si>
    <t>Se entregarán los acuerdos debidamente firmados y legalizados. Se presenta un informe general, detallando el número de familias, el número de hectáreas conservadas y los presupuestos finales de pagos.</t>
  </si>
  <si>
    <t>Subactividad 2.1.2</t>
  </si>
  <si>
    <t>Subactividad 2.1.3</t>
  </si>
  <si>
    <t>Subactividad 2.1.4</t>
  </si>
  <si>
    <t>Subactividad 2.1.5</t>
  </si>
  <si>
    <t>Revisar cuentas bancarias y realizar pagos.</t>
  </si>
  <si>
    <t>Se entregará un (1) informe del estado de los pagos y soportes financieros, novedades, retiros de aliados, pagos totales, seguros asignados y porcentaje de ejecución de planes de inversión en general cualquier movimiento en el balance total de pagos y aliados.</t>
  </si>
  <si>
    <t>Subactividad 2.2.2</t>
  </si>
  <si>
    <t>Subactividad 2.2.3</t>
  </si>
  <si>
    <t>Subactividad 2.2.4</t>
  </si>
  <si>
    <t>Subactividad 2.2.5</t>
  </si>
  <si>
    <t>Actividad 2.3</t>
  </si>
  <si>
    <t>Subactividad 2.3.1</t>
  </si>
  <si>
    <t>Subactividad 2.3.2</t>
  </si>
  <si>
    <t>Subactividad 2.3.3</t>
  </si>
  <si>
    <t>Subactividad 2.3.4</t>
  </si>
  <si>
    <t>Subactividad 2.3.5</t>
  </si>
  <si>
    <t>Actividad 2.4</t>
  </si>
  <si>
    <t>Subactividad 2.4.1</t>
  </si>
  <si>
    <t>Subactividad 2.4.2</t>
  </si>
  <si>
    <t>Subactividad 2.4.3</t>
  </si>
  <si>
    <t>Subactividad 2.4.4</t>
  </si>
  <si>
    <t>Subactividad 2.4.5</t>
  </si>
  <si>
    <t>Actividad 2.5</t>
  </si>
  <si>
    <t>Subactividad 2.5.1</t>
  </si>
  <si>
    <t>Subactividad 2.5.2</t>
  </si>
  <si>
    <t>Subactividad 2.5.3</t>
  </si>
  <si>
    <t>Subactividad 2.5.4</t>
  </si>
  <si>
    <t>Subactividad 2.5.5</t>
  </si>
  <si>
    <t xml:space="preserve">Acciones de control y seguimiento ambiental al territorio a los predios caracterizados. </t>
  </si>
  <si>
    <t>Una (1) base de datos consolidada con la información correspondiente a la visita de seguimiento de los beneficiarios vinculados al esquema PSA.</t>
  </si>
  <si>
    <t>Subactividad 1.5.2</t>
  </si>
  <si>
    <t>Un (1) informe técnico por cada predio objeto de control y seguimiento y que cuente con trámite ambiental vigente, establecido en los formatos del Sistema de Gestión Integral – SGI de Corantioquia.</t>
  </si>
  <si>
    <t>Subactividad 1.5.3</t>
  </si>
  <si>
    <t>Un (1) informe, donde se recopile la información de los predios donde se esté realizando aprovechamiento de los recursos naturales, sin el respectivo permiso por la Corporación.</t>
  </si>
  <si>
    <t>Subactividad 3.1.4</t>
  </si>
  <si>
    <t>Subactividad 3.1.5</t>
  </si>
  <si>
    <t>Actividad 1.6</t>
  </si>
  <si>
    <t>Georreferenciar.</t>
  </si>
  <si>
    <t>Subactividad 1.6.1</t>
  </si>
  <si>
    <t>Se entregará la información pertinente, con los parámetros establecidos por la Corporación para la presentación de Geodatabase con la georeferencia de los PSA en formatos KMZ y/o Shape para la consolidación en el Sistema de Información Geográfica SIG.</t>
  </si>
  <si>
    <t>Subactividad 3.2.2</t>
  </si>
  <si>
    <t>Subactividad 3.2.3</t>
  </si>
  <si>
    <t>Subactividad 3.2.4</t>
  </si>
  <si>
    <t>Subactividad 3.2.5</t>
  </si>
  <si>
    <t>Actividad 1.7</t>
  </si>
  <si>
    <t>Reportar los avances del convenio, remitiendo la información de los esquemas de PSA a la autoridad ambiental.</t>
  </si>
  <si>
    <t>Subactividad 1.7.1</t>
  </si>
  <si>
    <t>Se presentará un (1) informe bimestral y el plan operativo de inversiones (POI), donde se reporten los avances financieros y técnicos.</t>
  </si>
  <si>
    <t>Subactividad 3.3.2</t>
  </si>
  <si>
    <t>Subactividad 3.3.3</t>
  </si>
  <si>
    <t>Subactividad 3.3.4</t>
  </si>
  <si>
    <t>Subactividad 3.3.5</t>
  </si>
  <si>
    <t>Actividad 3.4</t>
  </si>
  <si>
    <t>Subactividad 3.4.1</t>
  </si>
  <si>
    <t>Subactividad 3.4.2</t>
  </si>
  <si>
    <t>Subactividad 3.4.3</t>
  </si>
  <si>
    <t>Subactividad 3.4.4</t>
  </si>
  <si>
    <t>Subactividad 3.4.5</t>
  </si>
  <si>
    <t>Actividad 3.5</t>
  </si>
  <si>
    <t>Subactividad 3.5.1</t>
  </si>
  <si>
    <t>Subactividad 3.5.2</t>
  </si>
  <si>
    <t>Subactividad 3.5.3</t>
  </si>
  <si>
    <t>Subactividad 3.5.4</t>
  </si>
  <si>
    <t>Subactividad 3.5.5</t>
  </si>
  <si>
    <t>Alcance 4</t>
  </si>
  <si>
    <t>Actividad 4.1</t>
  </si>
  <si>
    <t>Subactividad 4.1.1</t>
  </si>
  <si>
    <t>Subactividad 4.1.2</t>
  </si>
  <si>
    <t>Subactividad 4.1.3</t>
  </si>
  <si>
    <t>Subactividad 4.1.4</t>
  </si>
  <si>
    <t>Subactividad 4.1.5</t>
  </si>
  <si>
    <t>Actividad 4.2</t>
  </si>
  <si>
    <t>Subactividad 4.2.1</t>
  </si>
  <si>
    <t>Subactividad 4.2.2</t>
  </si>
  <si>
    <t>Subactividad 4.2.3</t>
  </si>
  <si>
    <t>Subactividad 4.2.4</t>
  </si>
  <si>
    <t>Subactividad 4.2.5</t>
  </si>
  <si>
    <t>Actividad 4.3</t>
  </si>
  <si>
    <t>Subactividad 4.3.1</t>
  </si>
  <si>
    <t>Subactividad 4.3.2</t>
  </si>
  <si>
    <t>Subactividad 4.3.3</t>
  </si>
  <si>
    <t>Subactividad 4.3.4</t>
  </si>
  <si>
    <t>Subactividad 4.3.5</t>
  </si>
  <si>
    <t>Actividad 4.4</t>
  </si>
  <si>
    <t>Subactividad 4.4.1</t>
  </si>
  <si>
    <t>Subactividad 4.4.2</t>
  </si>
  <si>
    <t>Subactividad 4.4.3</t>
  </si>
  <si>
    <t>Subactividad 4.4.4</t>
  </si>
  <si>
    <t>Subactividad 4.4.5</t>
  </si>
  <si>
    <t>Actividad 4.5</t>
  </si>
  <si>
    <t>Subactividad 4.5.1</t>
  </si>
  <si>
    <t>Subactividad 4.5.2</t>
  </si>
  <si>
    <t>Subactividad 4.5.3</t>
  </si>
  <si>
    <t>Subactividad 4.5.4</t>
  </si>
  <si>
    <t>Subactividad 4.5.5</t>
  </si>
  <si>
    <t>Alcance 5</t>
  </si>
  <si>
    <t>Actividad 5.1</t>
  </si>
  <si>
    <t>Subactividad 5.1.1</t>
  </si>
  <si>
    <t>Subactividad 5.1.2</t>
  </si>
  <si>
    <t>Subactividad 5.1.3</t>
  </si>
  <si>
    <t>Subactividad 5.1.4</t>
  </si>
  <si>
    <t>Subactividad 5.1.5</t>
  </si>
  <si>
    <t>Actividad 5.2</t>
  </si>
  <si>
    <t>Subactividad 5.2.1</t>
  </si>
  <si>
    <t>Subactividad 5.2.2</t>
  </si>
  <si>
    <t>Subactividad 5.2.3</t>
  </si>
  <si>
    <t>Subactividad 5.2.4</t>
  </si>
  <si>
    <t>Subactividad 5.2.5</t>
  </si>
  <si>
    <t>Actividad 5.3</t>
  </si>
  <si>
    <t>Subactividad 5.3.1</t>
  </si>
  <si>
    <t>Subactividad 5.3.2</t>
  </si>
  <si>
    <t>Subactividad 5.3.3</t>
  </si>
  <si>
    <t>Subactividad 5.3.4</t>
  </si>
  <si>
    <t>Subactividad 5.3.5</t>
  </si>
  <si>
    <t>Actividad 5.4</t>
  </si>
  <si>
    <t>Subactividad 5.4.1</t>
  </si>
  <si>
    <t>Subactividad 5.4.2</t>
  </si>
  <si>
    <t>Subactividad 5.4.3</t>
  </si>
  <si>
    <t>Subactividad 5.4.4</t>
  </si>
  <si>
    <t>Subactividad 5.4.5</t>
  </si>
  <si>
    <t>Actividad 5.5</t>
  </si>
  <si>
    <t>Subactividad 5.5.1</t>
  </si>
  <si>
    <t>Subactividad 5.5.2</t>
  </si>
  <si>
    <t>Subactividad 5.5.3</t>
  </si>
  <si>
    <t>Subactividad 5.5.4</t>
  </si>
  <si>
    <t>Subactividad 5.5.5</t>
  </si>
  <si>
    <t>Alcance 6</t>
  </si>
  <si>
    <t>Actividad 6.1</t>
  </si>
  <si>
    <t>Subactividad 6.1.1</t>
  </si>
  <si>
    <t>Subactividad 6.1.2</t>
  </si>
  <si>
    <t>Subactividad 6.1.3</t>
  </si>
  <si>
    <t>Subactividad 6.1.4</t>
  </si>
  <si>
    <t>Subactividad 6.1.5</t>
  </si>
  <si>
    <t>Actividad 6.2</t>
  </si>
  <si>
    <t>Subactividad 6.2.1</t>
  </si>
  <si>
    <t>Subactividad 6.2.2</t>
  </si>
  <si>
    <t>Subactividad 6.2.3</t>
  </si>
  <si>
    <t>Subactividad 6.2.4</t>
  </si>
  <si>
    <t>Subactividad 6.2.5</t>
  </si>
  <si>
    <t>Actividad 6.3</t>
  </si>
  <si>
    <t>Subactividad 6.3.1</t>
  </si>
  <si>
    <t>Subactividad 6.3.2</t>
  </si>
  <si>
    <t>Subactividad 6.3.3</t>
  </si>
  <si>
    <t>Subactividad 6.3.4</t>
  </si>
  <si>
    <t>Subactividad 6.3.5</t>
  </si>
  <si>
    <t>Actividad 6.4</t>
  </si>
  <si>
    <t>Subactividad 6.4.1</t>
  </si>
  <si>
    <t>Subactividad 6.4.2</t>
  </si>
  <si>
    <t>Subactividad 6.4.3</t>
  </si>
  <si>
    <t>Subactividad 6.4.4</t>
  </si>
  <si>
    <t>Subactividad 6.4.5</t>
  </si>
  <si>
    <t>Actividad 6.5</t>
  </si>
  <si>
    <t>Subactividad 6.5.1</t>
  </si>
  <si>
    <t>Subactividad 6.5.2</t>
  </si>
  <si>
    <t>Subactividad 6.5.3</t>
  </si>
  <si>
    <t>Subactividad 6.5.4</t>
  </si>
  <si>
    <t>Subactividad 6.5.5</t>
  </si>
  <si>
    <t xml:space="preserve">TOTAL </t>
  </si>
  <si>
    <t>ACUMULADO</t>
  </si>
  <si>
    <t xml:space="preserve">La programación financiera debe ser coherente con la programación física, todo pago que no sea soportado en la ejecución física efectiva y certificada es un anticipo o pago anticipado, de acuerdo al caso; para tener más información sobre anticipos y pagos anticipados remitirse a la hoja </t>
  </si>
  <si>
    <t>PROGRAMACIÓN FINANCIERA INICIAL</t>
  </si>
  <si>
    <t>Valor del contrato o convenio</t>
  </si>
  <si>
    <t>Valor aportado por Corantioquia</t>
  </si>
  <si>
    <t>Distribución de recursos del valor aportado por Corantioquia</t>
  </si>
  <si>
    <t>Porcentaje (%)</t>
  </si>
  <si>
    <t>Porcentaje Acumulado (%)</t>
  </si>
  <si>
    <t>Diligenciar esta información solo en caso de solicitud de Otrosí de adición de recursos o prórroga, o cuando el Otrosí de modificación implique cambios en el presupuesto.</t>
  </si>
  <si>
    <t>Valores ya ejecutados</t>
  </si>
  <si>
    <t>Porcentaje (%) PGAR</t>
  </si>
  <si>
    <t>Porcentaje Acumulado (%) PGAR</t>
  </si>
  <si>
    <t xml:space="preserve">PROGRAMACIÓN FINANCIERA EN CASO DE ADICIÓN DE RECURSOS O PRÓRROGA </t>
  </si>
  <si>
    <t>Valor total del contrato o convenio (incluida la adición)</t>
  </si>
  <si>
    <t>Valor de la adición aportado por Corantioquia</t>
  </si>
  <si>
    <t>Valor total aportado por Corantioquia  (incluida la adición)</t>
  </si>
  <si>
    <t>Total Valores</t>
  </si>
  <si>
    <t>Valores por ejecutar</t>
  </si>
  <si>
    <t>PORCENTAJE ACUMULADO (%) TOTAL</t>
  </si>
  <si>
    <t>GERENTE PROGRAMA</t>
  </si>
  <si>
    <t>COORDINADOR GIT</t>
  </si>
  <si>
    <t>Período 6</t>
  </si>
  <si>
    <t>Período 7</t>
  </si>
  <si>
    <t>Período 8</t>
  </si>
  <si>
    <t>Período 9</t>
  </si>
  <si>
    <t>Período 10</t>
  </si>
  <si>
    <t>Período 11</t>
  </si>
  <si>
    <t>Período 12</t>
  </si>
  <si>
    <t>Período 13</t>
  </si>
  <si>
    <t>Período 14</t>
  </si>
  <si>
    <t>Período 15</t>
  </si>
  <si>
    <t>Período 16</t>
  </si>
  <si>
    <t>Período 17</t>
  </si>
  <si>
    <t>Período 18</t>
  </si>
  <si>
    <t>Período 19</t>
  </si>
  <si>
    <t>Período 20</t>
  </si>
  <si>
    <t>Período 21</t>
  </si>
  <si>
    <t>Período 22</t>
  </si>
  <si>
    <t>Período 23</t>
  </si>
  <si>
    <t>Período 24</t>
  </si>
  <si>
    <t>Documento</t>
  </si>
  <si>
    <t>Subactividad 1.1.3</t>
  </si>
  <si>
    <t>Subactividad 1.1.4</t>
  </si>
  <si>
    <t>Subactividad 1.1.5</t>
  </si>
  <si>
    <t>Subactividad 1.1.6</t>
  </si>
  <si>
    <t>Subactividad 1.1.7</t>
  </si>
  <si>
    <t>Subactividad 1.2.4</t>
  </si>
  <si>
    <t>Subactividad 1.2.5</t>
  </si>
  <si>
    <t>Subactividad 1.2.6</t>
  </si>
  <si>
    <t>Subactividad 1.3.3</t>
  </si>
  <si>
    <t>Subactividad 1.3.4</t>
  </si>
  <si>
    <t>Subactividad 1.3.5</t>
  </si>
  <si>
    <t>Subactividad 1.4.3</t>
  </si>
  <si>
    <t>Subactividad 1.4.4</t>
  </si>
  <si>
    <t>Subactividad 1.4.5</t>
  </si>
  <si>
    <t>Subactividad 1.5.4</t>
  </si>
  <si>
    <t>Subactividad 1.5.5</t>
  </si>
  <si>
    <t>Subactividad 1.6.2</t>
  </si>
  <si>
    <t>Subactividad 1.6.3</t>
  </si>
  <si>
    <t>Subactividad 1.6.4</t>
  </si>
  <si>
    <t>Subactividad 1.6.5</t>
  </si>
  <si>
    <t>Alcance 2</t>
  </si>
  <si>
    <t>Actividad 2.1</t>
  </si>
  <si>
    <t>Subactividad 2.1.1</t>
  </si>
  <si>
    <t>Actividad 2.2</t>
  </si>
  <si>
    <t>Georreferenciar</t>
  </si>
  <si>
    <t>Subactividad 2.2.1</t>
  </si>
  <si>
    <t>Alcance 3</t>
  </si>
  <si>
    <t>Fortalecer las capacidades de los actores de las Juntas Administradoras de Acueductos y Juntas de Acción Comunales para la participación en la gestión ambiental y la planificación del patrimonio hídrico</t>
  </si>
  <si>
    <t>Actividad 3.1</t>
  </si>
  <si>
    <t>Diagnostico participativo</t>
  </si>
  <si>
    <t>Subactividad 3.1.1</t>
  </si>
  <si>
    <t>Encuentro con la comunidad de la vereda o usuarios del sistema de acueducto</t>
  </si>
  <si>
    <t>Subactividad 3.1.2</t>
  </si>
  <si>
    <t>Documento de sistematización del proceso de identificación</t>
  </si>
  <si>
    <t>Subactividad 3.1.3</t>
  </si>
  <si>
    <t>Actividad 3.2</t>
  </si>
  <si>
    <t>Encuentros de capacitacion, apropiación ambental y formacion</t>
  </si>
  <si>
    <t>Subactividad 3.2.1</t>
  </si>
  <si>
    <t>Encuentros de formación, capacitación y apropiación social</t>
  </si>
  <si>
    <t>Actividad 3.3</t>
  </si>
  <si>
    <t>Implementacion de acciones de protección</t>
  </si>
  <si>
    <t>Subactividad 3.3.1</t>
  </si>
  <si>
    <t>Desarrollo de las acciones de protección y de conservación ambiental</t>
  </si>
  <si>
    <t>documento de sistematización del proceso de conservación ambiental del acueducto</t>
  </si>
  <si>
    <t>Información anticipos</t>
  </si>
  <si>
    <t>PRESUPUESTO - MODALIDAD CONVENIO</t>
  </si>
  <si>
    <t>COSTOS DE PERSONAL</t>
  </si>
  <si>
    <t>FUENTES DE COFINANCIACIÓN</t>
  </si>
  <si>
    <t>Recursos en dinero de CORANTIOQUIA por alcance, actividad o subactividad</t>
  </si>
  <si>
    <t>Ítem</t>
  </si>
  <si>
    <t>Cantidad personal</t>
  </si>
  <si>
    <t>(%) Dedicación</t>
  </si>
  <si>
    <t>Cantidad</t>
  </si>
  <si>
    <t>Valor unitario base</t>
  </si>
  <si>
    <t>Valor total</t>
  </si>
  <si>
    <t>(%) PP</t>
  </si>
  <si>
    <t>CORANTIOQUIA</t>
  </si>
  <si>
    <t xml:space="preserve">Entidad 1: </t>
  </si>
  <si>
    <t>DINERO</t>
  </si>
  <si>
    <t>ESPECIE</t>
  </si>
  <si>
    <t>Mano de Obra Calificada</t>
  </si>
  <si>
    <t xml:space="preserve">Bachiller </t>
  </si>
  <si>
    <t xml:space="preserve">Profesional con experiencia </t>
  </si>
  <si>
    <t>mes</t>
  </si>
  <si>
    <t xml:space="preserve">Tecnólogo con experiencia </t>
  </si>
  <si>
    <t xml:space="preserve">Técnico </t>
  </si>
  <si>
    <t>Subtotal Mano de Obra calificada</t>
  </si>
  <si>
    <t>Mano de Obra No Calificada</t>
  </si>
  <si>
    <t>Subtotal Mano de Obra no Calificada</t>
  </si>
  <si>
    <t>SUBTOTAL PERSONAL (Mano de Obra Calificada + Mano de Obra no Calificada)</t>
  </si>
  <si>
    <t>COSTOS (Diferentes a los costos del personal)</t>
  </si>
  <si>
    <t>Valor unitario</t>
  </si>
  <si>
    <t>Entidad 1:</t>
  </si>
  <si>
    <t>Gastos de desplazamiento y manutención de guardian para la vida,  14 recorridos por mes</t>
  </si>
  <si>
    <t>Kit Primeros Auxilios para Guardian para la vida</t>
  </si>
  <si>
    <t>Distintivos de imagen institucional corporativa básica - Camibuso 3 por Guardian para la vida</t>
  </si>
  <si>
    <t>Distintivos de imagen institucional corporativa básica - Pava 2 porGuardian para la vida</t>
  </si>
  <si>
    <t>Botas Macha Alta Negra</t>
  </si>
  <si>
    <t>Apoyo locativo, conocimiento tecnico, transporte o alimentacion</t>
  </si>
  <si>
    <t>Desplazamiento y manutencion tecnologo</t>
  </si>
  <si>
    <t>Visitas</t>
  </si>
  <si>
    <t xml:space="preserve">Pago de PSA para los predios del municipio </t>
  </si>
  <si>
    <t>Predios</t>
  </si>
  <si>
    <t>Desplazamiento, manutensiòn y pernota de profesionales en campo</t>
  </si>
  <si>
    <t>viajes</t>
  </si>
  <si>
    <t>Acciones  para implementación de acciones de restauración y preservación</t>
  </si>
  <si>
    <t>accion por vereda</t>
  </si>
  <si>
    <t>SUBTOTAL COSTOS (Diferentes a los costos del personal)</t>
  </si>
  <si>
    <t>SUBTOTAL (antes de administración)</t>
  </si>
  <si>
    <t>TOTAL APORTES EN DINERO (antes de administración)</t>
  </si>
  <si>
    <t>Gastos de administración u operativos</t>
  </si>
  <si>
    <t>TOTAL (incluido administración)</t>
  </si>
  <si>
    <t>Total</t>
  </si>
  <si>
    <t>%</t>
  </si>
  <si>
    <t>RESUMEN POR CONCEPTO</t>
  </si>
  <si>
    <t>(%) PP (SUBTOTAL)</t>
  </si>
  <si>
    <t>(%) PP (TOTAL)</t>
  </si>
  <si>
    <t>NA</t>
  </si>
  <si>
    <t xml:space="preserve">Realizar el análisis respectivo en caso que el conveniante - ejecutor vaya a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Como se está planeando el convenio, el mismo solo lleva gastos de administración u operativos, ahora bien, para efectos de planeación, se puede hacer el análisis del contrato derivado que en vez de gastos de administración puede acarrear AU e IVA, los cuales en caso de que procedan se deberán considerar dentro de los gastos administrativos u operativos del convenio en la proporción que corresponda a los aportes en dinero de la entidad.
Teniendo en cuenta que nuestra competencia se circunscribe al convenio a celebrar, y la forma de ejecución del mismo por parte del conveniante ejecutor, sea directamente o por intermedio de un tercero, es discrecional a él. </t>
  </si>
  <si>
    <t>Ir a estimar gastos de administración</t>
  </si>
  <si>
    <t>Info IVA</t>
  </si>
  <si>
    <t>RESUMEN POR ALCANCES, ACTIVIDADES O SUBACTIVIDADES - RECURSOS EN DINERO CORANTIOQUIA</t>
  </si>
  <si>
    <t>Alcance, actividad o subactividad</t>
  </si>
  <si>
    <t>Subtotal en dinero (Costos de personal y diferentes de personal)</t>
  </si>
  <si>
    <t>Costos de administración u operativos, si aplica</t>
  </si>
  <si>
    <t>TOTAL</t>
  </si>
  <si>
    <t>¿Es alcance de obra? (Si, No)</t>
  </si>
  <si>
    <t xml:space="preserve">Alcance 2 </t>
  </si>
  <si>
    <t>MEMORIA DE CÁLCULO - OPCIÓN 3</t>
  </si>
  <si>
    <t>PROCESO/ ALCANCE / ACTIVIDAD:</t>
  </si>
  <si>
    <t>UNIDAD DE MEDIDA PARA EL PRECIO UNITARIO:</t>
  </si>
  <si>
    <t>ESPECIFICACIÓN TÉCNICA PARA EL PRECIO UNITARIO:</t>
  </si>
  <si>
    <t>DISCRIMINACIÓN DE COSTOS</t>
  </si>
  <si>
    <t>Entidad 1: Municipio</t>
  </si>
  <si>
    <t>ACTIVIDAD 1</t>
  </si>
  <si>
    <t>Bachiller</t>
  </si>
  <si>
    <t>SUBTOTAL COSTOS DE PERSONAL</t>
  </si>
  <si>
    <t xml:space="preserve">Valor unitario </t>
  </si>
  <si>
    <t xml:space="preserve">Valor total </t>
  </si>
  <si>
    <t>OTROS COSTOS (Diferentes a los costos de personal)</t>
  </si>
  <si>
    <t xml:space="preserve">Mes </t>
  </si>
  <si>
    <t>Kit</t>
  </si>
  <si>
    <t xml:space="preserve">Unidad </t>
  </si>
  <si>
    <t>Unidad</t>
  </si>
  <si>
    <t>Global</t>
  </si>
  <si>
    <t>SUBTOTAL OTROS COSTOS</t>
  </si>
  <si>
    <t>SUBTOTAL ACTIVIDAD</t>
  </si>
  <si>
    <t>¿ES UN CONTRATO O REQUIERE CONTRATO DERIVADO?</t>
  </si>
  <si>
    <t>Si</t>
  </si>
  <si>
    <t>Gastos de administración</t>
  </si>
  <si>
    <t>Unidades</t>
  </si>
  <si>
    <t>Costo unitario (antes de administración, utilidad e IVA si aplican)</t>
  </si>
  <si>
    <r>
      <rPr>
        <b/>
        <sz val="10"/>
        <rFont val="Arial"/>
        <family val="2"/>
      </rPr>
      <t>Descripción</t>
    </r>
    <r>
      <rPr>
        <sz val="10"/>
        <rFont val="Arial"/>
        <family val="2"/>
      </rPr>
      <t>:</t>
    </r>
  </si>
  <si>
    <t>hectareas</t>
  </si>
  <si>
    <t>Costo unitario sin MO (antes de administración, utilidad e IVA si aplican)</t>
  </si>
  <si>
    <t>ACTIVIDAD 2</t>
  </si>
  <si>
    <t>ACTIVIDAD 3</t>
  </si>
  <si>
    <t>hectarea</t>
  </si>
  <si>
    <t>Costo unitario sin MO  (antes de administración, utilidad e IVA si aplican)</t>
  </si>
  <si>
    <t>ACTIVIDAD 4</t>
  </si>
  <si>
    <t>ACTIVIDAD 5</t>
  </si>
  <si>
    <t>No</t>
  </si>
  <si>
    <t>ACTIVIDAD 6</t>
  </si>
  <si>
    <t>Mes</t>
  </si>
  <si>
    <t xml:space="preserve">Tecnólogo sin experiencia </t>
  </si>
  <si>
    <t>Aunar esfuerzos con el municipio de Jérico para ejecución de las metas planteadas en el Plan de Acción 2024-2027 "Conectados por la vida"</t>
  </si>
  <si>
    <t xml:space="preserve">OBJETO A CONTRATAR: </t>
  </si>
  <si>
    <t>Aunar esfuerzos con el municipio de Heliconia para ejecución de las metas planeadas en el Plan de Acción 2024 – 2027 “Conectados por la vida”</t>
  </si>
  <si>
    <t>Tecnólogo con experiencia</t>
  </si>
  <si>
    <t>meses</t>
  </si>
  <si>
    <t>Convenio Interadminsitrativo</t>
  </si>
  <si>
    <t>Aunar esfuerzos con el municipio de Zaragoza para ejecución de las metas planteadas en el Plan de Acción 2024-2027 "Conectados por la vida"</t>
  </si>
  <si>
    <t>Implementar acciones para el fortalecimiento de la gobernanza del agua con el fin de promover la gestión corresponsable en la conectividades y corredores biológicos.</t>
  </si>
  <si>
    <t>Encuentros y restauraciòn ecológica</t>
  </si>
  <si>
    <t>Fortalecer las capacidades de los actores de las Juntas Administradoras de Acueductos y Juntas de Acción Comunales para la participación en la gestión ambiental y la planificación adecuada del patrimonio hídrico”</t>
  </si>
  <si>
    <t>Tecnico</t>
  </si>
  <si>
    <t>Encuentros</t>
  </si>
  <si>
    <t>ESTUDIO DE MERCADO</t>
  </si>
  <si>
    <t>VERSIÓN: 02</t>
  </si>
  <si>
    <t>MODALIDAD DE CONTRATACIÓN: convenios interadministrativos  Gestion Ambiental 2024</t>
  </si>
  <si>
    <r>
      <t xml:space="preserve">OBJETO A CONTRATAR: </t>
    </r>
    <r>
      <rPr>
        <b/>
        <sz val="10"/>
        <color rgb="FFFF0000"/>
        <rFont val="Arial"/>
        <family val="2"/>
      </rPr>
      <t>ESTUDUIO DE MERCADO 2024</t>
    </r>
  </si>
  <si>
    <t>NÚMERO DE RADICADO:</t>
  </si>
  <si>
    <t>110-COE2402-6981</t>
  </si>
  <si>
    <t>https://articulo.mercadolibre.com.co/MCO-881708760-azadon-forjado-con-mango-1850-gramos-12-metros-_JM#position=2&amp;search_layout=stack&amp;type=item&amp;tracking_id=d8c49a98-123e-44bb-af87-3f7b1715e513</t>
  </si>
  <si>
    <t>https://www.homecenter.com.co/homecenter-co/product/25672/azadon-forjado-con-mango-1850-gramos-12-metros/25672/</t>
  </si>
  <si>
    <t>PROVEEDOR:</t>
  </si>
  <si>
    <t>Agrofácil S.A.S</t>
  </si>
  <si>
    <t>Mercado libre</t>
  </si>
  <si>
    <t>Homecenter</t>
  </si>
  <si>
    <t>Valor unitario antes de IVA</t>
  </si>
  <si>
    <t>PROMEDIO
Valor unitario antes de IVA</t>
  </si>
  <si>
    <t>MEDIANA 
Valor unitario antes de IVA</t>
  </si>
  <si>
    <t>Azadon (Forzado con mango)</t>
  </si>
  <si>
    <t>unidad</t>
  </si>
  <si>
    <t>110-COE2402-6940</t>
  </si>
  <si>
    <t>110-COE2402-6911</t>
  </si>
  <si>
    <t>Tierra Negra S.A.S.</t>
  </si>
  <si>
    <t>El Míster</t>
  </si>
  <si>
    <t>Plántulas (min 35 cm de altura) corresponde a grupo 2 de los precios establecidos por la corporación</t>
  </si>
  <si>
    <t>110-COE2402-6915</t>
  </si>
  <si>
    <t>110-COE2402-6974</t>
  </si>
  <si>
    <t>110-COE2402-6938</t>
  </si>
  <si>
    <t>Núcleos S.A.</t>
  </si>
  <si>
    <t>Madepinos</t>
  </si>
  <si>
    <t>Expomadera</t>
  </si>
  <si>
    <t xml:space="preserve">Estacon cilíndrico de longitud 2,2 diametro 10 cm </t>
  </si>
  <si>
    <t>Media madera</t>
  </si>
  <si>
    <t>https://www.tierragro.com/products/compostcampo?variant=35599482749078</t>
  </si>
  <si>
    <t>110-COE2402-6935</t>
  </si>
  <si>
    <t>Tierragro</t>
  </si>
  <si>
    <t>Abonamos S.A.S.</t>
  </si>
  <si>
    <t>Abono organico (200 gr/arbol)  (Establecimiento) Bulto de 50 Kg</t>
  </si>
  <si>
    <t>kg 50</t>
  </si>
  <si>
    <t>https://www.tierragro.com/products/enmienda-triple-30-rio-claro-x-50-kgs-rio-claro-fertilizantes-jardineria?_pos=1&amp;_sid=41a348a5e&amp;_ss=r</t>
  </si>
  <si>
    <t>Cal Agricola (130 gr/arbol)  (Bulto 50 kg)</t>
  </si>
  <si>
    <t>kl</t>
  </si>
  <si>
    <t>Hidroretenedor</t>
  </si>
  <si>
    <t>https://articulo.mercadolibre.com.co/MCO-857864912-fertilizante-elementos-secundarios-menores-1kg-_JM#position=3&amp;search_layout=stack&amp;type=item&amp;tracking_id=790831d7-93e6-40a5-9da7-dbb8d265b813</t>
  </si>
  <si>
    <t>https://articulo.mercadolibre.com.co/MCO-1083818790-fertilizante-abono-agrimins-elementos-menores-plantas-x-kg-_JM</t>
  </si>
  <si>
    <t>https://www.viverotierranegra.com/producto/fertilizante-menores/</t>
  </si>
  <si>
    <t>Mercadolibre</t>
  </si>
  <si>
    <t xml:space="preserve">Elementos menores (Fertilizante,  Agrimins o Vigor)(1 KG) </t>
  </si>
  <si>
    <t>https://www.tierragro.com/products/citroemulsion-jardines-sierra-control-de-plagas-y-enfermedades-agro?variant=36465454055574</t>
  </si>
  <si>
    <t>https://confiabonos.co/product/insecticida-organico/</t>
  </si>
  <si>
    <t>https://articulo.mercadolibre.com.co/MCO-640866184-jabon-potasico-con-aceite-de-neem-organico-1-litro-ecologico-_JM?matt_tool=45862477&amp;matt_word=&amp;matt_source=google&amp;matt_campaign_id=14633851677&amp;matt_ad_group_id=145183662877&amp;matt_match_type=&amp;matt_network=g&amp;matt_device=c&amp;matt_creative=644838201758&amp;matt_keyword=&amp;matt_ad_position=&amp;matt_ad_type=pla&amp;matt_merchant_id=124143146&amp;matt_product_id=MCO640866184&amp;matt_product_partition_id=2164633036551&amp;matt_target_id=pla-2164633036551&amp;cq_src=google_ads&amp;cq_cmp=14633851677&amp;cq_net=g&amp;cq_plt=gp&amp;cq_med=pla&amp;gad_source=1&amp;gclid=EAIaIQobChMIqYG7wcGthAMVpKFaBR0iPQugEAQYAyABEgL1BPD_BwE</t>
  </si>
  <si>
    <t>Confiabonos</t>
  </si>
  <si>
    <t>Insecticida (organico)</t>
  </si>
  <si>
    <t>litro</t>
  </si>
  <si>
    <t>https://www.homecenter.com.co/homecenter-co/product/77296/pala-redonda-29-x-22-cm-con-mango-madera-71-cm/77296/</t>
  </si>
  <si>
    <t>https://articulo.mercadolibre.com.co/MCO-884252304-pala-redonda-29-x-22-cm-con-mango-madera-71-cm-_JM</t>
  </si>
  <si>
    <t xml:space="preserve">Palacuchara (Redonda 29 x 22 cm con Mango Madera 71 cm) </t>
  </si>
  <si>
    <t>https://www.tierragro.com/products/machete-barrigon-pulido-20-pulgadas</t>
  </si>
  <si>
    <t>https://www.homecenter.com.co/homecenter-co/product/136915/machete-3-canales-pulido-18-pulgadas/136915/</t>
  </si>
  <si>
    <t>https://articulo.mercadolibre.com.co/MCO-1243899021-machete-mango-plastico-negro-18-pulgadas-ferrawyy-_JM#position=5&amp;search_layout=stack&amp;type=item&amp;tracking_id=7cea0811-9bfd-47de-b3df-092420dd486b</t>
  </si>
  <si>
    <t>Machete (18 pulgadas)</t>
  </si>
  <si>
    <t>https://www.tierragro.com/products/lima-triangular-regular-mango-6-x-und-n-nicholson-herramientas-jardineria?_pos=2&amp;_sid=04f558949&amp;_ss=r</t>
  </si>
  <si>
    <t>https://www.homecenter.com.co/homecenter-co/product/413891/lima-triangular-con-mango-6-pulgadas-truper/413891/</t>
  </si>
  <si>
    <t>https://articulo.mercadolibre.com.co/MCO-489298271-lima-triangular-6-pulgadas-nicholson-con-cabo-_JM</t>
  </si>
  <si>
    <t>Lima (triangular de 6 pulgadas)</t>
  </si>
  <si>
    <t>https://www.tierragro.com/products/alambre-de-puas-calibre-14-tornado-herramientas-agroindustriales?variant=36888148181142</t>
  </si>
  <si>
    <t>https://www.agrofacil.co/producto/alambre-de-puas-marca-tornado-calibre-14/</t>
  </si>
  <si>
    <t>https://www.homecenter.com.co/homecenter-co/product/214205/alambre-de-pua-calibre-14-x-500mt-38kg-iowa/214205/</t>
  </si>
  <si>
    <t>Alambre de puas cal 14 rollo por 500 m</t>
  </si>
  <si>
    <t>https://articulo.mercadolibre.com.co/MCO-841455936-thinner-extra-fino-750-ml-_JM#position=1&amp;search_layout=stack&amp;type=item&amp;tracking_id=025fcd02-cdfc-4c1b-82b5-9bfc438d85bc</t>
  </si>
  <si>
    <t>110-COE2402-6948</t>
  </si>
  <si>
    <t>110-COE2402-6946</t>
  </si>
  <si>
    <t>Pinturas y Yesos</t>
  </si>
  <si>
    <t>Tienda Pintuco Guayabal</t>
  </si>
  <si>
    <t xml:space="preserve"> Thinner </t>
  </si>
  <si>
    <t>ml</t>
  </si>
  <si>
    <t>https://www.tierragro.com/products/grapa-corsan-1-1-4-x-9-1000gr?_pos=2&amp;_sid=fc1aeedd9&amp;_ss=r</t>
  </si>
  <si>
    <t>https://www.agrofacil.co/producto/grapa-galvanizada-plana/</t>
  </si>
  <si>
    <t>https://www.homecenter.com.co/homecenter-co/product/514288/grapa-cerca/514288/</t>
  </si>
  <si>
    <t>Agrofácil</t>
  </si>
  <si>
    <t xml:space="preserve">Grapas </t>
  </si>
  <si>
    <t>kg</t>
  </si>
  <si>
    <t xml:space="preserve">Estacon cilíndrico de longitud 2,2 diametro 9 cm </t>
  </si>
  <si>
    <t>media madera</t>
  </si>
  <si>
    <t>https://www.homecenter.com.co/homecenter-co/product/01264/pintulux-para-maderas-y-metales-amarillo-1-galon/01264/</t>
  </si>
  <si>
    <t>110-COE2402-6957</t>
  </si>
  <si>
    <t>Industrias JMF S.A.S</t>
  </si>
  <si>
    <t xml:space="preserve">Pintura galon amarilla </t>
  </si>
  <si>
    <t>https://www.homecenter.com.co/homecenter-co/product/164276/brocha-popular-mona-2-pulgadas/164276/</t>
  </si>
  <si>
    <t>https://articulo.mercadolibre.com.co/MCO-621167526-brocha-2-pulgada-caribe-_JM#position=11&amp;search_layout=stack&amp;type=item&amp;tracking_id=e0726ae0-ae71-4155-9f79-f2d8315c0d06</t>
  </si>
  <si>
    <t>Pinturas y Yeso</t>
  </si>
  <si>
    <t>Brochas 2 pulgadas</t>
  </si>
  <si>
    <t>Núcleos S.A</t>
  </si>
  <si>
    <t xml:space="preserve">Estacon cilíndrico de longitud 2,2 diametro 7 cm </t>
  </si>
  <si>
    <t xml:space="preserve">unidad </t>
  </si>
  <si>
    <t>Estacon cilíndrico media madera</t>
  </si>
  <si>
    <t xml:space="preserve">Estacon rústico de longitud 2,2 diametro 9 cm </t>
  </si>
  <si>
    <t>media madera rústico</t>
  </si>
  <si>
    <t xml:space="preserve">Estacon cilíndrico de longitud 2,2 diametro 12 cm </t>
  </si>
  <si>
    <t>180-COE2403-9287</t>
  </si>
  <si>
    <t>110-COE2403-11039</t>
  </si>
  <si>
    <t>Por radicar</t>
  </si>
  <si>
    <t>Los Colores</t>
  </si>
  <si>
    <t>ROCCO gráficas</t>
  </si>
  <si>
    <t>Litocreativos</t>
  </si>
  <si>
    <t>Aviso sin estructura</t>
  </si>
  <si>
    <t>Aviso con estructura</t>
  </si>
  <si>
    <t>NOTA: A la hora de solicitar la cotización se deberá considerar que la misma esté expresada en los términos y unidades del presupuesto, igualmente, que en la medida de lo posible se encuentre en pesos colombianos, en caso de usar otra moneda explicitar la tasa de cambio utilizada, y la fecha y fuente de consulta de la misma.</t>
  </si>
  <si>
    <t>DETERMINACIÓN DE GASTOS DE ADMINISTRACIÓN</t>
  </si>
  <si>
    <t>COSTOS DIRECTOS EN DINERO NO EJECUTOR</t>
  </si>
  <si>
    <t>MESES</t>
  </si>
  <si>
    <t>GASTOS DE ADMINISTRACIÓN</t>
  </si>
  <si>
    <t>TOTAL GASTOS DE ADMINISTRACIÓN</t>
  </si>
  <si>
    <t>En caso de convenios, si el conveniante ejecutor va a realizar un contrato derivado, considerar para el análisis:</t>
  </si>
  <si>
    <t>TOTAL APORTES EN DINERO NO EJECUTOR (antes de AU e IVA)</t>
  </si>
  <si>
    <t>Administración</t>
  </si>
  <si>
    <t>Utilidad</t>
  </si>
  <si>
    <t>IVA</t>
  </si>
  <si>
    <t>TOTAL (incluido AU e IVA)</t>
  </si>
  <si>
    <t>TOTAL Porcentaje de gastos de administración a reconocer por análisis de contrato derivado (Sobre los costos directos en dinero del no ejecutor)</t>
  </si>
  <si>
    <t>VALORES DE GASTOS DE DESPLAZAMIENTO Y MANUTENCIÓN</t>
  </si>
  <si>
    <t>AÑO VIGENTE:</t>
  </si>
  <si>
    <t>MEMORANDO:</t>
  </si>
  <si>
    <t>190-MEM2401-169</t>
  </si>
  <si>
    <t>Cuatro N.1 Gastos de desplazamiento y manutención por municipio</t>
  </si>
  <si>
    <t>Municipio</t>
  </si>
  <si>
    <t xml:space="preserve">Valor total desplazamiento </t>
  </si>
  <si>
    <t>Valor total desplazamiento y manutención más de 4 horas sin pernocta</t>
  </si>
  <si>
    <t>Valor total desplazamiento y manutención con (1) una pernocta*</t>
  </si>
  <si>
    <t>Amagá</t>
  </si>
  <si>
    <t>Amalfí</t>
  </si>
  <si>
    <t>Andes</t>
  </si>
  <si>
    <t>Angelópolis</t>
  </si>
  <si>
    <t>Angostura</t>
  </si>
  <si>
    <t>Anorí</t>
  </si>
  <si>
    <t>Anzá</t>
  </si>
  <si>
    <t>Armenia mantequilla</t>
  </si>
  <si>
    <t>Barbosa</t>
  </si>
  <si>
    <t>Bello</t>
  </si>
  <si>
    <t>Belmira</t>
  </si>
  <si>
    <t>Betania</t>
  </si>
  <si>
    <t>Betulia</t>
  </si>
  <si>
    <t>Briceño</t>
  </si>
  <si>
    <t>Buriticá</t>
  </si>
  <si>
    <t>Cáceres</t>
  </si>
  <si>
    <t>Caicedo</t>
  </si>
  <si>
    <t>Caldas</t>
  </si>
  <si>
    <t>Campamento</t>
  </si>
  <si>
    <t>Caracolí</t>
  </si>
  <si>
    <t>Caramanta</t>
  </si>
  <si>
    <t>Carolina del Príncipe</t>
  </si>
  <si>
    <t>Caucasia</t>
  </si>
  <si>
    <t>Cisneros</t>
  </si>
  <si>
    <t>Ciudad Bolívar</t>
  </si>
  <si>
    <t>Concordia</t>
  </si>
  <si>
    <t>Copacabana</t>
  </si>
  <si>
    <t>Don Matías</t>
  </si>
  <si>
    <t>Ebéjico</t>
  </si>
  <si>
    <t>El Bagre</t>
  </si>
  <si>
    <t>Entrerríos</t>
  </si>
  <si>
    <t>Envigado</t>
  </si>
  <si>
    <t>Fredonia</t>
  </si>
  <si>
    <t>Girardota</t>
  </si>
  <si>
    <t>Gómez Plata</t>
  </si>
  <si>
    <t>Guadalupe</t>
  </si>
  <si>
    <t>Hispania</t>
  </si>
  <si>
    <t>Itagüí</t>
  </si>
  <si>
    <t>Ituango</t>
  </si>
  <si>
    <t>Jardín</t>
  </si>
  <si>
    <t>Jericó</t>
  </si>
  <si>
    <t>La Estrella</t>
  </si>
  <si>
    <t>La Pintada</t>
  </si>
  <si>
    <t>Liborina</t>
  </si>
  <si>
    <t>Maceo</t>
  </si>
  <si>
    <t>Medellín</t>
  </si>
  <si>
    <t>Montebello</t>
  </si>
  <si>
    <t>Nechí</t>
  </si>
  <si>
    <t>Olaya</t>
  </si>
  <si>
    <t>Pueblo Rico</t>
  </si>
  <si>
    <t>Puerto Berrío</t>
  </si>
  <si>
    <t>Puerto Nare</t>
  </si>
  <si>
    <t>Remedios</t>
  </si>
  <si>
    <t>Sabanalarga</t>
  </si>
  <si>
    <t>Sabaneta</t>
  </si>
  <si>
    <t>Salgar</t>
  </si>
  <si>
    <t>San Andrés de Cuerquia</t>
  </si>
  <si>
    <t>San Jerónimo</t>
  </si>
  <si>
    <t>San José de la Montaña</t>
  </si>
  <si>
    <t>San Pedro de los Milagros</t>
  </si>
  <si>
    <t>Santa Bárbara</t>
  </si>
  <si>
    <t>Santa Fe de Antioquia</t>
  </si>
  <si>
    <t>Santa Rosa de Osos</t>
  </si>
  <si>
    <t>Segovia</t>
  </si>
  <si>
    <t>Sopetrán</t>
  </si>
  <si>
    <t>Támesis</t>
  </si>
  <si>
    <t>Tarazá</t>
  </si>
  <si>
    <t>Tarso</t>
  </si>
  <si>
    <t>Titiribí</t>
  </si>
  <si>
    <t>Toledo</t>
  </si>
  <si>
    <t>Valdivia</t>
  </si>
  <si>
    <t>Valparaíso</t>
  </si>
  <si>
    <t>Vegachí</t>
  </si>
  <si>
    <t>Venecia</t>
  </si>
  <si>
    <t>Yalí</t>
  </si>
  <si>
    <t>Yarumal</t>
  </si>
  <si>
    <t>Yolombó</t>
  </si>
  <si>
    <t>Yondó</t>
  </si>
  <si>
    <t>Zaragoza</t>
  </si>
  <si>
    <t>* Por cada día de pernocta adicional se reconocerán $120.000.</t>
  </si>
  <si>
    <t>** En caso de reconocer solo gastos de manutención, se contemplará $60.000 por más de 4 horas sin pernocta y $120.000 por cada pernocta. En los casos de los municipios de Medellín, Bello, Itagüí, Sabaneta y Envigado, se reconocerá el 50% del valor de la manutención correspondiente a $30.000.</t>
  </si>
  <si>
    <t>*** En los municipios que se encuentren ubicados en el Área Metropolitana del Valle de Aburrá, no se autoriza a pernoctar.</t>
  </si>
  <si>
    <t>Cuatro N.2 Gastos de desplazamiento y manutención por territorial</t>
  </si>
  <si>
    <t>Territorial</t>
  </si>
  <si>
    <t xml:space="preserve">Promedio Valor total desplazamiento </t>
  </si>
  <si>
    <t>Valor total desplazamiento y manutención con (1) pernocta*</t>
  </si>
  <si>
    <t>Aburrá  Norte</t>
  </si>
  <si>
    <t>Aburrá Sur</t>
  </si>
  <si>
    <t>Cartama</t>
  </si>
  <si>
    <t>Citará</t>
  </si>
  <si>
    <t>Hevéxicos</t>
  </si>
  <si>
    <t>Panzenú</t>
  </si>
  <si>
    <t>Tahamíes</t>
  </si>
  <si>
    <t>Zenufaná</t>
  </si>
  <si>
    <t>Cuatro N.3 Gastos de desplazamiento y manutención general</t>
  </si>
  <si>
    <t>Se sugiere un valor de $30.000 para el trasporte entre municipios basado en el promedio valor de un solo tramo de Medellín al promedio de los municipios.</t>
  </si>
  <si>
    <t>VALORES DE HONORARIOS (PRESTADORES DE SERVICIOS)</t>
  </si>
  <si>
    <t>180-MEM2401-182</t>
  </si>
  <si>
    <t xml:space="preserve">Nivel Académico Requerido </t>
  </si>
  <si>
    <t xml:space="preserve">Valor mes Honorarios </t>
  </si>
  <si>
    <t xml:space="preserve">Profesional sin experiencia </t>
  </si>
  <si>
    <t>Coordinador de proyecto</t>
  </si>
  <si>
    <r>
      <rPr>
        <b/>
        <sz val="10"/>
        <color theme="1"/>
        <rFont val="Arial"/>
        <family val="2"/>
      </rPr>
      <t>Nota.</t>
    </r>
    <r>
      <rPr>
        <sz val="10"/>
        <color theme="1"/>
        <rFont val="Arial"/>
        <family val="2"/>
      </rPr>
      <t xml:space="preserve"> El presente valor de los honorarios es el reconocido por la Corporación para la ejecución de sus contratos o convenios, cualquier cambio por parte del ejecutor en la modalidad de contratación de prestación de servicios a laboral será bajo cuenta y riesgo del este último y no podrá trasladar o solidarizar a la Corporación con la carga o gastos adicionales en los cuales incurra.</t>
    </r>
  </si>
  <si>
    <t>VALORES DE JORNALES</t>
  </si>
  <si>
    <t>190-MEM2401-171</t>
  </si>
  <si>
    <t>SMMLVC:</t>
  </si>
  <si>
    <t>AUX TRANSPORTE MENSUAL:</t>
  </si>
  <si>
    <t>DETERMINACIÓN DEL VALOR DEL JORNAL POR BASE</t>
  </si>
  <si>
    <t>Salario base en SMMLV</t>
  </si>
  <si>
    <t>Salario base expresión monetaria</t>
  </si>
  <si>
    <t>Total jornal diario a reconocer</t>
  </si>
  <si>
    <t>Porcentaje</t>
  </si>
  <si>
    <t>Valor</t>
  </si>
  <si>
    <t>Seguridad Social</t>
  </si>
  <si>
    <t>Salud (EPS) - Empleador</t>
  </si>
  <si>
    <t>Pensión - Empleador</t>
  </si>
  <si>
    <t>ARL - Riesgo V</t>
  </si>
  <si>
    <t>Parafiscales</t>
  </si>
  <si>
    <t>Caja de compensación</t>
  </si>
  <si>
    <t xml:space="preserve">ICBF </t>
  </si>
  <si>
    <t>Sena</t>
  </si>
  <si>
    <t>Prestaciones sociales</t>
  </si>
  <si>
    <t>Cesantías</t>
  </si>
  <si>
    <t>Intereses de cesantías</t>
  </si>
  <si>
    <t>Prima de servicios</t>
  </si>
  <si>
    <t>Vacaciones</t>
  </si>
  <si>
    <t>Valor mensual prestaciones</t>
  </si>
  <si>
    <t>Total valor mensual</t>
  </si>
  <si>
    <t>CÁLCULO DEL FACTOR PRESTACIONAL (Para efectos de planeación)</t>
  </si>
  <si>
    <t>% factor prestacional</t>
  </si>
  <si>
    <t>Jornal sin FP</t>
  </si>
  <si>
    <t>Jornal con FP</t>
  </si>
  <si>
    <t>Notas:</t>
  </si>
  <si>
    <t>Código Sustantivo del Trabajo Artículo 133. Jornal y sueldo: “Se denomina jornal el salario estipulado por días, y sueldo el estipulado por períodos mayores.”</t>
  </si>
  <si>
    <t>Independientemente la forma de pago pactada con el trabajador, en ningún caso el trabajador puede devengar un salario inferior al salario mínimo legal establecido, teniendo en cuenta también que los aportes a seguridad social y las acreencias laborales se siguen causando ya que las formas de pago no infieren en el desconocimiento de los derechos ciertos e indiscutibles de los trabajadores.</t>
  </si>
  <si>
    <t>Pago SS por cada jornal a cargo del trabajador</t>
  </si>
  <si>
    <t>Salud</t>
  </si>
  <si>
    <t>Pensión</t>
  </si>
  <si>
    <t>ARL</t>
  </si>
  <si>
    <t>Pago a entidades SS</t>
  </si>
  <si>
    <t>VALORES DE SALARIOS</t>
  </si>
  <si>
    <t>DECRETO NACIONAL:</t>
  </si>
  <si>
    <t xml:space="preserve">961 del 22/08/2021. </t>
  </si>
  <si>
    <t>Salarios percibidos por el personal con vinculación laboral en la corporación, estos valores se utilizan únicamente para cuantificar el aporte en especie corporativo de su personal, en los casos que aplique.</t>
  </si>
  <si>
    <t xml:space="preserve">SALARIOS PERSONAL VINCULADO LABORALMENTE A LA CORPORACIÓN </t>
  </si>
  <si>
    <t xml:space="preserve">Cargo </t>
  </si>
  <si>
    <t>Salario mensual 2021</t>
  </si>
  <si>
    <t>Proyección Salario mensual 2022</t>
  </si>
  <si>
    <t>Salario mensual con factor prestacional</t>
  </si>
  <si>
    <t>Salario diario con factor prestacional</t>
  </si>
  <si>
    <t>Salario por hora con factor prestacional</t>
  </si>
  <si>
    <t>Asistencial 5</t>
  </si>
  <si>
    <t>Asistencial 6</t>
  </si>
  <si>
    <t>Asistencial 7</t>
  </si>
  <si>
    <t>Asistencial 8</t>
  </si>
  <si>
    <t>Asistencial 9</t>
  </si>
  <si>
    <t>Asistencial 10</t>
  </si>
  <si>
    <t>Asistencial 11</t>
  </si>
  <si>
    <t>Asistencial 12</t>
  </si>
  <si>
    <t>Asistencial 13</t>
  </si>
  <si>
    <t>Asistencial 14</t>
  </si>
  <si>
    <t>Asistencial 15</t>
  </si>
  <si>
    <t>Asistencial 16</t>
  </si>
  <si>
    <t>Asistencial 17</t>
  </si>
  <si>
    <t>Asistencial 18</t>
  </si>
  <si>
    <t>Asistencial 19</t>
  </si>
  <si>
    <t>Asistencial 20</t>
  </si>
  <si>
    <t>Asistencial 21</t>
  </si>
  <si>
    <t>Asistencial 22</t>
  </si>
  <si>
    <t>Asistencial 23</t>
  </si>
  <si>
    <t>Asistencial 24</t>
  </si>
  <si>
    <t>Asistencial 25</t>
  </si>
  <si>
    <t>Asistencial 26</t>
  </si>
  <si>
    <t>Técnico 1</t>
  </si>
  <si>
    <t>Técnico 2</t>
  </si>
  <si>
    <t>Técnico 3</t>
  </si>
  <si>
    <t>Técnico 4</t>
  </si>
  <si>
    <t>Técnico 5</t>
  </si>
  <si>
    <t>Técnico 6</t>
  </si>
  <si>
    <t>Técnico 7</t>
  </si>
  <si>
    <t>Técnico 8</t>
  </si>
  <si>
    <t>Técnico 9</t>
  </si>
  <si>
    <t>Técnico 10</t>
  </si>
  <si>
    <t>Técnico 11</t>
  </si>
  <si>
    <t>Técnico 12</t>
  </si>
  <si>
    <t>Técnico 13</t>
  </si>
  <si>
    <t>Técnico 14</t>
  </si>
  <si>
    <t>Técnico 15</t>
  </si>
  <si>
    <t>Técnico 16</t>
  </si>
  <si>
    <t>Técnico 17</t>
  </si>
  <si>
    <t>Técnico 18</t>
  </si>
  <si>
    <t>Profesional 1</t>
  </si>
  <si>
    <t>Profesional 2</t>
  </si>
  <si>
    <t>Profesional 3</t>
  </si>
  <si>
    <t>Profesional 4</t>
  </si>
  <si>
    <t>Profesional 5</t>
  </si>
  <si>
    <t>Profesional 6</t>
  </si>
  <si>
    <t>Profesional 7</t>
  </si>
  <si>
    <t>Profesional 8</t>
  </si>
  <si>
    <t>Profesional 9</t>
  </si>
  <si>
    <t>Profesional 10</t>
  </si>
  <si>
    <t>Profesional 11</t>
  </si>
  <si>
    <t>Profesional 12</t>
  </si>
  <si>
    <t>Profesional 13</t>
  </si>
  <si>
    <t>Profesional 14</t>
  </si>
  <si>
    <t>Profesional 15</t>
  </si>
  <si>
    <t>Profesional 16</t>
  </si>
  <si>
    <t>Profesional 17</t>
  </si>
  <si>
    <t>Profesional 18</t>
  </si>
  <si>
    <t>Profesional 19</t>
  </si>
  <si>
    <t>Profesional 20</t>
  </si>
  <si>
    <t>Profesional 21</t>
  </si>
  <si>
    <t>Profesional 22</t>
  </si>
  <si>
    <t>Profesional 23</t>
  </si>
  <si>
    <t>Profesional 24</t>
  </si>
  <si>
    <t>Asesor 1</t>
  </si>
  <si>
    <t>Asesor 2</t>
  </si>
  <si>
    <t>Asesor 3</t>
  </si>
  <si>
    <t>Asesor 4</t>
  </si>
  <si>
    <t>Asesor 5</t>
  </si>
  <si>
    <t>Asesor 6</t>
  </si>
  <si>
    <t>Asesor 7</t>
  </si>
  <si>
    <t>Asesor 8</t>
  </si>
  <si>
    <t>Asesor 9</t>
  </si>
  <si>
    <t>Asesor 10</t>
  </si>
  <si>
    <t>Asesor 11</t>
  </si>
  <si>
    <t>Asesor 12</t>
  </si>
  <si>
    <t>Asesor 13</t>
  </si>
  <si>
    <t>Asesor 14</t>
  </si>
  <si>
    <t>Asesor 15</t>
  </si>
  <si>
    <t>Asesor 16</t>
  </si>
  <si>
    <t>Asesor 17</t>
  </si>
  <si>
    <t>Asesor 18</t>
  </si>
  <si>
    <t>Directivo 1</t>
  </si>
  <si>
    <t>Directivo 2</t>
  </si>
  <si>
    <t>Directivo 3</t>
  </si>
  <si>
    <t>Directivo 4</t>
  </si>
  <si>
    <t>Directivo 5</t>
  </si>
  <si>
    <t>Directivo 6</t>
  </si>
  <si>
    <t>Directivo 7</t>
  </si>
  <si>
    <t>Directivo 8</t>
  </si>
  <si>
    <t>Directivo 9</t>
  </si>
  <si>
    <t>Directivo 10</t>
  </si>
  <si>
    <t>Directivo 11</t>
  </si>
  <si>
    <t>Directivo 12</t>
  </si>
  <si>
    <t>Directivo 13</t>
  </si>
  <si>
    <t>Directivo 14</t>
  </si>
  <si>
    <t>Directivo 15</t>
  </si>
  <si>
    <t>Directivo 16</t>
  </si>
  <si>
    <t>Directivo 17</t>
  </si>
  <si>
    <t>Directivo 18</t>
  </si>
  <si>
    <t>Directivo 19</t>
  </si>
  <si>
    <t>Directivo 20</t>
  </si>
  <si>
    <t>Directivo 21</t>
  </si>
  <si>
    <t>Directivo 22</t>
  </si>
  <si>
    <t>Directivo 23</t>
  </si>
  <si>
    <t>Directivo 24</t>
  </si>
  <si>
    <t>Directivo 25</t>
  </si>
  <si>
    <t>Directivo 26</t>
  </si>
  <si>
    <t>Directivo 27</t>
  </si>
  <si>
    <t>Directivo 28</t>
  </si>
  <si>
    <t>VALORES DE ALIMENTACIÓN</t>
  </si>
  <si>
    <t>140-MEM2010-6732</t>
  </si>
  <si>
    <t>Relación de costos a considerar en actividades comunitarias de convenios, contratos o actividades propias  y acogernos al: GU-FAF-03-Lineamientos Suministro Alimentacion Logistica Eventos</t>
  </si>
  <si>
    <t>DESAYUNO SERVIDO EN VAJILLA CUANDO SON EVENTOS QUE LA LAS PERSONAS LLEGAN DESDE TEMPRANO A UN EVENTO DE MAS DE SEIS HORAS</t>
  </si>
  <si>
    <t>COSTO</t>
  </si>
  <si>
    <t xml:space="preserve">OBSERVACIONES </t>
  </si>
  <si>
    <t>Arroz</t>
  </si>
  <si>
    <t>$ 10.000 a $12.000</t>
  </si>
  <si>
    <t>El valor depende de la zona, el Bajo Cauca, Magadalena Medio y Nordeste minero son mas costosos que otras zonas</t>
  </si>
  <si>
    <t xml:space="preserve">Huevo revuelto o Chorizo o Salchichas </t>
  </si>
  <si>
    <t>Queso en bajo Cauca y Magdalena Medio  o quesito en otras zonas</t>
  </si>
  <si>
    <t xml:space="preserve">Platano o Yuca en Bajo Cauca, Nordeste minero y Magdalena Medios o Tajadas en otras zonas </t>
  </si>
  <si>
    <t>Arepa</t>
  </si>
  <si>
    <t>Mantequilla o Suero en Bajo Cauca</t>
  </si>
  <si>
    <t>ALMUERZO O COMIDA SERVIDO EN VAJILLA RETORNABLE</t>
  </si>
  <si>
    <t>Sopa o crema: Un plato sopero</t>
  </si>
  <si>
    <t>$ 15.000 a $18.000</t>
  </si>
  <si>
    <t>Arroz: 150 gramos</t>
  </si>
  <si>
    <t>Acompañante: 80 gramos</t>
  </si>
  <si>
    <t>Proteico o carne en cocido: 100 gramos, en el caso de atender comunidades indigenas o afrocolombianas si se ofrece pescado debe ser entero frito o sudado nunca filete y si es pollo o gallina una presa nunca filete de pechuga.</t>
  </si>
  <si>
    <t>Verdura o ensalada: 80 gramos</t>
  </si>
  <si>
    <t>Arepa: 30 gramos</t>
  </si>
  <si>
    <t>Jugo de Fruta Natural: un Vaso de 12 onzas</t>
  </si>
  <si>
    <t>Postre: 30  gramos</t>
  </si>
  <si>
    <t xml:space="preserve">ALMUERZO TIPO FIAMBRE  ENVUELTO EN HOJA Y AMARRADO CON CABUYA NATURAL  cuando hay recorridos </t>
  </si>
  <si>
    <t>Cereal: Arroz Blanco</t>
  </si>
  <si>
    <t>Acompañante: Maduro, yuca y papa cocido o frito</t>
  </si>
  <si>
    <t>Proteico: Carne sofrita y Huevo cocido ó Chorizo, huevo y Chicharron</t>
  </si>
  <si>
    <t>Jugo de Fruta Natural: Jugo de mango, mora o tomate de árbol o guayaba o guandolo.</t>
  </si>
  <si>
    <t>Fruta de Mano: Banano criollo,  Banano Bocadillo o Murrapo, Mandarina, Pera o Manzana</t>
  </si>
  <si>
    <t>Postre: Pastel de guayaba o arequipe</t>
  </si>
  <si>
    <t xml:space="preserve">REFRIGERIO CUANDO LA ACTIVIDAD DURA HASTA CUATRO HORAS  Y NO SE DA ALMUERZO </t>
  </si>
  <si>
    <t>Bebida: Jugo de fruta natural (mango, guayaba, mora o tomate de árbol)</t>
  </si>
  <si>
    <t>$ 8.000</t>
  </si>
  <si>
    <t>Acompañante: Emparedado de Pan, Jamón, carnes frias, queso , lechuga y tomate</t>
  </si>
  <si>
    <t>Fruta Manzana o Pera</t>
  </si>
  <si>
    <t>Postre o chocolatina mediana</t>
  </si>
  <si>
    <t>REFRIGERIO EN LA MAÑANA CUANDO HAY DESAYUNO se recomienda fruta</t>
  </si>
  <si>
    <t xml:space="preserve">Fruta: mango, piña, papaya o melón en porción </t>
  </si>
  <si>
    <t>REFRIGERIO EN LA TARDE</t>
  </si>
  <si>
    <t xml:space="preserve">Torta con Helado, Salpicón sin sandia y con helado, Yogur con cereal, Porción de Helado </t>
  </si>
  <si>
    <t>REFRIGERIO  DE LA MAÑANA  O CUANDO LA ACTIVIDAD ES DE TODO EL DIA Y SE INCLUYEN DOS REFRIGERIOS</t>
  </si>
  <si>
    <t>Bebida: café con leche o chocolate UNA PORCION GRANDE = Taza</t>
  </si>
  <si>
    <t>$5.000 a $8.000</t>
  </si>
  <si>
    <t xml:space="preserve">Acompañanate: en la mañana o en la tarde segun los climas: Arepa GRANDE  con quesito de 60 gramos, Empanadas grandes, Pastel de Pollo grande, Arepa de Huevo,  Buñuelo dos unidades, Pandequeso dos unidades, en la tarde se puede ofrecer arroz con leche y quesito o mazamorra con bocadillo en taza grande, PORCIONES GRANDES </t>
  </si>
  <si>
    <t xml:space="preserve">Para el caso de atencion de eventos con Niñas y Niños se puede ofrecer </t>
  </si>
  <si>
    <t xml:space="preserve">PREPARACIONES PROPUESTAS </t>
  </si>
  <si>
    <t xml:space="preserve">• Bebida: jugo de fruta natural, bebida con leche o bebida achocolatada.
• Acompañante: Emparedado de jamón y queso.
• Arroz con leche, quesito
• Colada de avena y galletas con Mantequilla.
• Ensalada de frutas con leche condensada
• Salpicón con helado
• Yogurt, banano y cereal 
• Chocolate con leche y pandequeso, buñuelos o empanadas
• Malteada con torta
• Pastel de Guayaba o arequipe con un vaso con leche. 
• Jugo de fruta natural con un perro pequeño o un pan salchicha
• Palito de queso con bebida achocolatada.
• Natilla con buñuelos.
</t>
  </si>
  <si>
    <t>con este dinero alcanza para preparar refrigerios para 15 niños, tal como se describe en el listado</t>
  </si>
  <si>
    <t>ACTUALIZACIÓN DE VALORES</t>
  </si>
  <si>
    <t>Inflación</t>
  </si>
  <si>
    <t>Año</t>
  </si>
  <si>
    <t xml:space="preserve">Valor </t>
  </si>
  <si>
    <t>DESAYUNO SERVIDO EN VAJILLA - Límite inferior</t>
  </si>
  <si>
    <t>DESAYUNO SERVIDO EN VAJILLA - Límite superior</t>
  </si>
  <si>
    <t>ALMUERZO O COMIDA SERVIDO EN VAJILLA RETORNABLE - Límite inferior</t>
  </si>
  <si>
    <t>ALMUERZO O COMIDA SERVIDO EN VAJILLA RETORNABLE - Límite superior</t>
  </si>
  <si>
    <t>ALMUERZO TIPO FIAMBRE  - Límite inferior</t>
  </si>
  <si>
    <t>ALMUERZO TIPO FIAMBRE  - Límite superior</t>
  </si>
  <si>
    <t>REFRIGERIO  DE LA MAÑANA  O CUANDO LA ACTIVIDAD ES DE TODO EL DIA Y SE INCLUYEN DOS REFRIGERIOS - Límite inferior</t>
  </si>
  <si>
    <t>REFRIGERIO  DE LA MAÑANA  O CUANDO LA ACTIVIDAD ES DE TODO EL DIA Y SE INCLUYEN DOS REFRIGERIOS - Límite superior</t>
  </si>
  <si>
    <t>PREPARACIONES PROPUESTAS  (15 niños)</t>
  </si>
  <si>
    <r>
      <rPr>
        <b/>
        <u/>
        <sz val="10"/>
        <rFont val="Arial"/>
        <family val="2"/>
      </rPr>
      <t>Nota</t>
    </r>
    <r>
      <rPr>
        <sz val="10"/>
        <rFont val="Arial"/>
        <family val="2"/>
      </rPr>
      <t xml:space="preserve">: En caso de las variables que se actualicen por parte de otras dependencias, la Subdirección Administrativa y Financiera actualizará la variable posterior a que la subdirección encargada emita el memorando, para estos casos, si hay cambio de vigencia (de un año a otro), se utilizará el valor que actualmente este establecido por memorando, actualizado con la inflación anual de la vigencia pasada, y redondeado a la centena más cercana. </t>
    </r>
  </si>
  <si>
    <t>VALORES DE DISTINTIVOS CORPORATIVOS</t>
  </si>
  <si>
    <t>MEMORANDO  SUBDIRECCIÓN DE COMUNICACIONES:</t>
  </si>
  <si>
    <t>040OC-MEM2204-3298</t>
  </si>
  <si>
    <t>ÍTEM</t>
  </si>
  <si>
    <t>VALOR 
(IVA incluido)</t>
  </si>
  <si>
    <t>Camisa tipo polo, color agua marina, con dos logos</t>
  </si>
  <si>
    <t>Gorra color beige con dos logos</t>
  </si>
  <si>
    <t>Pava con protector de cuello y ojales plásticos color beige, con dos logos</t>
  </si>
  <si>
    <t>Camibuso color gris o azul oscuro en tela fresca liviana con dos logos</t>
  </si>
  <si>
    <t>Camisa blanca manga larga con dos logos</t>
  </si>
  <si>
    <t>Chaleco color beige con 4 bolsillos y cinta reflectiva</t>
  </si>
  <si>
    <r>
      <rPr>
        <b/>
        <u/>
        <sz val="10"/>
        <color theme="1"/>
        <rFont val="Arial"/>
        <family val="2"/>
      </rPr>
      <t>Nota:</t>
    </r>
    <r>
      <rPr>
        <sz val="10"/>
        <color theme="1"/>
        <rFont val="Arial"/>
        <family val="2"/>
      </rPr>
      <t xml:space="preserve"> Es importante tener en cuenta que estos valores pueden variar por diferentes razones: número de logos, si éstos son estampados o impresos, tipos de tela, cantidad de prendas, por lo anterior se debe tomar el precio antes mencionado, como una referencia de valores aproximados. </t>
    </r>
  </si>
  <si>
    <t>CUANTÍAS PARA CONTRATAR</t>
  </si>
  <si>
    <t>CIRCULAR:</t>
  </si>
  <si>
    <t>040-RES2301-12</t>
  </si>
  <si>
    <t>SMMLVC</t>
  </si>
  <si>
    <t>Presupuesto corporativo</t>
  </si>
  <si>
    <t>De conformidad con el literal b, artículo 2 de la Ley 1150 de 2007 adicionado por el artículo 274 de la Ley 1450 de 2011, en consonancia con lo dispuesto en el artículo 2.2.1.2.1.5.2 del Decreto 1082 de 2015; las cuantías para los diferentes procesos de selección que debe adelantar la Corporación quedarán de la siguiente manera:</t>
  </si>
  <si>
    <t>Modalidad</t>
  </si>
  <si>
    <t>Límite inferior</t>
  </si>
  <si>
    <t>Mínima cuantía</t>
  </si>
  <si>
    <t>Menor cuantía</t>
  </si>
  <si>
    <t>Licitación pública</t>
  </si>
  <si>
    <t>En adelante</t>
  </si>
  <si>
    <t>DOCUMENTOS DE APOYO</t>
  </si>
  <si>
    <t xml:space="preserve">CÓDIGO: F-PGC-21 </t>
  </si>
  <si>
    <t>NORMATIVIDAD</t>
  </si>
  <si>
    <t>Norma</t>
  </si>
  <si>
    <t>Fecha</t>
  </si>
  <si>
    <t>Título</t>
  </si>
  <si>
    <t>Ley 80 de 1993</t>
  </si>
  <si>
    <t>Por la cual se expide el Estatuto General de Contratación de la Administración Pública</t>
  </si>
  <si>
    <t>Ley 816 de 2003</t>
  </si>
  <si>
    <t>Por medio de la cual se apoya a la industria nacional a través de la contratación pública</t>
  </si>
  <si>
    <t>Ley 905 de 2004</t>
  </si>
  <si>
    <t>Por medio de la cual se modifica la Ley 590 de 2000 sobre promoción del desarrollo de la micro, pequeña y mediana empresa colombiana y se dictan otras disposiciones</t>
  </si>
  <si>
    <t>Ley 1106 de 2006</t>
  </si>
  <si>
    <t>Por medio de la cual se prorroga la vigencia de la Ley 418 de 1997 prorrogada y modificada por las Leyes 548 de 1999 y 782 de 2002 y se modifican algunas de sus disposiciones.</t>
  </si>
  <si>
    <t>Ley 1150 de 2007</t>
  </si>
  <si>
    <t>Por medio de la cual se introducen medidas para la eficiencia y la transparencia en la Ley 80 de 1993 y se dictan otras disposiciones generales sobre la contratación con Recursos Públicos</t>
  </si>
  <si>
    <t>Ley 1697 de 2013</t>
  </si>
  <si>
    <t>Por la cual se crea la estampilla Pro Universidad Nacional de Colombia y demás universidades estatales de Colombia.</t>
  </si>
  <si>
    <t>Ley 2022 de 2020</t>
  </si>
  <si>
    <t>Por la cual modifica el artículo 4 de la ley 1882 de 2018 y se dictan otras disposiciones</t>
  </si>
  <si>
    <t>Decreto 4170 de 2011</t>
  </si>
  <si>
    <t>Por el cual se crea la Agencia Nacional de Contratación Pública –Colombia Compra Eficiente–, se determinan sus objetivos y estructura.</t>
  </si>
  <si>
    <t>Decreto 1510 de 2013</t>
  </si>
  <si>
    <t>Por el cual se reglamenta el sistema de compras y contratación pública.</t>
  </si>
  <si>
    <t>Decreto1082 de 2015</t>
  </si>
  <si>
    <t>Por medio del cual se expide el decreto único reglamentario del sector administrativo de planeación nacional</t>
  </si>
  <si>
    <t>Decreto 310 de 2021</t>
  </si>
  <si>
    <t>Por el cual se reglamenta el artículo 41 de la Ley 1955 de 2019, sobre las condiciones para implementar la obligatoriedad y aplicación de los Acuerdos Marco de Precios y se modifican los artículos 2.2.1.2.1.2.7. Y 2.2.1.2.1.2.12. del Decreto 1082 de 2015, Único Reglamentario del Sector Administrativo de Planeación Nacional</t>
  </si>
  <si>
    <t>Decreto 399 de 2021</t>
  </si>
  <si>
    <t>Por el cual se modifican los artículos 2.2.1.1.2.1.1., 2.2.1.2.1.3.2. Y 2.2.1.2.3.1.14., Y se adicionan unos parágrafos transitorios a los artículos 2.2.1.1.1.5.2., 2.2.1.1.1.5.6. Y 2.2.1.1.1.6.2. del Decreto 1082 de 2015, Único Reglamentario del Sector Administrativo de Planeación Nacional</t>
  </si>
  <si>
    <t>Decreto 579 de 2021</t>
  </si>
  <si>
    <t>Por el cual se sustituyen los parágrafos transitorios del artículo 2.2.1.1.1.5.2., el parágrafo transitorio 1 del artículo 2.2.1.1.1.5.6., así como el parágrafo transitorio del artículo 2.2.1.1.1.6.2. del Decreto 1082 de 2015, Único Reglamentario del Sector Administrativo de Planeación Nacional, para que los proponentes acrediten el mejor indicador financiero y organizacional de los últimos 3 años, con el fin de contribuir a la reactivación económica</t>
  </si>
  <si>
    <t>Decreto 680 de 2021</t>
  </si>
  <si>
    <t>Por el cual se modifica parcialmente el artículo 2.2.1.1.1.3.1. y se adiciona el artículo 2.2.1.2.4.2.9. al Decreto 1082 de 2015, Único Reglamentario del Sector Administrativo de Planeación Nacional, en relación con la regla de origen de servicios en el Sistema de Compra Pública</t>
  </si>
  <si>
    <t>Decreto 1279 de 2021</t>
  </si>
  <si>
    <t xml:space="preserve">Por el cual se reglamenta el artículo 6 de la Ley 1920 de 2018 y se adicionan unos artículos a la Subsección 2 de la Sección 4 del Capítulo 2 del Título 1 de la Parte 2 del Libro 2 del Decreto 1082 de 2015, Único Reglamentario del Sector Administrativo de Planeación Nacional </t>
  </si>
  <si>
    <t>Decreto 1860 de 2021</t>
  </si>
  <si>
    <t>Por el cual se modifica y adiciona el Decreto 1082 de 2015, Único Reglamentario del Sector Administrativo de Planeación Nacional, con el fin reglamentar los artículos 30,31,32,34 y 35 de la Ley 2069 de 2020, en lo relativo al sistema de compras públicas y se dictan otras disposiciones</t>
  </si>
  <si>
    <t>Decreto 442 de 2022</t>
  </si>
  <si>
    <t>Por el cual se modifica el Decreto 1082 de 2015, Único Reglamentario del Sector Administrativo de Planeación Nacional, con el fin de reglamentar el artículo 36 de la Ley 2069 de 2020 en lo relativo a la promoción de las compras públicas de tecnología e innovación</t>
  </si>
  <si>
    <t>GUÍAS Y MANUALES  (Colombia Compra Eficiente)</t>
  </si>
  <si>
    <t>Ruta</t>
  </si>
  <si>
    <t xml:space="preserve">Guía para Determinar y Verificar la Capacidad Residual del Proponente en los Procesos de Contratación de Obra Pública </t>
  </si>
  <si>
    <t>https://colombiacompra.gov.co/manuales-guias-y-pliegos-tipo/manuales-y-guias/guia-para-determinar-y-verificar-la-capacidad</t>
  </si>
  <si>
    <t>Guía para el manejo de ofertas artificialmente bajas en Procesos de Contratación</t>
  </si>
  <si>
    <t>https://colombiacompra.gov.co/manuales-guias-y-pliegos-tipo/manuales-y-guias/guia-para-el-manejo-de-ofertas-artificialmente-bajas</t>
  </si>
  <si>
    <t>Guía para la contratación con entidades privadas sin ánimo de lucro y de reconocida idoneidad</t>
  </si>
  <si>
    <t>https://colombiacompra.gov.co/sites/cce_public/files/cce_documents/cce_guia_esal.pdf</t>
  </si>
  <si>
    <t>Guía para la Elaboración de Estudios de Sector</t>
  </si>
  <si>
    <t>https://www.colombiacompra.gov.co/manuales-guias-y-pliegos-tipo/manuales-y-guias/guia-para-la-elaboracion-de-estudios-de-sector</t>
  </si>
  <si>
    <t>Manual para determinar y verificar los requisitos habilitantes en los Procesos de Contratación</t>
  </si>
  <si>
    <t>https://colombiacompra.gov.co/manuales-guias-y-pliegos-tipo/manuales-y-guias/manual-para-determinar-y-verificar-los-requisitos</t>
  </si>
  <si>
    <t>Para acceder a todos los manuales, guías y documentos tipo de Colombia Compra Eficiente, acceder a la ruta: https://colombiacompra.gov.co/manuales-guias-y-pliegos-tipo/manuales-y-guias</t>
  </si>
  <si>
    <t>CONCEPTOS</t>
  </si>
  <si>
    <t>Entidad</t>
  </si>
  <si>
    <t>Tema</t>
  </si>
  <si>
    <t>Colombia Compra Eficiente</t>
  </si>
  <si>
    <t>Trabajos materiales sobre bienes inmuebles (inmuebles por adhesión) como obra pública</t>
  </si>
  <si>
    <t>Consejo de Estado</t>
  </si>
  <si>
    <t>Los contratos de prestación de servicios de mantenimiento por arreglos locativos sobre bienes inmuebles son contratos de obra</t>
  </si>
  <si>
    <t>Contraloría general de Medellín</t>
  </si>
  <si>
    <t>Posición respecto el reconocimiento y pago de los recursos establecidos como imprevistos (I) y Administración (A)</t>
  </si>
  <si>
    <t>DIAN</t>
  </si>
  <si>
    <t>Obligación de expedir factura de venta en convenios</t>
  </si>
  <si>
    <t>DIRECTRICES INTERNAS</t>
  </si>
  <si>
    <t>Radicado</t>
  </si>
  <si>
    <t>Resolución 1202 - 16601</t>
  </si>
  <si>
    <t>Procedimiento interno para la conformación de los comités asesores y evaluadores</t>
  </si>
  <si>
    <t>MN-FAF-01</t>
  </si>
  <si>
    <t>V 17  - 09/2018</t>
  </si>
  <si>
    <t>Manual de contratación</t>
  </si>
  <si>
    <t>180-MEM1902-1392</t>
  </si>
  <si>
    <t>Lineamientos en materia de supervisión e interventoría de contratos tipo bolsa</t>
  </si>
  <si>
    <t>180-MEM1905-4400</t>
  </si>
  <si>
    <t>Obligaciones a tener en cuenta en los convenios suscritos por la corporación (apertura de cuenta de ahorros y reintegro de rendimientos financieros)</t>
  </si>
  <si>
    <t>180-MEM2102-888</t>
  </si>
  <si>
    <t>Conocimiento y aplicación de normas que modifican actuaciones en materia de contratación estatal</t>
  </si>
  <si>
    <t>180-MEM2104-2897</t>
  </si>
  <si>
    <t>Socialización concepto C-150 de 2021 - Contratación directa</t>
  </si>
  <si>
    <t>180-MEM2110-7038</t>
  </si>
  <si>
    <t>Reconocimiento de viáticos en los contratos de prestación de servicios con personas naturales</t>
  </si>
  <si>
    <t>INFORMACIÓN PROCESOS DE OBRA PÚBLICA Y CAPACIDAD RESIDUAL (K)</t>
  </si>
  <si>
    <t>¿Qué son los contratos de obra?</t>
  </si>
  <si>
    <r>
      <t xml:space="preserve">El artículo 32 de la Ley 80 de 1993, establece, "Son contratos estatales todos los actos jurídicos generadores de obligaciones que celebren las entidades a que se refiere el presente estatuto, previstos en el derecho privado o en disposiciones especiales, o derivados del ejercicio de la autonomía de la voluntad, así como los que, a título enunciativo, se definen a continuación:
</t>
    </r>
    <r>
      <rPr>
        <b/>
        <sz val="10"/>
        <color theme="1"/>
        <rFont val="Arial"/>
        <family val="2"/>
      </rPr>
      <t>1°. Contrato de Obra</t>
    </r>
    <r>
      <rPr>
        <sz val="10"/>
        <color theme="1"/>
        <rFont val="Arial"/>
        <family val="2"/>
      </rPr>
      <t>. Son contratos de obra los que celebren las entidades estatales para la construcción, mantenimiento, instalación y, en general, para la realización de cualquier otro trabajo material sobre bienes inmuebles, cualquiera que sea la modalidad de ejecución y apoyo. 
En los contratos de obra que hayan sido celebrados como resultado de un proceso de licitación o públicos, la interventoría deberá ser contratada con una persona independiente de la entidad contratante y del contratista, quien responderá por los hechos y omisiones que le fueren imputables en los términos previstos en el artículo 53 del presente estatuto".</t>
    </r>
  </si>
  <si>
    <t>Fuente: Ley 80 de 1993</t>
  </si>
  <si>
    <t>¿Sobre qué tipos de bienes inmuebles aplican los contratos de obra pública?</t>
  </si>
  <si>
    <t>Los contratos de obra pública aplican sobre los siguientes tipos de bienes inmuebles,</t>
  </si>
  <si>
    <r>
      <rPr>
        <b/>
        <sz val="10"/>
        <color theme="1"/>
        <rFont val="Arial"/>
        <family val="2"/>
      </rPr>
      <t>Inmuebles por naturaleza</t>
    </r>
    <r>
      <rPr>
        <sz val="10"/>
        <color theme="1"/>
        <rFont val="Arial"/>
        <family val="2"/>
      </rPr>
      <t xml:space="preserve">. Inmuebles o fincas o bienes raíces son las cosas que no pueden transportarse de un lugar a otro; como las tierras y minas, y las que adhieren permanentemente a ellas, como los edificios, los árboles, las casas y veredas se llaman predios o fundos.(Art. 656 Código civil)
</t>
    </r>
  </si>
  <si>
    <r>
      <rPr>
        <b/>
        <sz val="10"/>
        <color theme="1"/>
        <rFont val="Arial"/>
        <family val="2"/>
      </rPr>
      <t>Inmuebles por adhesión</t>
    </r>
    <r>
      <rPr>
        <sz val="10"/>
        <color theme="1"/>
        <rFont val="Arial"/>
        <family val="2"/>
      </rPr>
      <t xml:space="preserve">. Las plantas son inmuebles, mientras adhieren al suelo por sus raíces, a menos que estén en macetas o cajones que puedan transportarse de un lugar a otro. (Art. 657 Código civil)
</t>
    </r>
  </si>
  <si>
    <r>
      <rPr>
        <b/>
        <sz val="10"/>
        <color theme="1"/>
        <rFont val="Arial"/>
        <family val="2"/>
      </rPr>
      <t>Inmuebles por destinación</t>
    </r>
    <r>
      <rPr>
        <sz val="10"/>
        <color theme="1"/>
        <rFont val="Arial"/>
        <family val="2"/>
      </rPr>
      <t xml:space="preserve">. Se reputan inmuebles, aunque por su naturaleza no lo sean, las cosas que están permanentemente destinadas al uso, cultivo y beneficio de un inmueble, sin embargo, de que puedan separarse sin detrimento. Tales son, por ejemplo: Las losas de un pavimento, Los tubos de las cañerías, Los utensilios de labranza o minería, y los animales actualmente destinados al cultivo o beneficio de una finca, con tal que hayan sido puestos en ella por el dueño de la finca, Los abonos existentes en ella y destinados por el dueño de la finca a mejorarla, Las prensas, calderas, cubas, alambiques, toneles y máquinas que forman parte de un establecimiento industrial adherente al suelo y pertenecen al dueño de éste, Los animales que se guardan en conejeras, pajareras, estanques, colmenas y cualesquiera otros vivares, con tal que estos adhieran al suelo, o sean parte del suelo mismo o de un edificio. (Art. 658 Código civil)
</t>
    </r>
  </si>
  <si>
    <t>¿La reforestación y el mantenimiento de plantaciones se consideran obra pública?</t>
  </si>
  <si>
    <t xml:space="preserve">El concepto de Colombia Compra Eficiente C-225 de 2020 con Radicado No: 2202013000002653, aclara en su parte motiva que la reforestación y el mantenimiento de plantaciones se consideran de obra pública por lo que una vez se siembran plantaciones, esto constituye un trabajo material sobre bien inmueble y una vez se tenga la siembra, adquiere la categoria de inmuebles por adhesion, esto según el artículo 656 y 657 del código civil. </t>
  </si>
  <si>
    <t xml:space="preserve">Fuente: 180-MEM2106-3887 </t>
  </si>
  <si>
    <t>¿Qué contribuciones especiales se dan en los contratos de obra pública?</t>
  </si>
  <si>
    <t>La contribución de los contratos de obra pública o concesión de obra pública y otras concesiones, regulada por el artículo 6° de la Ley 1106 de 2006.</t>
  </si>
  <si>
    <t>La estampilla Pro Universidad Nacional de Colombia y demás universidades estatales de Colombia, establecida en la Ley 1697 de 2013.</t>
  </si>
  <si>
    <t>¿En qué consiste la contribución de los contratos de obra pública o concesión de obra pública y otras concesiones?</t>
  </si>
  <si>
    <t>La Ley 1106 de 2006 en su artículo 6° postula, "Todas las personas naturales o jurídicas que suscriban contratos de obra pública, con entidades de derecho público o celebren contratos de adición al valor de los existentes deberán pagar a favor de la Nación, Departamento o Municipio, según el nivel al cual pertenezca la entidad pública contratante una contribución equivalente al cinco por ciento (5%) del valor total del correspondiente contrato o de la respectiva adición".</t>
  </si>
  <si>
    <t>¿En qué consiste la estampilla Pro Universidad Nacional de Colombia y demás universidades estatales de Colombia?</t>
  </si>
  <si>
    <r>
      <t xml:space="preserve">La Ley 1697 de 2013 postula,
</t>
    </r>
    <r>
      <rPr>
        <b/>
        <sz val="10"/>
        <color theme="1"/>
        <rFont val="Arial"/>
        <family val="2"/>
      </rPr>
      <t>Artículo  5°. Hecho generador</t>
    </r>
    <r>
      <rPr>
        <sz val="10"/>
        <color theme="1"/>
        <rFont val="Arial"/>
        <family val="2"/>
      </rPr>
      <t>. Está constituido por todo contrato de obra que suscriban las entidades del orden nacional, definidas por el artículo 2° de la Ley 80 de 1993, en cualquier lugar del territorio en donde se ejecute la obra, sus adiciones en dinero y en cualquiera que sea la modalidad de pago del precio del contrato. En tal caso, el hecho generador se extiende a los contratos conexos al de obra, esto es: diseño, operación, mantenimiento o interventoría y demás definidos en la Ley 80 de 1993, artículo 32 numeral 2.</t>
    </r>
  </si>
  <si>
    <r>
      <rPr>
        <b/>
        <sz val="10"/>
        <color theme="1"/>
        <rFont val="Arial"/>
        <family val="2"/>
      </rPr>
      <t>Artículo 6°. Sujeto pasivo</t>
    </r>
    <r>
      <rPr>
        <sz val="10"/>
        <color theme="1"/>
        <rFont val="Arial"/>
        <family val="2"/>
      </rPr>
      <t>. El tributo estará a cargo de la persona natural, jurídica, consorcio o unión temporal que funja como contratista en los negocios jurídicos a que se refiere el artículo anterior.</t>
    </r>
  </si>
  <si>
    <r>
      <rPr>
        <b/>
        <sz val="10"/>
        <color theme="1"/>
        <rFont val="Arial"/>
        <family val="2"/>
      </rPr>
      <t>Artículo 8°. Base gravable y tarifa.</t>
    </r>
    <r>
      <rPr>
        <sz val="10"/>
        <color theme="1"/>
        <rFont val="Arial"/>
        <family val="2"/>
      </rPr>
      <t xml:space="preserve"> El sujeto pasivo definido en el artículo 6° de la presente ley pagará por las suscripciones de los contratos de obra pública y sus conexos en función de las siguientes bases y tarifas: por los contratos cuyo valor esté entre 1 y 2.000 smmlv pagarán el 0.5%. Los contratos entre 2.001 y 6.000 smmlv pagarán el 1% y los contratos mayores a 6.001 smmlv pagarán el 2%.
Parágrafo. En cuanto no sea posible determinar el valor del hecho generador, definido en el artículo 5° de la presente ley, al momento de su respectiva suscripción, la base gravable se determinará como el valor correspondiente al momento del pago, por el término de duración del contrato respectivo.
</t>
    </r>
    <r>
      <rPr>
        <b/>
        <sz val="10"/>
        <color theme="1"/>
        <rFont val="Arial"/>
        <family val="2"/>
      </rPr>
      <t>Artículo 9°. Causación</t>
    </r>
    <r>
      <rPr>
        <sz val="10"/>
        <color theme="1"/>
        <rFont val="Arial"/>
        <family val="2"/>
      </rPr>
      <t>. Es obligación de las entidades contratantes retener de manera proporcional al pago o pagos realizados al contratista, el porcentaje correspondiente a la contribución de estampilla definido según el Artículo 8° de la presente ley.</t>
    </r>
  </si>
  <si>
    <t>¿Qué es la capacidad residual (K) de contratación?</t>
  </si>
  <si>
    <t>La Capacidad Residual es la aptitud de un contratista para cumplir oportuna y cabalmente con el objeto de un contrato de obra, sin que sus otros compromisos contractuales afecten su habilidad de responder con el contrato objeto del Proceso de Contratación. En los Documentos del Proceso de un contrato de obra pública, la Entidad Estatal debe establecer un requisito adicional a los requisitos habilitantes que es la Capacidad Residual o K de Contratación el cual deben cumplir los interesados en participar en un Proceso de Contratación para la ejecución de una obra pública.</t>
  </si>
  <si>
    <t>Fuente: Guía para Determinar y Verificar la Capacidad Residual del Proponente en los Procesos de Contratación de Obra Pública. Colombia Compra eficiente</t>
  </si>
  <si>
    <t>¿Cómo se determina la capacidad residual (K) de contratación?</t>
  </si>
  <si>
    <t>El artículo 72 de la Ley 1682 de 2013 por la cual se adoptan medidas y disposiciones para los proyectos de infraestructura de transporte y se conceden facultades extraordinarias, estableció: “Artículo 72. Capacidad residual de contratación para contratos de obra pública. La capacidad residual de contratación cuando se realicen contratos de obra pública se obtendrá de sustraer de la capacidad de contratación, el saldo del valor de los contratos en ejecución.
La capacidad de contratación se deberá calcular mediante la evaluación de los siguientes factores: Experiencia (E), Capacidad Financiera (CF), Capacidad Técnica (CT), y Capacidad de Organización (CO).
Para los efectos de la evaluación de los factores mencionados en el inciso anterior, por ningún motivo, ni bajo ninguna circunstancia se podrán tener en cuenta la rentabilidad y las utilidades (...)”
Por tanto, Colombia Compra Eficiente debe definir la metodología para calcular la Capacidad Residual del proponente teniendo en cuenta los factores previstos en la Ley 1682 de 2013, sin que estos se consideren iguales o similares a los requisitos habilitantes establecidos en el artículo 10 del Decreto 1510 de 2013.</t>
  </si>
  <si>
    <t>Para determinar la capacidad residual (K) de contratación, para un proceso en especifíco, se recomienda:
1. Estudiar la guía de Colombia Compra Eficiente, dispuesta para ello, por medio de la ruta: https://colombiacompra.gov.co/manuales-guias-y-pliegos-tipo/manuales-y-guias/guia-para-determinar-y-verificar-la-capacidad
2. Utilizar el aplicativo para cálcular la  capacidad residual (K) de contratación de Colombia Compra Eficiente, dispuesto para ello, el cual, se obtiene en la ruta: https://colombiacompra.gov.co/manuales-guias-y-pliegos-tipo/manuales-y-guias/aplicacion-para-establecer-la-capacidad-residual</t>
  </si>
  <si>
    <t>IMPUESTOS Y GARANTÍAS</t>
  </si>
  <si>
    <t xml:space="preserve"> IMPUESTOS</t>
  </si>
  <si>
    <t>A continuación, se encontrará una lista enunciativa de los impuestos en los que puede incurrir el ejecutor, los cuales dependen de la especificidad del proceso. Lista de carácter informativa en caso que se emitan consultas al respecto.</t>
  </si>
  <si>
    <t>Base para la aplicación de los impuestos</t>
  </si>
  <si>
    <t>Aplica (Si/No)</t>
  </si>
  <si>
    <t>IMPUESTOS EN CONTRATOS</t>
  </si>
  <si>
    <t>Impuesto sobre la Renta</t>
  </si>
  <si>
    <t>Aplica para contratos celebrados con contribuyentes del impuesto sobre la renta</t>
  </si>
  <si>
    <t>Impuesto de ICA y complementarios</t>
  </si>
  <si>
    <t>Aplica para contratos celebrados donde se materialice la realización de actividades industriales, de comercio y de servicio sometidos del impuesto de industria y comercio</t>
  </si>
  <si>
    <t>GMF 4x1000</t>
  </si>
  <si>
    <t>Aplica para contratos donde el GMF no se asuma con cargos a rendimientos financieros generados que pertenezcan a la entidad</t>
  </si>
  <si>
    <t>Contribución Especial de obra pública</t>
  </si>
  <si>
    <t>Aplica para contratos de obra pública celebrados directamente por la corporación y convenios con entidades públicas que deriven en un contrato de obra pública</t>
  </si>
  <si>
    <t>Estampilla Pro UNAL</t>
  </si>
  <si>
    <t>Aplica para contratos de obra pública y conexos celebrados directamente por la corporación y convenios con entidades públicas de orden nacional que deriven en un contrato de obra pública</t>
  </si>
  <si>
    <t>IMPUESTOS EN CONVENIOS CON ENTIDADES DE ORDEN NACIONAL</t>
  </si>
  <si>
    <t>GMF 4x1000 (contratista)</t>
  </si>
  <si>
    <t>Aplica para convenios con entidades de orden departamental cuya ejecución requiera la contratación de operador externo adelantada directamente por el conveniante</t>
  </si>
  <si>
    <t>Estampilla Politécnico JIC</t>
  </si>
  <si>
    <t>Aplica para contratos celebrados por la corporación con personas diferentes a las entidades oficiales, Juntas de Acción Comunal, etc</t>
  </si>
  <si>
    <t>IMPUESTOS EN CONVENIOS CON ENTIDADES DE ORDEN DEPARTAMENTAL</t>
  </si>
  <si>
    <t>Estampilla Bienestar del Adulto Mayor</t>
  </si>
  <si>
    <t>Aplica para convenios con entidades de orden departamental cuya ejecución requiera la contratación de operador externo adelantada directamente por la entidad territorial respectiva</t>
  </si>
  <si>
    <t>Estampilla Pro-Desarrollo</t>
  </si>
  <si>
    <t>Estampilla Pro-Hospitales Públicos</t>
  </si>
  <si>
    <t>Estampilla Pro-Institución UE</t>
  </si>
  <si>
    <t>Estampilla Pro-Deporte y Recreación</t>
  </si>
  <si>
    <t>IMPUESTOS EN CONVENIOS CON ENTIDADES DE ORDEN MUNICIPAL</t>
  </si>
  <si>
    <t>Estampilla Procultura</t>
  </si>
  <si>
    <t>Estampilla Pro-Universidad de Antioquia</t>
  </si>
  <si>
    <t xml:space="preserve">Estampilla Pro-hospital </t>
  </si>
  <si>
    <t>PÓLIZAS DE GARANTÍAS</t>
  </si>
  <si>
    <t>A continuación, se encontrará una lista enunciativa de las pólizas de garantías en las que puede incurrir el ejecutor, las cuales dependen de la especificidad del proceso. Lista de carácter informativa en caso que se emitan consultas al respecto.</t>
  </si>
  <si>
    <t>Seriedad de la oferta</t>
  </si>
  <si>
    <t>Desde la presentación de la oferta y hasta la aprobación de la garantía de cumplimiento.</t>
  </si>
  <si>
    <t>Cumplimiento</t>
  </si>
  <si>
    <t>Debe estar vigente como mínimo hasta la liquidación del contrato.</t>
  </si>
  <si>
    <t>Buen manejo y correcta inversión del anticipo</t>
  </si>
  <si>
    <t>Hasta la liquidación del contrato o hasta la amortización del anticipo, de acuerdo con lo que determine la Entidad Estatal.</t>
  </si>
  <si>
    <t>Pago anticipado</t>
  </si>
  <si>
    <t>Hasta la liquidación del contrato o hasta que la Entidad Estatal verifique el cumplimiento de todas las actividades o la entrega de todos los bienes o servicios asociados al pago anticipado.</t>
  </si>
  <si>
    <t>Pagos de salarios, prestaciones sociales legales e indemnizaciones laborales</t>
  </si>
  <si>
    <t>Debe estar vigente por el plazo del contrato y tres años más.</t>
  </si>
  <si>
    <t>Estabilidad y calidad de la obra</t>
  </si>
  <si>
    <t>Debe estar vigente por un término no inferior a cinco años contados a partir de la fecha en la cual la Entidad Estatal recibe a satisfacción la obra.</t>
  </si>
  <si>
    <t>Calidad del servicio</t>
  </si>
  <si>
    <t>La vigencia del amparo debe ser determinada por la Entidad Estatal de acuerdo con el objeto, el valor, la naturaleza y las obligaciones contenidas en el contrato.</t>
  </si>
  <si>
    <t>Calidad del servicio en contratos de interventoría</t>
  </si>
  <si>
    <t>La vigencia debe ser igual al plazo de la garantía de estabilidad y calidad de la obra del contrato principal.</t>
  </si>
  <si>
    <t>Calidad de bienes</t>
  </si>
  <si>
    <t>La vigencia del amparo debe ser determinada por la Entidad Estatal de acuerdo con el objeto, el valor, la naturaleza y las obligaciones contenidas en el contrato, la garantía mínima y los vicios ocultos.</t>
  </si>
  <si>
    <t>Responsabilidad civil extracontractual</t>
  </si>
  <si>
    <t>La vigencia de esta garantía deberá ser igual al período de ejecución del contrato.</t>
  </si>
  <si>
    <t>INFORMACIÓN ANTICIPOS Y PAGOS ANTICIPADOS</t>
  </si>
  <si>
    <r>
      <rPr>
        <b/>
        <sz val="10"/>
        <color theme="1"/>
        <rFont val="Arial"/>
        <family val="2"/>
      </rPr>
      <t>Consideración incial</t>
    </r>
    <r>
      <rPr>
        <sz val="10"/>
        <color theme="1"/>
        <rFont val="Arial"/>
        <family val="2"/>
      </rPr>
      <t>: La programación financiera debe ser coherente con la programación física, todo pago que no sea soportado en la ejecución física efectiva y certificada es un anticipo o pago anticipado.</t>
    </r>
  </si>
  <si>
    <t xml:space="preserve">¿Cuál es la diferencia entre el anticipo y el pago anticipado? </t>
  </si>
  <si>
    <t>El anticipo es un adelanto o avance del precio del contrato destinado a apalancar el cumplimiento de su objeto, de modo que los recursos girados por dicho concepto solo se integran al patrimonio del contratista en la medida que se cause su amortización mediante la ejecución de actividades programadas del contrato. El pago anticipado es un pago efectivo del precio de forma que los recursos se integran al patrimonio del contratista desde su desembolso.</t>
  </si>
  <si>
    <t>Fuente: https://colombiacompra.gov.co/ciudadanos/preguntas-frecuentes/ejecucion</t>
  </si>
  <si>
    <t>¿Cuál es el manejo que se deben dar a los pagos anticipados y anticipos en la contratación estatal?</t>
  </si>
  <si>
    <t xml:space="preserve">Salvo casos excepcionales plenamente justificados y motivados, las entidades no pactarán pagos anticipados. Esta restricción no se aplicará al Sector de la Defensa Nacional. 
Para el caso de los anticipos se establece como criterio que la entrega de recursos se realice utilizando instrumentos financieros que aseguren el manejo transparente de los recursos y su destinación exclusiva al contrato. 
Deberá estipularse en los contratos estatales que la entidad pública contratante es la propietaria de los recursos entregados en calidad de anticipo y en consecuencia los rendimientos financieros que los mismos generen pertenecen al Tesoro. </t>
  </si>
  <si>
    <t>Fuente: Directiva presidencial 04 de 2003.</t>
  </si>
  <si>
    <t>¿Cuál es el monto máximo en que se puede pactar el pago anticipado y la entrega del anticipo?</t>
  </si>
  <si>
    <t>En los contratos que celebren las entidades estatales se podrá pactar el pago anticipado y la entrega de anticipos, pero su monto no podrá exceder del cincuenta por ciento (50%) del valor del respectivo contrato.
Los contratos no podrán adicionarse en más del cincuenta por ciento (50%) de su valor inicial, expresado este en salarios mínimos legales mensuales.</t>
  </si>
  <si>
    <t>Fuente: Parágrafo. Artículo 40°, Ley 80 de 1993.</t>
  </si>
  <si>
    <t>¿Hay estipulaciones especiales para la entrega de anticipos?</t>
  </si>
  <si>
    <t>En los contratos de obra, concesión, salud, o los que se realicen por licitación pública, el contratista deberá constituir una fiducia o un patrimonio autónomo irrevocable para el manejo de los recursos que reciba a título de anticipo, con el fin de garantizar que dichos recursos se apliquen exclusivamente a la ejecución del contrato correspondiente, salvo que el contrato sea de menor o mínima cuantía.
El costo de la comisión fiduciaria será cubierto directamente por el contratista.
PARÁGRAFO . La información financiera y contable de la fiducia podrá ser consultada por los Organismos de Vigilancia y Control Fiscal.</t>
  </si>
  <si>
    <t>Fuente: Artículo 91°, Ley 1474 de 2011.</t>
  </si>
  <si>
    <t>¿Qué manejo debe dar la Entidad Estatal al anticipo cuando no es obligatorio constituir un patrimonio autónomo?</t>
  </si>
  <si>
    <t>Para los contratos en que se pacta el anticipo pero no es obligatorio constituir un patrimonio autónomo para su manejo, la Entidad Estatal debe adoptar medidas necesarias y razonables de mitigación del Riesgo para asegurar el buen manejo y la correcta inversión del anticipo, entre las cuales puede solicitar la constitución de una garantía. En este caso, también es necesario contar con un plan de inversión o utilización de los recursos del anticipo, que permita a la Entidad Estatal identificar las actividades necesarias para la amortización del anticipo y las demás actividades que se remuneran con recursos adicionales.
En los casos previstos en el artículo 91 de la Ley 1474 de 2011, es decir los contratos que requieren patrimonio autónomo para el manejo del anticipo, debe existir un plan de utilización o de inversión del anticipo y los pagos deben corresponder a los rubros allí previstos.</t>
  </si>
  <si>
    <t>Memoria de cálculo opc 1</t>
  </si>
  <si>
    <t>Gastos de adm</t>
  </si>
  <si>
    <t>INFORMACIÓN IVA</t>
  </si>
  <si>
    <t>Presupuesto contrato</t>
  </si>
  <si>
    <t>Memoria de cálculo opc 2</t>
  </si>
  <si>
    <t>Presupuesto convenio</t>
  </si>
  <si>
    <t>Memoria de cálculo opc 3</t>
  </si>
  <si>
    <t>¿Qué es el IVA?</t>
  </si>
  <si>
    <t>El impuesto sobre las ventas o Impuesto al Valor Agregado (IVA), es un impuesto de orden nacional, indirecto, de causación instantánea y de régimen general. Es un impuesto de orden nacional bajo el entendido que las reglas aplicables al impuesto se dan de forma similar en todo el territorio nacional. Es un impuesto indirecto, ya que no tiene en cuenta la capacidad económica de las personas, es decir, que no está relacionado con el poder adquisitivo de estas. El impuesto sobre las ventas es un impuesto de causación instantánea toda vez que este se genera en el momento en el que se cumple con el hecho generador; es decir, que la causación se da en el momento en que el que se realiza la operación. De manera general, grava la venta de bienes y la prestación de servicios.</t>
  </si>
  <si>
    <t>Fuente: Curso Fiscalización tributaria, aduanera, cambiaria e internacional - TACI, Universidad Sergio Arboleda - DIAN, 2021</t>
  </si>
  <si>
    <t>¿Quiénes son responsables del IVA?</t>
  </si>
  <si>
    <t>Por regla general toda persona natural o jurídica que venda productos gravados con el Iva o preste servicios gravados con el Iva, es responsable del impuesto a las ventas. Si el contribuyente, persona natural o jurídica, vende productos o presta servicios que no están gravados con Iva, no son responsables del Iva.
No obstante, hay excepciones estipuladas en el Art. 437 del Estatuto Tributario, el cual se cita en extenso,</t>
  </si>
  <si>
    <t>Art. 437. Los comerciantes y quienes realicen actos similares a los de ellos y los importadores son sujetos pasivos.
Son responsables del impuesto:
a. En las ventas, los comerciantes, cualquiera que sea la fase de los ciclos de producción y distribución en la que actúen y quienes sin poseer tal carácter, ejecuten habitualmente actos similares a los de aquellos.
b. En las ventas de aerodinos, tanto los comerciantes como los vendedores ocasionales de éstos.
c. Quienes presten servicios.
d. Los importadores.
e. Los contribuyentes pertenecientes al régimen común del impuesto sobre las ventas, cuando realicen compras o adquieran servicios gravados con personas pertenecientes al régimen simplificado, por el valor del impuesto retenido, sobre dichas transacciones.</t>
  </si>
  <si>
    <t>f. ** -Adicionado- Los contribuyentes pertenecientes al régimen común del Impuesto sobre las Ventas, por el impuesto causado en la compra o adquisición de los bienes y servicios gravados relacionados en el artículo 468-1, cuando estos sean enajenados o prestados por personas naturales no comerciantes que no se hayan inscrito en el régimen común del impuesto sobre las ventas.
El impuesto causado en estas operaciones será asumido por el comprador o adquirente del régimen común, y deberá ser declarado y consignado en el mes correspondiente a la fecha del pago o abono en cuenta. El impuesto retenido podrá ser tratado como descontable en la forma prevista por los artículos 485, 485-1, 488 y 490 de este Estatuto. Sobre las operaciones previstas en este literal, cualquiera sea su cuantía, el adquirente emitirá al vendedor el documento equivalente a la factura, en los términos que señale el reglamento.
Los consorcios y uniones temporales cuando en forma directa sean ellos quienes realicen actividades gravadas.
La responsabilidad se extiende también a la venta de bienes corporales muebles aunque no se enajenen dentro del giro ordinario del negocio, pero respecto de cuya adquisición o importación se hubiere generado derecho al descuento.</t>
  </si>
  <si>
    <t>PAR. A las personas que pertenezcan al régimen simplificado, que vendan bienes o presten servicios, les esta prohibido adicionar al precio suma alguna por concepto del impuesto sobre las ventas. Si lo hicieren, deberán cumplir íntegramente con las obligaciones predicables de quienes pertenecen al régimen común.</t>
  </si>
  <si>
    <t xml:space="preserve"> -Adionado- PARÁGRAFO 2. La Dirección de Impuestos y Aduanas Nacionales establecerá mediante resolución el procedimiento mediante el cual los prestadores de servicios desde el exterior cumplirán con sus obligaciones, entre ellas la de declarar y pagar, en su calidad de responsables cuando los servicios prestados se encuentren gravados.
La Obligación aqui prevista solamente se hará exigible a partir del 1 de julio de 2018, salvo en aquellos casos previstos en el numeral 3 del artículo 437-2 de este Estatuto.
Nota 1. Estas declaraciones podrán presentarse mediante un formulario, que permitirá liquidar la obligación tributaria en dólares convertida a pesos colombianos a latasa de cambio representativa de mercado –TRM del día de la declaración y pago. Las declaraciones presentadas sin pago total no producirán efecto, sin necesidad de acto administrativo que así lo declare.
Los prestadores de servicios desde el exterior, sin residencia fiscal en Colombia, no estarán obligados a expedir factura o documento equivalente por laprestación de los servicios electrónicos o digitales. Lo anterior sin perjuicio de las facultades de la Dirección de Impuestos y Aduanas Nacionales -DIAN para establecer la obligación de facturar electrónicamente o de soportar las operaciones en un documento electrónico.</t>
  </si>
  <si>
    <t xml:space="preserve">Nota 1. PARÁGRAFO 3. Deberán registrarse como responsables del IVA quienes realicen actividades gravadas con el impuesto, con excepción de las personas naturales comerciantes y los artesanos, que sean minoristas o detallistas, los pequeños agricultores y los ganaderos, así como quienes presten servicios, siempre y cuando cumplan la totalidad de las siguientes condiciones:
1. Que en el año anterior o en el año en curso hubieren obtenido ingresos brutostotales provenientes de la actividad, inferiores a 3.500 UVT.
2. Que no tengan más de un establecimiento de comercio, oficina, sede, local onegocio donde ejerzan su actividad.
3. Que en el establecimiento de comercio, oficina, sede, local o negocio no sedesarrollen actividades bajo franquicia, concesión, regalía, autorización ocualquier otro sistema que implique la explotación de intangibles.
4. Que no sean usuarios aduaneros.
5. Que no hayan celebrado en el año inmediatamente anterior ni en el año encurso contratos de venta de bienes y/o prestación de servicios gravados porvalor individual, igual o superior a 3.500 UVT.
6. Que el monto de sus consignaciones bancarias, depósitos o inversionesfinancieras durante el año anterior o durante el respectivo año, provenientes deactividades gravadas con el impuesto sobre las ventas – IVA, no supere la sumade 3.500 UVT.
</t>
  </si>
  <si>
    <t>Para la celebración de contratos de venta de bienes y/o de prestación deservicios gravados por cuantía individual y superior a 3.500 UVT, estas personas deberán inscribirse previamente como responsables del impuesto sobre lasventas –IVA, formalidad que deberá exigirse por el contratista para la procedencia de costos y deducciones. Lo anterior también será aplicable cuando un mismo contratista celebre varios contratos que superen la suma de 3.500 UVT.
Los responsables del impuesto sólo podrán solicitar su retiro del régimen cuando demuestren que en el año fiscal anterior se cumplieron, las condiciones establecidas en la presente disposición.
Cuando los no responsables realicen operaciones con los responsables del impuesto deberán registrar en el Registro Único Tributario -RUT su condición detales y entregar copia del mismo al adquirente de los bienes o servicios, en lostérminos señalados en el reglamento.
Autorícese a la Dirección de Impuestos y Aduanas Nacionales –DIAN para adoptar medidas tendientes al control de la evasión, para lo cual podrá imponer obligaciones formales a los sujetos no responsables a que alude la presente disposición. De conformidad con el artículo 869 y siguientes de este Estatuto, la Dirección de Impuestos y Aduanas Nacionales –DIAN tiene la facultad de desconocer toda operación o serie de operaciones cuyo propósito sea inaplicar la presente disposición, como: (i) la cancelación injustificada de establecimientos de comercio para abrir uno nuevo con el mismo objeto o actividad y (ii) el fraccionamiento de la actividad empresarial en varios miembros de una familia para evitar la inscripción del prestador de los bienes y servicios gravados en elrégimen de responsabilidad del impuesto sobre las ventas -IVA.
Para efectos de la inclusión de oficio como responsable del impuesto sobre las ventas -IVA, la Administración Tributaria también tendrá en cuenta los costos y gastos atribuibles a los bienes y servicios gravados, como arrendamientos, pagos por seguridad social y servicios públicos, y otra información que estádisponible en su sistema de información masiva y análisis de riesgo.</t>
  </si>
  <si>
    <t>Nota 1. Parágrafo 4. No serán responsables del impuesto sobre las ventas – IVA los contribuyentes del impuesto unificado bajo el Régimen Simple de Tributación -SIMPLE cuando únicamente desarrollen una o más actividades establecidas enel numeral 1 del artículo 908 del Estatuto Tributario.
***- Por el año 2022, tampoco serán responsables del impuesto sobre las ventas - IVA, los contribuyentes del impuesto unificado bajo el Régimen Simple de Tributación -SIMPLE cuando únicamente desarrollen actividades de expendio de comidas y bebidas de las que trata el numeral 4 del artículo 908 del Estatuto Tributario.
Nota 1. Parágrafo 5. Los límites de que trata el parágrafo 3 de este artículo serán 4.000 UVT para aquellos prestadores de servicios personas naturales que derivan susingresos de contratos con el Estado.</t>
  </si>
  <si>
    <t>¿Qué son los bienes gravados, exentos y excluidos ?</t>
  </si>
  <si>
    <t>Los bienes o servicios gravados son los que están sometidos a una determinada tarifa, ya sea la general (19%) o especial (5%).
Los bienes exentos son aquellos bienes que están gravados a una tarifa de 0% (cero).
Los bienes excluidos son aquellos que por expresa disposición legal no están gravados con el impuesto.
La principal diferencia consiste en que los bienes exentos dan derecho a descontar el impuesto que se pague por sus insumos, materias primas y demás costos directos e indirectos, en tanto que los bienes excluidos no lo pueden hacer, el Iva que paguen por cualquier concepto deben llevarlo como un mayor valor del gasto o costo.</t>
  </si>
  <si>
    <t>https://www.gerencie.com/impuesto-a-las-ventas.</t>
  </si>
  <si>
    <t xml:space="preserve">
Fuente: Curso Fiscalización tributaria, aduanera, cambiaria e internacional - TACI, Universidad Sergio Arboleda - DIAN, 2021</t>
  </si>
  <si>
    <t>¿Cuál es la base gravable sobre la cual recae el IVA ?</t>
  </si>
  <si>
    <t>El artículo 447 del ET señala lo siguiente: En la venta y prestación de servicios, la base gravable será el valor total de la operación, sea que ésta se realice de contado o a crédito, incluyendo entre otros los gastos directos de financiación ordinaria, extraordinaria, o moratoria, accesorios, acarreos, instalaciones, seguros, comisiones, garantías y demás erogaciones complementarias, aunque se facturen o convengan por separado y aunque, considerados independientemente, no se encuentren sometidos a imposición.
Es decir, que la base gravable está compuesta por la totalidad de los valores facturados y los servicios prestados que hacen parte integral de la operación, aún cuando las mismas normas indiquen que algunos de los bienes o servicios gravados se encuentran excluidos o exentos del impuesto sobre las ventas.
No obstante, la Ley también determina bases gravables especiales, resaltando las siguientes:</t>
  </si>
  <si>
    <r>
      <rPr>
        <u/>
        <sz val="10"/>
        <color theme="1"/>
        <rFont val="Arial"/>
        <family val="2"/>
      </rPr>
      <t>Base gravable en los contratos de construcción de bien inmueble</t>
    </r>
    <r>
      <rPr>
        <sz val="10"/>
        <color theme="1"/>
        <rFont val="Arial"/>
        <family val="2"/>
      </rPr>
      <t xml:space="preserve">:  En los contratos de construcción de inmuebles, el impuesto sobre las ventas se genera sobre la parte de los ingresos correspondiente a los honorarios obtenidos por el constructor de acuerdo con el artículo 3 del Decreto 1372 de 1992. En el evento en que no se pacten honorarios el impuesto se causará sobre la remuneración del servicio que corresponda a la utilidad del constructor. Lo anterior se deberá señalar en el contrato, y deberá corresponder al valor comercial para contratos iguales o similares. 
</t>
    </r>
  </si>
  <si>
    <r>
      <rPr>
        <u/>
        <sz val="10"/>
        <color theme="1"/>
        <rFont val="Arial"/>
        <family val="2"/>
      </rPr>
      <t>Base gravable en las importaciones</t>
    </r>
    <r>
      <rPr>
        <sz val="10"/>
        <color theme="1"/>
        <rFont val="Arial"/>
        <family val="2"/>
      </rPr>
      <t>: Para el caso de las importaciones, la base gravable para liquidar el impuesto sobre las ventas es la misma sobre la cual se liquidaron los derechos de aduana, no obstante, se debe incrementar en dicho valor, según el artículo 459 del ET. Si se trata de mercancías que involucren servicio o intangibles, la base gravable se determinará aplicando las normas sobre valoración aduanera teniendo en cuenta lo establecido por el Acuerdo de Valoración de la Organización Mundial de Comercio - OMC</t>
    </r>
  </si>
  <si>
    <r>
      <rPr>
        <u/>
        <sz val="10"/>
        <color theme="1"/>
        <rFont val="Arial"/>
        <family val="2"/>
      </rPr>
      <t>Base gravable en servicios de clubes</t>
    </r>
    <r>
      <rPr>
        <sz val="10"/>
        <color theme="1"/>
        <rFont val="Arial"/>
        <family val="2"/>
      </rPr>
      <t>: Para los servicios en clubes sociales al impuesto sobre las ventas se causa sobre todo pago que reciba el club de sus asociados o de terceros, por cualquier concepto que constituya ingreso en razón de su actividad, de acuerdo con el artículo 460 del ET.</t>
    </r>
  </si>
  <si>
    <r>
      <rPr>
        <u/>
        <sz val="10"/>
        <color theme="1"/>
        <rFont val="Arial"/>
        <family val="2"/>
      </rPr>
      <t>Base gravable en servicio de transporte internacional de pasajeros</t>
    </r>
    <r>
      <rPr>
        <sz val="10"/>
        <color theme="1"/>
        <rFont val="Arial"/>
        <family val="2"/>
      </rPr>
      <t>: En el caso del servicio de transporte internacional de pasajeros, el impuesto se liquidará sobre el valor total del tiquete u orden de cambio cuando estos se expidan de una vía solamente y sobre 
el cincuenta por ciento (50%) de su valor cuando se expidan de ida y regreso, según el artículo 461 del ET. Cuando la base gravable sea en moneda extranjera se utilizará la tasa de cambio vigente en la fecha de emisión del tiquete.</t>
    </r>
  </si>
  <si>
    <t>¿Hay consideraciones especiales del IVA respecto a los contratos de obra?</t>
  </si>
  <si>
    <t>Respecto a la aplicación del IVA en los contratos de obra, habrá que considerar:
- La base gravable del IVA en los contratos de obra si son de construcción son los honorarios, o en su defecto la utilidad del contratista (artículo 1.3.1.7.9 del decreto 1625 de 2016), por su parte, la base gravable del IVA en los contratos de obra si son de mantenimiento, son sobre el total de la operación
- Los contratos de Obras Públicas que celebren las personas naturales o jurídicas con las Entidades Territoriales y/o Entidades Descentralizadas del Orden Departamental y Municipal estarán excluidos del IVA (artículo 100 de la ley 21 de 1992)</t>
  </si>
  <si>
    <t>¿Qué es la exclusión del IVA por Adquisición de Elementos, Maquinaria y Equipos Requeridos para Sistemas de Control y Monitoreo Ambiental?</t>
  </si>
  <si>
    <t>Es el trámite para la obtención de la certificación ambiental de que tratan los artículos 424 numeral 7, 428 literales f) e i) del Estatuto Tributario y que tiene como propósito la obtención de la exclusión del impuesto sobre las ventas IVA establecida en los mismos para:
Articulo 424 numeral 7: Los equipos y elementos nacionales o importados que se destinen a la construcción, instalación, montaje y operación de sistemas de control y monitoreo, necesarios para el cumplimiento de las disposiciones, regulaciones y estándares ambientales vigentes, para lo cual deberá acreditarse tal condición ante el Ministerio de Ambiente y Desarrollo Sostenible.
Artículo 428 literal (f): La importación de maquinaria o equipo, siempre y cuando dicha maquinaria o equipo no se produzcan en el país, destinados a reciclar y procesar basuras o desperdicios (la maquinaria comprende lavado, separado, reciclado y extrusión), y los destinados a la depuración o tratamiento de aguas residuales, emisiones atmosféricas o residuos sólidos, para recuperación de los ríos o el saneamiento básico para lograr el mejoramiento del medio ambiente, siempre y cuando hagan parte de un programa que se apruebe por el Ministerio del Medio Ambiente. Cuando se trate de contratos ya celebrados, esta exención deberá reflejarse en un menor valor del contrato. Así mismo, los equipos para el control y monitoreo ambiental, incluidos aquellos para cumplir con los compromisos del protocolo de Montreal.</t>
  </si>
  <si>
    <t>Nota: La exclusión del IVA por Adquisición de Elementos, Maquinaria y Equipos Requeridos para Sistemas de Control y Monitoreo Ambiental solo se trámita ante el ANLA</t>
  </si>
  <si>
    <t>Fuente: http://portal.anla.gov.co/exclusion-del-iva-adquisicion-elementos-maquinaria-y-equipos-requeridos-sistemas-control-y-monitoreo</t>
  </si>
  <si>
    <t>¿Cuáles servicios están excluidos del impuesto sobre las ventas -IVA-?</t>
  </si>
  <si>
    <t>Estatuto tributario, Art. 476.</t>
  </si>
  <si>
    <r>
      <t>Nota 1. </t>
    </r>
    <r>
      <rPr>
        <sz val="10"/>
        <color rgb="FF000000"/>
        <rFont val="Arial"/>
        <family val="2"/>
      </rPr>
      <t>Se exceptúan del impuesto los siguientes servicios y los bienes relacionados explícitamente a continuación:</t>
    </r>
  </si>
  <si>
    <t>1. Los servicios médicos, odontológicos, hospitalarios, clínicos y de laboratorio, para la salud humana.</t>
  </si>
  <si>
    <t>2. Los servicios de administración de fondos del Estado y los servicios vinculados con la seguridad social de acuerdo con lo previsto en la Ley 100 de 1993.</t>
  </si>
  <si>
    <t>3. Los planes obligatorios de salud del sistema de seguridad social en salud expedidos por entidades autorizadas por la Superintendencia Nacional de Salud, los servicios prestados por las administradoras dentro del régimen de ahorro individual con solidaridad y de prima media con prestación definida, los servicios prestados por administradoras de riesgos laborales y los servicios de seguros y reaseguros para invalidez y sobrevivientes, contemplados dentro del régimen de ahorro individual con solidaridad a que se refiere el artículo 135 de la Ley 100 de 1993 o las disposiciones que la modifiquen o sustituyan.</t>
  </si>
  <si>
    <t>4. Las comisiones por intermediación por la colocación de los planes de salud del sistema general de seguridad social en salud expedidos por las entidades autorizadas legalmente por la Superintendencia Nacional de Salud, que no estén sometidos al impuesto sobre las ventas -IVA.</t>
  </si>
  <si>
    <t>5. Los servicios de educación prestados por establecimientos de educación preescolar, primaria, media e intermedia, superior y especial o no formal, reconocidos como tales por el Gobierno nacional, y los servicios de educación prestados por personas naturales a dichos establecimientos. Están excluidos igualmente los servicios prestados por los establecimientos de educación relativos a restaurantes, cafeterías y transporte, así como los que se presten en desarrollo de las Leyes 30 de 1992 y 115 de 1994, o las disposiciones que las modifiquen o sustituyan. Igualmente están excluidos los servicios de evaluación de la educación y de elaboración y aplicación de exámenes para la selección y promoción de personal, prestados por organismos o entidades de la administración pública.</t>
  </si>
  <si>
    <t>6. Los servicios de educación virtual para el desarrollo de contenidos digitales, de acuerdo con la reglamentación expedida por el Ministerio de Tecnologías de la Información y las Comunicaciones, prestados en Colombia o en el exterior.</t>
  </si>
  <si>
    <t>7. Los servicios de conexión y acceso a internet de los usuarios residenciales del estrato 3.</t>
  </si>
  <si>
    <t>8. En el caso del servicio telefónico local, se excluyen del impuesto los primeros trescientos veinticinco (325) minutos mensuales del servicio telefónico local facturado a los usuarios de los estratos 1, 2 y 3 y el servicio telefónico prestado desde teléfonos públicos.</t>
  </si>
  <si>
    <t>9. El servicio de transporte público, terrestre, fluvial y marítimo de personas en el territorio nacional, y el de transporte público o privado nacional e internacional de carga marítimo, fluvial, terrestre y aéreo. Igualmente, se excluye el transporte de gas e hidrocarburos.</t>
  </si>
  <si>
    <t>10. El transporte aéreo nacional de pasajeros con destino o procedencia de rutas nacionales donde no exista transporte terrestre organizado. Esta exclusión también aplica para el transporte aéreo turístico con destino o procedencia al departamento de La Guajira y los municipios de Nuquí, en el Departamento de Chocó, Mompóx en el Departamento de Bolívar, Tolú, en el Departamento de Sucre, Miraflores en el Departamento del Guaviare y Puerto Carreño en el departamento del Vichada.</t>
  </si>
  <si>
    <t>11. Los servicios públicos de energía. La energía y los servicios públicos de energía a base de gas u otros insumos.</t>
  </si>
  <si>
    <t>12. El agua para la prestación del servicio público de acueducto y alcantarillado, los servicios públicos de acueducto y alcantarillado, los servicios de aseo público y los servicios públicos de recolección de basuras.</t>
  </si>
  <si>
    <t>13. El gas para la prestación del servicio público de gas domiciliario y el servicio de gas domiciliario, ya sea conducido por tubería o distribuido en cilindros.</t>
  </si>
  <si>
    <t>14. Los servicios de alimentación, contratados con recursos públicos, destinados al sistema penitenciario, de asistencia social, de escuelas de educación pública, a las Fuerzas Militares, Policía Nacional, Centro de Desarrollo Infantil, centros geriátricos públicos, hospitales públicos, comedores comunitarios.</t>
  </si>
  <si>
    <t>15. El servicio de arrendamiento de inmuebles para vivienda y el arrendamiento de espacios para exposiciones y muestras artesanales nacionales, incluidos los eventos artísticos y culturales.</t>
  </si>
  <si>
    <t>16. Los intereses y rendimientos financieros por operaciones de crédito, siempre que no formen parte de la base gravable señalada en el artículo 447, y el arrendamiento financiero (leasing).</t>
  </si>
  <si>
    <t>17. Los servicios de intermediación para el pago de incentivos o transferencias monetarias condicionadas en el marco de los programas sociales del Gobierno Nacional.</t>
  </si>
  <si>
    <t>18. Las boletas de entrada a cine, a los eventos deportivos, culturales, incluidos los musicales y de recreación familiar, y los espectáculos de toros, hípicos y caninos. También se encuentran excluidos los servicios de que trata el artículo 6 de la Ley 1493 de 2011.</t>
  </si>
  <si>
    <t>19. Los servicios funerarios, los de cremación, inhumación y exhumación de cadáveres, alquiler y mantenimiento de tumbas y mausoleos.</t>
  </si>
  <si>
    <t>20. Adquisición de licencias de software para el desarrollo comercial de contenidos digitales, de acuerdo con la reglamentación expedida por el Ministerio de Tecnologías de la Información y Comunicaciones.</t>
  </si>
  <si>
    <t>21. Suministro de páginas web, servidores (hosting), computación en la nube (cloud computing).</t>
  </si>
  <si>
    <t>22. Las comisiones pagadas por los servicios que se presten para el desarrollo de procesos de titularización de activos a través de universalidades y patrimonios autónomos cuyo pago se realice exclusivamente con cargo a los recursos de tales universalidades o patrimonios autónomos.</t>
  </si>
  <si>
    <t>23. Las comisiones percibidas por las sociedades fiduciarias, sociedades administradoras de inversión y comisionistas de bolsa por la administración de fondos de inversión colectiva. </t>
  </si>
  <si>
    <t>24. Los siguientes servicios, siempre que se destinen a la adecuación de tierras, a la producción agropecuaria y pesquera y a la comercialización de los respectivos productos: </t>
  </si>
  <si>
    <t>a) El riego de terrenos dedicados a la explotación agropecuaria; </t>
  </si>
  <si>
    <t>b) El diseño de sistemas de riego, su instalación, construcción, operación, administración y conservación; </t>
  </si>
  <si>
    <t>c) La construcción de reservorios para la actividad agropecuaria; </t>
  </si>
  <si>
    <t>d) La preparación y limpieza de terrenos de siembra; </t>
  </si>
  <si>
    <t>e) El control de plagas, enfermedades y malezas, incluida la fumigación aérea y terrestre de sembradíos; </t>
  </si>
  <si>
    <t>f) El corte y recolección manual y mecanizada de productos agropecuarios; </t>
  </si>
  <si>
    <t>g) Aplicación de fertilizantes y elementos de nutrición edáfica y foliar de los cultivos; </t>
  </si>
  <si>
    <t>h) Aplicación de sales mineralizadas; </t>
  </si>
  <si>
    <t>i) Aplicación de enmiendas agrícolas; </t>
  </si>
  <si>
    <t>j) Aplicación de insumos como vacunas y productos veterinarios; </t>
  </si>
  <si>
    <t>k) El pesaje y el alquiler de corrales en ferias de ganado mayor y menor; </t>
  </si>
  <si>
    <t>l) La siembra; </t>
  </si>
  <si>
    <t>m) La construcción de drenajes para la agricultura; </t>
  </si>
  <si>
    <t>n) La construcción de estanques para la piscicultura; </t>
  </si>
  <si>
    <t>o) Los programas de sanidad animal; </t>
  </si>
  <si>
    <t>p) La perforación de pozos profundos para la extracción de agua; </t>
  </si>
  <si>
    <t>q) El desmonte de algodón, la trilla y el secamiento de productos agrícolas; </t>
  </si>
  <si>
    <t>r) La selección, clasificación y el empaque de productos agropecuarios sin procesamiento industrial; </t>
  </si>
  <si>
    <t>s) La asistencia técnica en el sector agropecuario; </t>
  </si>
  <si>
    <t>t) La captura, procesamiento y comercialización de productos pesqueros; </t>
  </si>
  <si>
    <t>Los usuarios de los servicios excluidos por el presente numeral deberán expedir una certificación a quien preste el servicio, en donde conste la destinación, el valor y el nombre e identificación del mismo. Quien preste el servicio deberá conservar dicha certificación durante el plazo señalado en el artículo 632 del Estatuto Tributario, la cual servirá como soporte para la exclusión de los servicios. </t>
  </si>
  <si>
    <t>25. La comercialización de animales vivos y el servicio de faenamiento. </t>
  </si>
  <si>
    <t>26. Están excluidos de IVA los servicios de hotelería y turismo que sean prestados en los municipios que integran las siguientes zonas de régimen aduanero especial: a. Zona de régimen aduanero especial de Urabá, Tumaco y Guapi. b. Zona de régimen aduanero especial de Inírida, Puerto Carreño, La Primavera y Cumaribo. c. Zona de régimen aduanero especial de Maicao, Uribía y Manaure. </t>
  </si>
  <si>
    <t>27. Las operaciones cambiarias de compra y venta de divisas, así como las operaciones cambiarias sobre instrumentos derivados financieros. </t>
  </si>
  <si>
    <t>28. Las comisiones percibidas por la utilización de tarjetas crédito y débito. </t>
  </si>
  <si>
    <t>29. Los servicios de promoción y fomento deportivo prestados por los clubes deportivos definidos en el artículo 2 del Decreto Ley 1228 de 1995. </t>
  </si>
  <si>
    <t>30. Los servicios de reparación y mantenimiento de naves y artefactos navales tanto maritimos como fluviales de bandera colombiana, excepto los servicios que se encuentran en el literal P) del numeral 3 del artículo 477 de este Estatuto. </t>
  </si>
  <si>
    <t>31. Los servicios de publicidad en periódicos que registren ventas en publicidad a 31 de diciembre del año inmediatamente anterior inferiores a 180.000 UVT. </t>
  </si>
  <si>
    <t>La publicidad en las emisoras de radio cuyas ventas sean inferiores a 30.000 UVT al 31 de diciembre del año inmediatamente anterior y programadoras de canales regionales de televisión cuyas ventas sean inferiores a 60.000 UVT al 31 de diciembre del año inmediatamente anterior. Aquellas que superen este monto se regirán por la regla general. </t>
  </si>
  <si>
    <t>Las exclusiones previstas en este numeral no se aplicarán a las empresas que surjan como consecuencia de la escisión de sociedades que antes de la expedición de la presente Ley conformen una sola empresa ni a las nuevas empresas que se creen cuya matriz o empresa dominante se encuentre gravada con el IVA por este concepto. </t>
  </si>
  <si>
    <t>32. Los servicios de corretaje de contratos de reaseguros. </t>
  </si>
  <si>
    <r>
      <t>PARÁGRAFO.</t>
    </r>
    <r>
      <rPr>
        <sz val="10"/>
        <color rgb="FF000000"/>
        <rFont val="Arial"/>
        <family val="2"/>
      </rPr>
      <t> En los casos de trabajos de fabricación, elaboración o construcción de bienes corporales muebles, realizados por encargo de terceros, incluidos los destinados a convertirse en inmuebles por accesión, con o sin aporte de materias primas, ya sea que supongan la obtención del producto final o constituyan una etapa de su fabricación, elaboración, construcción o puesta en condiciones de utilización, la tarifa aplicable es la que corresponda al bien que resulte de la prestación del servicio. </t>
    </r>
  </si>
  <si>
    <t>Lo dispuesto en el presente parágrafo no aplica para las industrias de minería e hidrocarburos. </t>
  </si>
  <si>
    <t>Propuesta económica Opc 1</t>
  </si>
  <si>
    <t>NOTAS PROPUESTA ECONÓMICA</t>
  </si>
  <si>
    <t>Propuesta económica Opc 2</t>
  </si>
  <si>
    <t>Propuesta económica Opc 3</t>
  </si>
  <si>
    <t>A continuación, se encontrará una lista enunciativa de notas que pueden ser incluidas en el formato de propuesta económica, de acuerdo, a la especificidad del proceso.
La elección de las notas es de responsabilidad del asesor(a) financiero(a), quien podrá contar con apoyo del asesor(a) técnico(a) y asesor(a) jurídico(a) del proceso, para llevar a cabo dicho cometido. 
En concordancia con las características del proceso, se podrán utilizar notas que no estén relacionadas en la siguiente lista enunciativa.</t>
  </si>
  <si>
    <t>Notas sobre diligenciamiento</t>
  </si>
  <si>
    <t>Nota: Este formato es inmodificable en cuanto a los ítems y las cantidades solicitadas.</t>
  </si>
  <si>
    <t>Nota: El proponente deberá establecer los valores unitarios de cada uno de los ítems y el valor total de conformidad con las cantidades solicitadas (espacios subrayados en gris). Será causal de rechazo no diligenciar o modificar, uno o varios de los ítems solicitados. Los valores deben estar acorde a las especificaciones técnicas de acuerdo a los Estudios previos del proceso.</t>
  </si>
  <si>
    <t>Nota: El proponente deberá establecer los valores unitarios, los valores totales (de conformidad con las cantidades solicitadas) y los subtotales para cada vigencia, al igual, que los valores que totalizan las vigencias (espacios subrayados en gris claro). Será causal de rechazo no diligenciar o modificar, uno o varios de los ítems solicitados. Los valores deben estar acorde a las especificaciones técnicas de acuerdo a los Estudios previos del proceso, y se deben expresar en números enteros o sin decimales.</t>
  </si>
  <si>
    <t>Nota: El presente formato también podrá ser diligenciado en formato Excel, en caso de presentarse la propuesta económica en ambos formatos sus cifras deberán ser coincidentes, so pena de rechazo.</t>
  </si>
  <si>
    <t xml:space="preserve">Nota: El formato 6 - PROPUESTA ECONÓMICA se debe presentar en archivo tipo Excel y pdf, si entre ellos existe alguna diferencia, primará el documento presentado en archivo pdf.  </t>
  </si>
  <si>
    <t>Nota: El oferente deberá diligenciar los Valores unitarios del oferente antes de AU e IVA, para cada uno de los ítems ajustados al peso (redondear), bien sea por exceso o por defecto. Propuesta que en su formato no relacione el precio de los Valores unitarios del oferente antes de AU e IVA, será rechazada.</t>
  </si>
  <si>
    <t>Nota: En caso de modificaciones u omisiones por parte de los proponentes al presente formato, prevalecerá y sólo será válida la descripción y unidad que se detalla en el formato (incluidas las variaciones en atención a las modificaciones o adendas a las condiciones de contratación). En este sentido, cualquier variación en la descripción y unidad del Formato No. 6 presentado por el proponente, se entenderá como no escrita, prevaleciendo la descripción y unidad descritas en el dicho formato.</t>
  </si>
  <si>
    <t>Nota: El formato denominado Anexo 6 - Documento Estandarizado Propuesta Económica,  es la tabla conformada por la oferta económica del proponente para xxxxxx y sus diferentes ítems, contemplados en el presupuesto oficial o Memoria de Cálculo del Formato FT-FAF-175, de la entidad para el presente proceso de contratación. Dichas actividades o ítems son las que han sido requeridas en el histórico de la entidad o en actividades previstas para la presente vigencia. La tabla esta compuesta por los siguientes capítulos, Subcapítulos y actividades:
Capítulo 1.  XXXXXXX (SUMA Subcapítulos A+B).
Capítulo 2.   - XXXXXXXX - A DEMANDA (precio no modificable por el oferente).
En el caso del Capítulo 2, las actividades hacen parte de la bolsa de recursos descrita en la nota X, la cual se ejecutará A DEMANDA y cuyo valor no puede ser modificado por el oferente. Sin embargo, el oferente deberá ofertar los precios unitarios de las actividades incluidas en el formato, es decir, los ítems XX a XX del Subcapítulo X. VARIOS; y XX a XX del subcapitulo D. XXXXXXXXXXXXXXX
La no presentación del valor unitario de una o varias de las actividades y costos consignados en este documento será causal de rechazo de la oferta. Igualmente cuando en la presentación de valores que, en caso de error del oferente, no se les pueda realizar una corrección aritmética sin afectar el valor de la oferta en contra de los demás oferentes. Asi mismo, será causal de rechazo cuando uno o varios de los valores unitarios ofertados de las tabla superen el X% de acuerdo con el precio establecido en el Formato FT-FAF-175,  Presupuesto oficial o Memoria de Cálculo.</t>
  </si>
  <si>
    <t>Notas sobre estipulación de valores y porcentajes</t>
  </si>
  <si>
    <t>Nota: Los valores que se asignen en valores unitarios deberán sostenerse y demostrar su cumplimiento durante la ejecución del contrato.</t>
  </si>
  <si>
    <t>Nota: Sobre los valores unitarios – precio base antes de IVA de cada ítem referenciados en la ficha técnica (formato FT-FAF-117), los oferentes podrán manejar un margen del x% como incremento en el precio unitario, sin embargo, la sumatoria del valor total de la lista de valores unitarios (antes de IVA) que se oferte como propuesta económica no podrá ser superior a la sumatoria del valor total de la lista de valores unitarios (antes de IVA) estimada por la Corporación (memoria del cálculo formato FT FAF-175).</t>
  </si>
  <si>
    <t>Nota: Para el grupo X: Sobre el valor unitario – precio base antes de IVA del ítem referenciado en la ficha técnica (formato FT-FAF-117) los oferentes podrán manejar un margen del x% como incremento en el precio unitario,  que corresponde a $x.</t>
  </si>
  <si>
    <t>Nota: Los oferentes podrán ofertar valores unitarios menores o iguales a los establecidos en el presupuesto de los estudios previos (Valor unitario de referencia), no obstante, el valor unitario no podrá ser superior al establecido en el presupuesto oficial y documentos de Estudios previos, ya que será causal de rechazo de la propuesta.</t>
  </si>
  <si>
    <t xml:space="preserve">Nota: La corporación hará podrá hacer uso del 100% del presupuesto, por tanto, el contrato se adjudicará por el valor del presupuesto oficial, y se consumirá en concordancia con la propuesta económica del oferente al que se le adjudique el contrato. </t>
  </si>
  <si>
    <t>Nota: Para determinar el menor valor de la propuesta se tomará la sumatoria de los valores totales (valor unitario por cantidad) ofertados por el proponente antes de IVA (Subtotal antes de IVA). Teniendo presente que en el presupuesto oficial se determino una bolsa para adquirir servicios a demandan, los ítems a adquirir por dicha bolsa, se consumirán acorde a la necesidad y se reconocerán de acuerdo con la oferta económica del oferente que resulte aceptada, hasta el presupuesto designado para ello.</t>
  </si>
  <si>
    <t>Nota: La Corporación estima para el presupuesto de este proceso un AU de máximo el X% el cual podrá ser modificado en un porcentaje inferior de acuerdo a las pretensiones del oferente.</t>
  </si>
  <si>
    <t>Nota: El proponente deberá establecer los precios unitarios de cada uno de los grupos  de la propuesta económica y el valor total, de conformidad con el monto establecido para cada grupo antes de IVA , diligenciando la totalidad de las celdas  contenidas en el presente formato.</t>
  </si>
  <si>
    <t>Nota: Para la evaluación de la mejor oferta se tendrá en cuenta el menor precio antes de IVA de cada uno de los grupos.</t>
  </si>
  <si>
    <t xml:space="preserve">Nota: El precio a evaluar del proponente comprende la sumatoria de los ítems discriminados, que sumados conformarán el precio total oferente antes de AU e IVA. </t>
  </si>
  <si>
    <t>Nota: En el presente proceso se debe considerar que se ejecutará la totalidad del presupuesto estimado para cada uno de los grupos de acuerdo a la necesidad de la Corporación.</t>
  </si>
  <si>
    <t>Nota: Los recursos asignados por valor de XXXX ($xx) IVA y AU incluidos como bolsa son para distribuir de acuerdo con la priorización que se realice durante la ejecución del contrato. Por lo anterior, el costo directo del proponente seleccionado resultará de la interacción que se realice con la información del %A del oferente seleccionado, de la %U del oferente seleccionado, del IVA sobre xxx del oferente seleccionado y valor del presupuesto oficial como costo total a destinar en el alcance del contrato. La Corporación se reserva el derecho de requerir una o varias unidades de los ítems listados, así como de NO solicitar alguno de estos, de acuerdo a la necesidad.</t>
  </si>
  <si>
    <t>Nota: El oferente deberá discriminar el porcentaje de la Administración y Utilidad (A.U.). El factor Administración (A) deberá comprender todos los costos necesarios de administración en que incurrirá el Contratista por la ejecución de los trabajos objeto de la Invitación, incluyendo entre ellos, los impuestos y contibuciones a los que haya objeto. Igualmente deberá indicar el porcentaje de la Utilidad (U) o beneficio económico que pretende percibir. La Corporación estima como porcentaje oficial de AU el x%, cuando el porcentaje del A.U. del proponente, supere el porcentaje del A.U. oficial será RECHAZADO.</t>
  </si>
  <si>
    <t xml:space="preserve">Nota: En todo caso, el contrato será adjudicado por el valor del presupuesto oficial, es decir, la suma de xxxx ($ xxxx) IVA y AU incluidos, teniendo en cuenta que, si se obtienen descuentos en los ítems ofertados en la propuesta económica, los mismos serán reinvertidos en el contrato, por lo cual, este se adjudicará por el valor total del presupuesto oficial. </t>
  </si>
  <si>
    <t>Nota (para Concursos Públicos de Méritos): Todo el personal a contratar para la ejecución del contrato, en la modalidad de prestación de servicios profesionales y de apoyo a la gestión, se deberá remunerar, como mínimo, con los honorarios establecidos en la tabla de honorarios corporativas prevista para la vigencia 2020. En caso de que las condiciones contractuales exijan la celebración de contratos de trabajo o el contratista así lo decida, la remuneración deberá corresponder como mínimo a los honorarios mencionados menos el factor prestacional reconocido por la Corporación.</t>
  </si>
  <si>
    <t>Nota (proceso de obra pública): El rango de los precios unitarios se establecerá en pesos colombianos. El valor de cada ítem no podrá ser superior al valor establecido dentro del presupuesto oficial. En caso contrario la oferta será RECHAZADA. Los precios unitarios que ofrezca el oferente, serán los que correspondan a la fecha de presentación del presente formato  y deberán cubrir todos los costos de mano de obra, materiales, herramientas, equipos y transporte, trabajos diurnos y nocturnos o en días feriados, prestaciones sociales, y todos los demás gastos inherentes al cumplimiento satisfactorio del contrato. Si en los análisis de precios unitarios se han omitido costos, se mantendrá el precio propuesto, sin lugar a reclamos o revisiones posteriores. Los precios unitarios y totales de la obra a ejecutar y los errores y omisiones en estos precios, serán de responsabilidad absoluta y exclusiva del oferente.</t>
  </si>
  <si>
    <t>Nota (proceso que tenga factores a evaluar): En caso que el porcentaje del criterio XXXX (XXXXXXX) ofrecido por la mejor propuesta sea igual a 0% (cero %), para efecto de aplicar la fórmula, se utilizará el menor porcentaje mayor a 0% (cero %). Nótese que dicho menor porcentaje que sea mayor a 0% (cero %), también obtendrá el mayor puntaje en este ítem.</t>
  </si>
  <si>
    <t>Nota (proceso que tenga factores a evaluar): En caso que el porcentaje del criterio XXXX (XXXXXXX) ofrecido por la mejor propuesta sea igual a $0 (cero pesos), para efecto de aplicar la fórmula, se utilizará el menor porcentaje mayor a $0 (cero pesos). Nótese que dicho menor porcentaje que sea mayor a $0 (cero pesos), también obtendrá el mayor puntaje en este ítem.</t>
  </si>
  <si>
    <t>Notas varias</t>
  </si>
  <si>
    <t>Nota: Para la evaluación económica de las propuestas, la entidad podrá realizar las correcciones aritméticas a las que haya lugar, entendiendo por esto las correcciones de una operación matemática por error de cálculo numérico en que se incurre al elaborar la propuesta económica. Adicionalmente la Corporación, podrá solicitar a los proponentes las aclaraciones y explicaciones que se estimen pertinentes, así mismo, el valor total corregido no podrá exceder el valor total del presupuesto oficial.</t>
  </si>
  <si>
    <t>Nota: Se habla de “AU” porque la Corporación no paga Imprevistos</t>
  </si>
  <si>
    <t>REQUISITOS HABILITANTES CAPACIDAD FINANCIERA Y ORGANIZACIONAL</t>
  </si>
  <si>
    <t>REQUISITOS GENERALES</t>
  </si>
  <si>
    <t>REQUISITOS DE CAPACIDAD FINANCIERA GENERALES</t>
  </si>
  <si>
    <t>NOMBRE DEL INDICADOR</t>
  </si>
  <si>
    <t>VALORES MÍNIMOS EXIGIDOS</t>
  </si>
  <si>
    <t>Liquidez</t>
  </si>
  <si>
    <t>Debe demostrarse una liquidez MAYOR A UNO (1), expresado máximo con dos decimales, o el equivalente expresado en otra unidad.</t>
  </si>
  <si>
    <t>Nivel de Endeudamiento</t>
  </si>
  <si>
    <t xml:space="preserve">Debe demostrarse un endeudamiento MENOR O IGUAL AL SETENTA POR CIENTO (70%) expresado con dos decimales, o el equivalente expresado en otra unidad. </t>
  </si>
  <si>
    <t>Razón de Cobertura de Intereses</t>
  </si>
  <si>
    <t>Se deberá acreditar una razón de cobertura de intereses POSITIVA MAYOR O IGUAL a DOS (2), expresado con dos decimales, o el equivalente expresado en otra unidad.
Nota: cuando el resultado en el RUP de indeterminado, el proponente cumple con el indicador.</t>
  </si>
  <si>
    <t>REQUISITOS DE CAPACIDAD ORGANIZACIONAL GENERALES</t>
  </si>
  <si>
    <t>Rentabilidad del Patrimonio</t>
  </si>
  <si>
    <t>Los proponentes deberán presentar una Rentabilidad del Patrimonio MAYOR AL UNO PORCIENTO (1%), expresado con dos decimales, o el equivalente expresado en otra unidad.</t>
  </si>
  <si>
    <t>Rentabilidad del Activo</t>
  </si>
  <si>
    <t>Los proponentes deberán presentar una Rentabilidad del Activo MAYOR AL UNO PORCIENTO (1%), expresado con dos decimales, o el equivalente expresado en otra unidad.</t>
  </si>
  <si>
    <t>REQUISITOS DIFERENCIALES</t>
  </si>
  <si>
    <r>
      <t xml:space="preserve">En virtud del Decreto 1082 de 2015, artículos 2.2.1.2.4.2.15. y 2.2.1.2.4.2.18, </t>
    </r>
    <r>
      <rPr>
        <sz val="10"/>
        <rFont val="Arial"/>
        <family val="2"/>
      </rPr>
      <t xml:space="preserve">donde se estipula, </t>
    </r>
    <r>
      <rPr>
        <sz val="10"/>
        <color theme="1"/>
        <rFont val="Arial"/>
        <family val="2"/>
      </rPr>
      <t xml:space="preserve">
</t>
    </r>
  </si>
  <si>
    <r>
      <rPr>
        <b/>
        <sz val="10"/>
        <color theme="1"/>
        <rFont val="Arial"/>
        <family val="2"/>
      </rPr>
      <t>ARTÍCULO 2.2.1.2.4.2.15. Criterios diferenciales para emprendimientos y empresas de mujeres en el sistema de compras públicas</t>
    </r>
    <r>
      <rPr>
        <sz val="10"/>
        <color theme="1"/>
        <rFont val="Arial"/>
        <family val="2"/>
      </rPr>
      <t xml:space="preserve">. En los procesos de licitación pública, selección abreviada de menor cuantía y concurso de méritos, así como en los procesos competitivos que adelanten las Entidades Estatales no sometidas al Estatuto General de Contratación de la Administración Pública, las Entidades incluirán condiciones habilitantes para incentivar los emprendimientos y empresas de mujeres con domicilio en el territorio nacional. Para el efecto, los Documentos del Proceso deberán incorporar requisitos habilitantes diferenciales relacionados con alguno o algunos de los siguientes aspectos:
1. Tiempo de experiencia.
2. Número de contratos para la acreditación de la experiencia.
3. Índices de capacidad financiera.
4. Índices de capacidad organizacional.
5. Valor de la garantía de seriedad de la oferta.
</t>
    </r>
  </si>
  <si>
    <t>Los requisitos mencionados deberán fijarse respetando las condiciones habilitantes requeridas para el cumplimiento adecuado del contrato, teniendo en cuenta el alcance de las obligaciones. En desarrollo de lo anterior, con la finalidad de beneficiar a las empresas y emprendimientos de mujeres, se establecerán condiciones más exigentes respecto a alguno o algunos de los criterios de participación antes enunciados frente a los demás proponentes que concurran al procedimiento de selección que no sean empresas o emprendimientos de mujeres.
De manera que no se ponga en riesgo el cumplimiento adecuado del objeto contractual, con excepción de los procedimientos donde el menor precio ofrecido sea el único factor de evaluación, las Entidades también otorgarán un puntaje adicional de hasta el cero punto veinticinco por ciento (0.25%) del valor total de los puntos establecidos en los pliegos de condiciones o documentos equivalentes, a los proponentes que acrediten alguno de los supuestos del artículo 2.2.1.2.4.2.14 del presente Decreto.
Las Entidades incluirán estos requisitos diferenciales y puntajes adicionales de acuerdo con los resultados del análisis del sector, desde la perspectiva del estudio de la oferta de las obras, bienes o servicios que requiere, sin perjuicio de los compromisos adquiridos por Colombia en los Acuerdos Comerciales vigentes.</t>
  </si>
  <si>
    <r>
      <rPr>
        <b/>
        <sz val="10"/>
        <color theme="1"/>
        <rFont val="Arial"/>
        <family val="2"/>
      </rPr>
      <t>PARÁGRAFO 1</t>
    </r>
    <r>
      <rPr>
        <sz val="10"/>
        <color theme="1"/>
        <rFont val="Arial"/>
        <family val="2"/>
      </rPr>
      <t xml:space="preserve">. Tratándose de proponentes plurales, los criterios diferenciales y los puntajes adicionales solo se aplicarán si por lo menos uno de los integrantes acredita que es emprendimiento y empresa de mujeres bajo los criterios dispuestos en el artículo precedente y que tiene una participación igual o superior al diez por ciento (10%) en el consorcio o la unión temporal.
</t>
    </r>
    <r>
      <rPr>
        <b/>
        <sz val="10"/>
        <color theme="1"/>
        <rFont val="Arial"/>
        <family val="2"/>
      </rPr>
      <t>PARÁGRAFO 2</t>
    </r>
    <r>
      <rPr>
        <sz val="10"/>
        <color theme="1"/>
        <rFont val="Arial"/>
        <family val="2"/>
      </rPr>
      <t>. Los incentivos contractuales para las empresas y emprendimientos de mujeres no excluyen la aplicación de los criterios diferenciales para Mipyme en el sistema de compras públicas.
(Adicionado por el Art. 3 del Decreto 1860 de 2021)</t>
    </r>
  </si>
  <si>
    <r>
      <rPr>
        <b/>
        <sz val="10"/>
        <color theme="1"/>
        <rFont val="Arial"/>
        <family val="2"/>
      </rPr>
      <t>ARTÍCULO 2.2.1.2.4.2.18. Criterios diferenciales para Mipyme en el sistema de compras públicas</t>
    </r>
    <r>
      <rPr>
        <sz val="10"/>
        <color theme="1"/>
        <rFont val="Arial"/>
        <family val="2"/>
      </rPr>
      <t xml:space="preserve">. De acuerdo con el numeral 1 del artículo 12 de la Ley 590 de 2000, según los resultados del análisis del sector, las Entidades Estatales indistintamente de su régimen de contratación, los patrimonios autónomos constituidos por Entidades Estatales y los particulares que ejecuten recursos públicos establecerán condiciones habilitantes diferenciales que promuevan y faciliten la participación en los procedimientos de selección competitivos de las Mipyme domiciliadas en Colombia. Para el efecto, en función de los criterios de clasificación empresarial, los Documentos del Proceso deberán incorporar requisitos habilitantes diferenciales relacionados con alguno o algunos de los siguientes aspectos:
1. Tiempo de experiencia.
2. Número de contratos para la acreditación de la experiencia.
3. Índices de capacidad financiera.
4. Índices de capacidad organizacional.
5. Valor de la garantía de seriedad de la oferta.
</t>
    </r>
  </si>
  <si>
    <t xml:space="preserve">Los requisitos mencionados deberán fijarse respetando las condiciones habilitantes requeridas para el cumplimiento adecuado del contrato, teniendo en cuenta el alcance de las obligaciones. En desarrollo de lo anterior, con la finalidad de beneficiar a las Mipyme, se establecerán condiciones más exigentes respecto a alguno o algunos de los criterios de participación antes enunciados frente a los demás proponentes que concurran al procedimiento de selección que no sean Mipyme.
Con excepción de los procedimientos de selección abreviada por subasta inversa y de mínima cuantía, las entidades sometidas al Estatuto General de Contratación de la Administración Pública, teniendo en cuenta los criterios de clasificación empresarial, podrán establecer puntajes adicionales para Mipyme. En ningún caso, estos podrán superar el cero punto veinticinco por ciento (0.25%) del total de los puntos establecidos en el pliego de condiciones.
</t>
  </si>
  <si>
    <r>
      <rPr>
        <b/>
        <sz val="10"/>
        <color theme="1"/>
        <rFont val="Arial"/>
        <family val="2"/>
      </rPr>
      <t>PARÁGRAFO 1.</t>
    </r>
    <r>
      <rPr>
        <sz val="10"/>
        <color theme="1"/>
        <rFont val="Arial"/>
        <family val="2"/>
      </rPr>
      <t xml:space="preserve"> Para los efectos de este artículo, los criterios de clasificación empresarial son los definidos en el artículo 2.2.1.13.2.2 del Decreto 1074 de 2015, Único Reglamentario del Sector Comercio, Industria y Turismo, o la norma que lo modifique, derogue o sustituya.
</t>
    </r>
    <r>
      <rPr>
        <b/>
        <sz val="10"/>
        <color theme="1"/>
        <rFont val="Arial"/>
        <family val="2"/>
      </rPr>
      <t xml:space="preserve">
PARÁGRAFO 2</t>
    </r>
    <r>
      <rPr>
        <sz val="10"/>
        <color theme="1"/>
        <rFont val="Arial"/>
        <family val="2"/>
      </rPr>
      <t xml:space="preserve">. Tratándose de proponentes plurales, los criterios diferenciales y los puntajes adicionales solo se aplicarán si por lo menos uno de los integrantes acredita la calidad de Mipyme y tiene una participación igual o superior al diez por ciento (10%) en el consorcio o la unión temporal.
</t>
    </r>
    <r>
      <rPr>
        <b/>
        <sz val="10"/>
        <color theme="1"/>
        <rFont val="Arial"/>
        <family val="2"/>
      </rPr>
      <t>PARÁGRAFO 3</t>
    </r>
    <r>
      <rPr>
        <sz val="10"/>
        <color theme="1"/>
        <rFont val="Arial"/>
        <family val="2"/>
      </rPr>
      <t>. Lo previsto en esta norma aplica sin perjuicio de lo dispuesto en los Acuerdos Comerciales suscritos por el Estado colombiano, pero no rige en las convocatorias limitadas que se realicen conforme a los artículos 2.2.1.2.4.2.2 y 2.2.1.2.4.2.3 de este Decreto."
(Adicionado por el Art. 3 del Decreto 1860 de 2021)</t>
    </r>
  </si>
  <si>
    <t xml:space="preserve">Se determinan los siguientes requisitos diferenciales, exclusivamente para las unidades económicas que cumplan con lo estipulado en los artículos 2.2.1.2.4.2.14 (Definición de emprendimientos y empresas de mujeres), 2.2.1.2.4.2.15 (Criterios diferenciales para emprendimientos y empresas de mujeres en el sistema de compras públicas) y  2.2.1.2.4.2.18 (Criterios diferenciales para Mipyme en el sistema de compras públicas) del Decreto 1082 de 2015, los demás proponentes deberán sujetarse a los requisitos generales de capacidad financiera y organizacional determinados para el proceso contractual. </t>
  </si>
  <si>
    <t>REQUISITOS DE CAPACIDAD FINANCIERA DIFERENCIALES</t>
  </si>
  <si>
    <t xml:space="preserve">Debe demostrarse un endeudamiento MENOR O IGUAL AL OCHENTA POR CIENTO (80%) expresado con dos decimales, o el equivalente expresado en otra unidad. </t>
  </si>
  <si>
    <t>Se deberá acreditar una razón de cobertura de intereses POSITIVA MAYOR O IGUAL a UNO PUNTO CINCO (1,50), expresado con dos decimales, o el equivalente expresado en otra unidad.
Nota: cuando el resultado en el RUP de indeterminado, el proponente cumple con el indicador.</t>
  </si>
  <si>
    <t>REQUISITOS DE CAPACIDAD ORGANIZACIONAL DIFERENCIALES</t>
  </si>
  <si>
    <t>Los proponentes deberán presentar una Rentabilidad del Patrimonio MAYOR O IGUAL AL CERO PUNTO CINCO PORCIENTO (0,50%), expresado con dos decimales, o el equivalente expresado en otra unidad.</t>
  </si>
  <si>
    <t>Los proponentes deberán presentar una Rentabilidad del Activo MAYOR O IGUAL AL CERO PUNTO CINCO PORCIENTO (0,50%), expresado con dos decimales, o el equivalente expresado en otra unidad.</t>
  </si>
  <si>
    <t>VERIFICACIÓN DE REQUISITOS HABILITANTES DE CAPACIDAD FINANCIERA Y ORGANIZACIONAL CONTENIDA EN EL RUP EN FIRME</t>
  </si>
  <si>
    <t xml:space="preserve">Para el presente proceso de contratación los indicadores financieros y organizacionales de los PROPONENTES PLURALES se calcularán de acuerdo a lo establecido en la Opción 2, Capítulo VII del manual Colombia Compra Eficiente.
La capacidad financiera y organizacional se tomará directamente del Registro Único de Proponentes – RUP.
A partir del 1 de junio de 2021, para efectos de la inscripción en el Registro Único de Proponentes, el interesado reportará la información contable de que tratan los numerales 1.3 y 2.3 del artículo 1° del Decreto 579 de 2021, correspondiente a los últimos tres (3) años fiscales anteriores al respectivo acto. En aquellos eventos en que el proponente no tenga la antigüedad suficiente para aportar la información financiera correspondiente a los tres (3) años descritos en el inciso anterior, podrá acreditar dicha información desde su primer cierre fiscal.
De conformidad con los parágrafos transitorios de los artículos 2.2.1.1.1.5.2. y 2.2.1.1.1.5.6., y en desarrollo del deber de análisis de las Entidades Estatales, de que trata el artículo 2.2.1.1.1.6.1. del Decreto 579 de 2021, a partir del 1 de julio de 2021 las Entidades Estatales establecerán y evaluarán los requisitos habilitantes de capacidad financiera y organizacional teniendo en cuenta la información que conste en el Registro Único de Proponentes. En todo caso, se establecerán indicadores proporcionales al procedimiento de contratación. Para ello, atendiendo a las condiciones aludidas, en relación con los indicadores de la capacidad financiera y organizacional, de los procesos de selección cuyo acto administrativo de apertura o invitación se publique a partir del 1 de julio de 2021, se tendrá en cuenta la información vigente y en firme en el RUP, por lo que las Entidades Estatales evaluarán estos indicadores, teniendo en cuenta el mejor año fiscal que se refleje en el registro de cada proponente.
</t>
  </si>
  <si>
    <t xml:space="preserve">El resultado de la verificación de los Indicadores de capacidad financiera y organizacional de los proponentes se expresará de acuerdo a lo siguiente:
CUMPLE: Si la totalidad de los indicadores presentados por el proponente en el RUP guardan correspondencia con los mínimos exigidos por la CORPORACIÓN.
NO CUMPLE: Cuando al menos uno de los indicadores presentados por el proponente en el RUP no guardan correspondencia con los mínimos exigidos por la CORPORACIÓN.
</t>
  </si>
  <si>
    <t>Esta hoja es informativo para que el Técnico y Supervisor conozca cual sería el valor base en caso que bajo cuenta y riesgo del contratista o conveniante decida cambiar la modalidad de contratación de prestación de servicios a laboral. Que para efectos metodologicos se calcula un factor prestacional que garantice que los recursos asignados contenga las prestaciones mínimas establecidas en el regímen salarial Colombiano y por tanto se genera una base sobre la cual sería el contrato laboral que haría el ejecutor del contrato. Sin que esto solidarice a la Corporación con el vinculo que se genera entre el Contratista que suscribe el contrato con Corantioquia y el contratista del contrato derivado.</t>
  </si>
  <si>
    <t>190-MEM2212-9506</t>
  </si>
  <si>
    <t>Factor prestacional</t>
  </si>
  <si>
    <t>Técnico (*)</t>
  </si>
  <si>
    <t>Nota: El factor prestacional solo se establece con fines metodológicos para establecer un valor comparativo en caso que el ejecutor del proceso contractual no realice una contratación civil, sino una contratación laboral.</t>
  </si>
  <si>
    <t>DISCRIMINACIÓN DEL FACTOR PRESTACIONAL</t>
  </si>
  <si>
    <t>AÑO VIGENTE</t>
  </si>
  <si>
    <t>AUX TRANSPORTE MENSUAL</t>
  </si>
  <si>
    <t>ANÁLISIS  MÁS DE 2 SMMLV (%)</t>
  </si>
  <si>
    <t>FUNDAMENTOS LEGALES</t>
  </si>
  <si>
    <t>Ley 21 de 1982</t>
  </si>
  <si>
    <t>Ley 89 de 1988</t>
  </si>
  <si>
    <t>Ley 119 de 1994</t>
  </si>
  <si>
    <t>Artículo 249 y ss del CST</t>
  </si>
  <si>
    <t>Artículo 307 del CST</t>
  </si>
  <si>
    <t>Artículo 86 del CST</t>
  </si>
  <si>
    <t>Total Factor Prestacional</t>
  </si>
  <si>
    <t>Base SMMMLV</t>
  </si>
  <si>
    <t>Auxilio de transporte % Valor</t>
  </si>
  <si>
    <t>El auxilio de transporte y sus debidas prestaciones solo se reconocen a los trabajadores que devenguen hasta 2 SMMLVC</t>
  </si>
  <si>
    <t xml:space="preserve">Alcance 1. Ejecutar acciones enmarcadas en las áreas protegidas y otras estrategias de conservación de la jurisdicción del municipio. </t>
  </si>
  <si>
    <t xml:space="preserve">Actividad 1: Desarrollar las acciones necesarias para la conservación, manejo y administración de los Distritos Regionales de Manejo Integrado Bosque Seco del Occidente Antioqueño y Divisoria Valle de Aburrá - Rio Cauca en la jurisdicción del Municipio de Heliconia. </t>
  </si>
  <si>
    <t xml:space="preserve">Subactividad 1:  Contratar un (1) guardián para la vida con el fin de habilitar el funcionamiento de un punto de atención ciudadana para la administración del Distrito Regional de Manejo Integrado Bajo Cauca Nech de los Distritos Regionales de Manejo Integrado Bosque Seco del Occidente Antioqueño y Divisoria Valle de Aburrá - Rio Cauca
 </t>
  </si>
  <si>
    <t xml:space="preserve">Subactividad 2: Desarrollo de acciones para la administración y manejo del área protegida, estrategias de conservación In situ, predios públicos destinados a la conservación o cuencas abastecedora de acueductos. </t>
  </si>
  <si>
    <t>Esquema de pago por servicios ambientales</t>
  </si>
  <si>
    <t>Revisión Jurídica y Técnica de Predios</t>
  </si>
  <si>
    <t>Informe Integral y Acta del Comité Técnico</t>
  </si>
  <si>
    <t>Geodatabase y Georreferencia</t>
  </si>
  <si>
    <t xml:space="preserve">Una (1) base de datos donde se indica el costo de oportunidad y el valor del incentivo a pagar de cada uno de los propietarios, poseedores o tenedores. </t>
  </si>
  <si>
    <t>Una Base de datos con la información financiera analizada para calcular el Costo de oportunidad para cada ecosistema estratégico.</t>
  </si>
  <si>
    <t>Actualización de Acuerdos de Voluntades</t>
  </si>
  <si>
    <t>Formalización de Acuerdos de Voluntades</t>
  </si>
  <si>
    <t>Realizar Pagos</t>
  </si>
  <si>
    <t>Informe de Pagos y Soportes Financieros</t>
  </si>
  <si>
    <t>Viabilidad jurídica de los predios</t>
  </si>
  <si>
    <t>Un (1) informe técnico y una base de datos con el análisis jurídico de la documentación de cada uno de los  predios caracterizados que incluyan como mínimo los siguientes documentos:  certificados que acrediten la titularidad, posesión o tenencia, certificado de pagos de impuestos predial vigentes.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</si>
</sst>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 #,##0.00_);_(* \(#,##0.00\);_(* &quot;-&quot;??_);_(@_)"/>
    <numFmt numFmtId="166" formatCode="_(&quot;$&quot;\ * #,##0.00_);_(&quot;$&quot;\ * \(#,##0.00\);_(&quot;$&quot;\ * &quot;-&quot;??_);_(@_)"/>
    <numFmt numFmtId="167" formatCode="_([$$-240A]\ * #,##0.00_);_([$$-240A]\ * \(#,##0.00\);_([$$-240A]\ * &quot;-&quot;??_);_(@_)"/>
    <numFmt numFmtId="168" formatCode="_([$$-240A]\ * #,##0_);_([$$-240A]\ * \(#,##0\);_([$$-240A]\ * &quot;-&quot;??_);_(@_)"/>
    <numFmt numFmtId="169" formatCode="_-&quot;$&quot;\ * #,##0_-;\-&quot;$&quot;\ * #,##0_-;_-&quot;$&quot;\ * &quot;-&quot;??_-;_-@_-"/>
    <numFmt numFmtId="170" formatCode="#,##0.000"/>
    <numFmt numFmtId="171" formatCode="0.0%"/>
    <numFmt numFmtId="172" formatCode="_(&quot;$&quot;\ * #,##0_);_(&quot;$&quot;\ * \(#,##0\);_(&quot;$&quot;\ * &quot;-&quot;_);_(@_)"/>
    <numFmt numFmtId="173" formatCode="_(&quot;$&quot;\ * #,##0_);_(&quot;$&quot;\ * \(#,##0\);_(&quot;$&quot;\ * &quot;-&quot;??_);_(@_)"/>
    <numFmt numFmtId="174" formatCode="_-[$$-240A]\ * #,##0.00_-;\-[$$-240A]\ * #,##0.00_-;_-[$$-240A]\ * &quot;-&quot;??_-;_-@_-"/>
    <numFmt numFmtId="175" formatCode="_-&quot;$&quot;* #,##0.00_-;\-&quot;$&quot;* #,##0.00_-;_-&quot;$&quot;* &quot;-&quot;??_-;_-@_-"/>
    <numFmt numFmtId="176" formatCode="_(* #,##0_);_(* \(#,##0\);_(* &quot;-&quot;_);_(@_)"/>
    <numFmt numFmtId="177" formatCode="&quot;$&quot;\ #,##0"/>
    <numFmt numFmtId="178" formatCode="_(&quot;$&quot;\ * #,##0.000_);_(&quot;$&quot;\ * \(#,##0.000\);_(&quot;$&quot;\ * &quot;-&quot;??_);_(@_)"/>
    <numFmt numFmtId="179" formatCode="_-[$$-240A]\ * #,##0_-;\-[$$-240A]\ * #,##0_-;_-[$$-240A]\ * &quot;-&quot;??_-;_-@_-"/>
    <numFmt numFmtId="180" formatCode="_-[$$-409]* #,##0_ ;_-[$$-409]* \-#,##0\ ;_-[$$-409]* &quot;-&quot;??_ ;_-@_ "/>
  </numFmts>
  <fonts count="62" x14ac:knownFonts="1">
    <font>
      <sz val="10"/>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1"/>
      <color indexed="8"/>
      <name val="Calibri"/>
      <family val="2"/>
    </font>
    <font>
      <sz val="10"/>
      <name val="Times New Roman"/>
      <family val="1"/>
    </font>
    <font>
      <sz val="10"/>
      <name val="Arial"/>
      <family val="2"/>
    </font>
    <font>
      <b/>
      <sz val="10"/>
      <name val="Arial"/>
      <family val="2"/>
    </font>
    <font>
      <sz val="8"/>
      <name val="Arial"/>
      <family val="2"/>
    </font>
    <font>
      <sz val="10"/>
      <color indexed="8"/>
      <name val="Arial"/>
      <family val="2"/>
    </font>
    <font>
      <b/>
      <sz val="10"/>
      <color indexed="8"/>
      <name val="Arial"/>
      <family val="2"/>
    </font>
    <font>
      <b/>
      <sz val="9"/>
      <color indexed="81"/>
      <name val="Tahoma"/>
      <family val="2"/>
    </font>
    <font>
      <sz val="9"/>
      <color indexed="81"/>
      <name val="Tahoma"/>
      <family val="2"/>
    </font>
    <font>
      <sz val="10"/>
      <name val="Times New Roman"/>
      <family val="1"/>
    </font>
    <font>
      <sz val="11"/>
      <color theme="1"/>
      <name val="Calibri"/>
      <family val="2"/>
      <scheme val="minor"/>
    </font>
    <font>
      <b/>
      <sz val="10"/>
      <color theme="1"/>
      <name val="Arial"/>
      <family val="2"/>
    </font>
    <font>
      <sz val="10"/>
      <color theme="1"/>
      <name val="Arial"/>
      <family val="2"/>
    </font>
    <font>
      <i/>
      <sz val="10"/>
      <color theme="1"/>
      <name val="Arial"/>
      <family val="2"/>
    </font>
    <font>
      <sz val="10"/>
      <color rgb="FF000000"/>
      <name val="Arial"/>
      <family val="2"/>
    </font>
    <font>
      <b/>
      <sz val="10"/>
      <color rgb="FF000000"/>
      <name val="Arial"/>
      <family val="2"/>
    </font>
    <font>
      <b/>
      <sz val="8"/>
      <color theme="1"/>
      <name val="Arial"/>
      <family val="2"/>
    </font>
    <font>
      <sz val="10"/>
      <color rgb="FF333333"/>
      <name val="Arial"/>
      <family val="2"/>
    </font>
    <font>
      <u/>
      <sz val="10"/>
      <color theme="10"/>
      <name val="Times New Roman"/>
      <family val="1"/>
    </font>
    <font>
      <b/>
      <u/>
      <sz val="10"/>
      <name val="Arial"/>
      <family val="2"/>
    </font>
    <font>
      <u/>
      <sz val="9"/>
      <color indexed="81"/>
      <name val="Tahoma"/>
      <family val="2"/>
    </font>
    <font>
      <sz val="2"/>
      <name val="Arial"/>
      <family val="2"/>
    </font>
    <font>
      <b/>
      <sz val="9"/>
      <name val="Arial"/>
      <family val="2"/>
    </font>
    <font>
      <sz val="9"/>
      <name val="Arial"/>
      <family val="2"/>
    </font>
    <font>
      <b/>
      <sz val="12"/>
      <color theme="1"/>
      <name val="Times New Roman"/>
      <family val="1"/>
    </font>
    <font>
      <sz val="10"/>
      <color theme="1"/>
      <name val="Times New Roman"/>
      <family val="1"/>
    </font>
    <font>
      <b/>
      <sz val="10"/>
      <color theme="1"/>
      <name val="Times New Roman"/>
      <family val="1"/>
    </font>
    <font>
      <u/>
      <sz val="12"/>
      <color theme="10"/>
      <name val="Times New Roman"/>
      <family val="1"/>
    </font>
    <font>
      <u/>
      <sz val="10"/>
      <color theme="1"/>
      <name val="Arial"/>
      <family val="2"/>
    </font>
    <font>
      <u/>
      <sz val="10"/>
      <color theme="10"/>
      <name val="Arial"/>
      <family val="2"/>
    </font>
    <font>
      <b/>
      <u/>
      <sz val="10"/>
      <color theme="1"/>
      <name val="Arial"/>
      <family val="2"/>
    </font>
    <font>
      <sz val="10"/>
      <color theme="0"/>
      <name val="Arial"/>
      <family val="2"/>
    </font>
    <font>
      <sz val="8"/>
      <name val="Times New Roman"/>
      <family val="1"/>
    </font>
    <font>
      <sz val="8"/>
      <color theme="1"/>
      <name val="Arial"/>
      <family val="2"/>
    </font>
    <font>
      <b/>
      <sz val="11"/>
      <color rgb="FF428BCA"/>
      <name val="Arial"/>
      <family val="2"/>
    </font>
    <font>
      <u/>
      <sz val="10"/>
      <color theme="1"/>
      <name val="Times New Roman"/>
      <family val="1"/>
    </font>
    <font>
      <b/>
      <sz val="10"/>
      <color rgb="FFFF0000"/>
      <name val="Arial"/>
      <family val="2"/>
    </font>
    <font>
      <sz val="9"/>
      <color rgb="FF000000"/>
      <name val="Arial"/>
      <family val="2"/>
    </font>
    <font>
      <u/>
      <sz val="11"/>
      <color theme="10"/>
      <name val="Calibri"/>
      <family val="2"/>
      <scheme val="minor"/>
    </font>
    <font>
      <b/>
      <i/>
      <sz val="10"/>
      <name val="Arial"/>
      <family val="2"/>
    </font>
    <font>
      <i/>
      <sz val="10"/>
      <name val="Times New Roman"/>
      <family val="1"/>
    </font>
    <font>
      <i/>
      <sz val="10"/>
      <name val="Arial"/>
      <family val="2"/>
    </font>
    <font>
      <i/>
      <u/>
      <sz val="10"/>
      <color theme="10"/>
      <name val="Times New Roman"/>
      <family val="1"/>
    </font>
    <font>
      <sz val="11"/>
      <color rgb="FF000000"/>
      <name val="Times New Roman"/>
      <family val="1"/>
    </font>
    <font>
      <b/>
      <sz val="10"/>
      <color theme="0"/>
      <name val="Arial"/>
      <family val="2"/>
    </font>
  </fonts>
  <fills count="2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5" tint="0.59999389629810485"/>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FF00"/>
        <bgColor indexed="64"/>
      </patternFill>
    </fill>
    <fill>
      <patternFill patternType="solid">
        <fgColor theme="8" tint="0.59999389629810485"/>
        <bgColor indexed="64"/>
      </patternFill>
    </fill>
    <fill>
      <patternFill patternType="solid">
        <fgColor theme="5"/>
        <bgColor indexed="64"/>
      </patternFill>
    </fill>
  </fills>
  <borders count="7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style="medium">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s>
  <cellStyleXfs count="68">
    <xf numFmtId="0" fontId="0" fillId="0" borderId="0"/>
    <xf numFmtId="41" fontId="18" fillId="0" borderId="0" applyFont="0" applyFill="0" applyBorder="0" applyAlignment="0" applyProtection="0"/>
    <xf numFmtId="165" fontId="17" fillId="0" borderId="0" applyFont="0" applyFill="0" applyBorder="0" applyAlignment="0" applyProtection="0"/>
    <xf numFmtId="165" fontId="16" fillId="0" borderId="0" applyFont="0" applyFill="0" applyBorder="0" applyAlignment="0" applyProtection="0"/>
    <xf numFmtId="165" fontId="17" fillId="0" borderId="0" applyFont="0" applyFill="0" applyBorder="0" applyAlignment="0" applyProtection="0"/>
    <xf numFmtId="165" fontId="16" fillId="0" borderId="0" applyFont="0" applyFill="0" applyBorder="0" applyAlignment="0" applyProtection="0"/>
    <xf numFmtId="43" fontId="18" fillId="0" borderId="0" applyFont="0" applyFill="0" applyBorder="0" applyAlignment="0" applyProtection="0"/>
    <xf numFmtId="166" fontId="26" fillId="0" borderId="0" applyFont="0" applyFill="0" applyBorder="0" applyAlignment="0" applyProtection="0"/>
    <xf numFmtId="166" fontId="18" fillId="0" borderId="0" applyFont="0" applyFill="0" applyBorder="0" applyAlignment="0" applyProtection="0"/>
    <xf numFmtId="0" fontId="18" fillId="0" borderId="0"/>
    <xf numFmtId="0" fontId="19" fillId="0" borderId="0"/>
    <xf numFmtId="0" fontId="18" fillId="0" borderId="0"/>
    <xf numFmtId="0" fontId="18" fillId="0" borderId="0"/>
    <xf numFmtId="0" fontId="27" fillId="0" borderId="0"/>
    <xf numFmtId="0" fontId="19" fillId="0" borderId="0"/>
    <xf numFmtId="0" fontId="19" fillId="0" borderId="0"/>
    <xf numFmtId="9" fontId="18" fillId="0" borderId="0" applyFont="0" applyFill="0" applyBorder="0" applyAlignment="0" applyProtection="0"/>
    <xf numFmtId="9" fontId="18" fillId="0" borderId="0" applyFont="0" applyFill="0" applyBorder="0" applyAlignment="0" applyProtection="0"/>
    <xf numFmtId="0" fontId="15" fillId="0" borderId="0"/>
    <xf numFmtId="44" fontId="15" fillId="0" borderId="0" applyFont="0" applyFill="0" applyBorder="0" applyAlignment="0" applyProtection="0"/>
    <xf numFmtId="9" fontId="15" fillId="0" borderId="0" applyFont="0" applyFill="0" applyBorder="0" applyAlignment="0" applyProtection="0"/>
    <xf numFmtId="0" fontId="15" fillId="0" borderId="0"/>
    <xf numFmtId="170" fontId="19" fillId="0" borderId="0" applyFont="0" applyFill="0" applyBorder="0" applyAlignment="0" applyProtection="0"/>
    <xf numFmtId="42" fontId="15" fillId="0" borderId="0" applyFont="0" applyFill="0" applyBorder="0" applyAlignment="0" applyProtection="0"/>
    <xf numFmtId="165" fontId="15" fillId="0" borderId="0" applyFont="0" applyFill="0" applyBorder="0" applyAlignment="0" applyProtection="0"/>
    <xf numFmtId="0" fontId="14" fillId="0" borderId="0"/>
    <xf numFmtId="42" fontId="14" fillId="0" borderId="0" applyFont="0" applyFill="0" applyBorder="0" applyAlignment="0" applyProtection="0"/>
    <xf numFmtId="0" fontId="19" fillId="0" borderId="0"/>
    <xf numFmtId="0" fontId="18" fillId="0" borderId="0"/>
    <xf numFmtId="172" fontId="18" fillId="0" borderId="0" applyFont="0" applyFill="0" applyBorder="0" applyAlignment="0" applyProtection="0"/>
    <xf numFmtId="0" fontId="19" fillId="0" borderId="0"/>
    <xf numFmtId="165" fontId="19" fillId="0" borderId="0" applyFont="0" applyFill="0" applyBorder="0" applyAlignment="0" applyProtection="0"/>
    <xf numFmtId="9" fontId="19" fillId="0" borderId="0" applyFont="0" applyFill="0" applyBorder="0" applyAlignment="0" applyProtection="0"/>
    <xf numFmtId="166" fontId="18" fillId="0" borderId="0" applyFont="0" applyFill="0" applyBorder="0" applyAlignment="0" applyProtection="0"/>
    <xf numFmtId="0" fontId="13" fillId="0" borderId="0"/>
    <xf numFmtId="44" fontId="13" fillId="0" borderId="0" applyFont="0" applyFill="0" applyBorder="0" applyAlignment="0" applyProtection="0"/>
    <xf numFmtId="0" fontId="12" fillId="0" borderId="0"/>
    <xf numFmtId="44" fontId="12" fillId="0" borderId="0" applyFont="0" applyFill="0" applyBorder="0" applyAlignment="0" applyProtection="0"/>
    <xf numFmtId="9" fontId="12" fillId="0" borderId="0" applyFont="0" applyFill="0" applyBorder="0" applyAlignment="0" applyProtection="0"/>
    <xf numFmtId="0" fontId="11" fillId="0" borderId="0"/>
    <xf numFmtId="42" fontId="11" fillId="0" borderId="0" applyFont="0" applyFill="0" applyBorder="0" applyAlignment="0" applyProtection="0"/>
    <xf numFmtId="0" fontId="11" fillId="0" borderId="0"/>
    <xf numFmtId="9" fontId="11" fillId="0" borderId="0" applyFont="0" applyFill="0" applyBorder="0" applyAlignment="0" applyProtection="0"/>
    <xf numFmtId="42" fontId="18" fillId="0" borderId="0" applyFont="0" applyFill="0" applyBorder="0" applyAlignment="0" applyProtection="0"/>
    <xf numFmtId="0" fontId="10" fillId="0" borderId="0"/>
    <xf numFmtId="0" fontId="29" fillId="0" borderId="0"/>
    <xf numFmtId="43" fontId="29" fillId="0" borderId="0" applyFont="0" applyFill="0" applyBorder="0" applyAlignment="0" applyProtection="0"/>
    <xf numFmtId="9" fontId="29" fillId="0" borderId="0" applyFont="0" applyFill="0" applyBorder="0" applyAlignment="0" applyProtection="0"/>
    <xf numFmtId="0" fontId="9" fillId="0" borderId="0"/>
    <xf numFmtId="175" fontId="9" fillId="0" borderId="0" applyFont="0" applyFill="0" applyBorder="0" applyAlignment="0" applyProtection="0"/>
    <xf numFmtId="0" fontId="19" fillId="0" borderId="0"/>
    <xf numFmtId="9" fontId="9" fillId="0" borderId="0" applyFont="0" applyFill="0" applyBorder="0" applyAlignment="0" applyProtection="0"/>
    <xf numFmtId="0" fontId="8" fillId="0" borderId="0"/>
    <xf numFmtId="172" fontId="8" fillId="0" borderId="0" applyFont="0" applyFill="0" applyBorder="0" applyAlignment="0" applyProtection="0"/>
    <xf numFmtId="176" fontId="8" fillId="0" borderId="0" applyFont="0" applyFill="0" applyBorder="0" applyAlignment="0" applyProtection="0"/>
    <xf numFmtId="0" fontId="7" fillId="0" borderId="0"/>
    <xf numFmtId="42" fontId="7" fillId="0" borderId="0" applyFont="0" applyFill="0" applyBorder="0" applyAlignment="0" applyProtection="0"/>
    <xf numFmtId="0" fontId="35" fillId="0" borderId="0" applyNumberFormat="0" applyFill="0" applyBorder="0" applyAlignment="0" applyProtection="0"/>
    <xf numFmtId="0" fontId="6" fillId="0" borderId="0"/>
    <xf numFmtId="9" fontId="6" fillId="0" borderId="0" applyFont="0" applyFill="0" applyBorder="0" applyAlignment="0" applyProtection="0"/>
    <xf numFmtId="0" fontId="5" fillId="0" borderId="0"/>
    <xf numFmtId="0" fontId="4" fillId="0" borderId="0"/>
    <xf numFmtId="0" fontId="3" fillId="0" borderId="0"/>
    <xf numFmtId="0" fontId="2" fillId="0" borderId="0"/>
    <xf numFmtId="0" fontId="55" fillId="0" borderId="0" applyNumberForma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1" fillId="0" borderId="0"/>
  </cellStyleXfs>
  <cellXfs count="1316">
    <xf numFmtId="0" fontId="0" fillId="0" borderId="0" xfId="0"/>
    <xf numFmtId="0" fontId="19" fillId="0" borderId="0" xfId="14" applyAlignment="1">
      <alignment vertical="center"/>
    </xf>
    <xf numFmtId="0" fontId="22" fillId="0" borderId="4" xfId="9" applyFont="1" applyBorder="1" applyAlignment="1" applyProtection="1">
      <alignment horizontal="center" vertical="center" wrapText="1"/>
      <protection locked="0"/>
    </xf>
    <xf numFmtId="9" fontId="22" fillId="0" borderId="4" xfId="16" applyFont="1" applyFill="1" applyBorder="1" applyAlignment="1" applyProtection="1">
      <alignment horizontal="center" vertical="center" wrapText="1"/>
      <protection locked="0"/>
    </xf>
    <xf numFmtId="0" fontId="22" fillId="0" borderId="4" xfId="9" applyFont="1" applyBorder="1" applyAlignment="1" applyProtection="1">
      <alignment horizontal="center" vertical="center"/>
      <protection locked="0"/>
    </xf>
    <xf numFmtId="9" fontId="22" fillId="0" borderId="4" xfId="16" applyFont="1" applyFill="1" applyBorder="1" applyAlignment="1" applyProtection="1">
      <alignment horizontal="center" vertical="center"/>
      <protection locked="0"/>
    </xf>
    <xf numFmtId="0" fontId="22" fillId="0" borderId="16" xfId="9" applyFont="1" applyBorder="1" applyAlignment="1" applyProtection="1">
      <alignment horizontal="left" vertical="center" wrapText="1"/>
      <protection locked="0"/>
    </xf>
    <xf numFmtId="173" fontId="22" fillId="0" borderId="4" xfId="7" applyNumberFormat="1" applyFont="1" applyFill="1" applyBorder="1" applyAlignment="1" applyProtection="1">
      <alignment horizontal="center" vertical="center" wrapText="1"/>
      <protection locked="0"/>
    </xf>
    <xf numFmtId="0" fontId="31" fillId="0" borderId="16" xfId="9" applyFont="1" applyBorder="1" applyAlignment="1" applyProtection="1">
      <alignment horizontal="left" vertical="center" wrapText="1"/>
      <protection locked="0"/>
    </xf>
    <xf numFmtId="3" fontId="31" fillId="0" borderId="4" xfId="9" applyNumberFormat="1" applyFont="1" applyBorder="1" applyAlignment="1" applyProtection="1">
      <alignment horizontal="center" vertical="center"/>
      <protection locked="0"/>
    </xf>
    <xf numFmtId="2" fontId="22" fillId="0" borderId="4" xfId="9" applyNumberFormat="1" applyFont="1" applyBorder="1" applyAlignment="1" applyProtection="1">
      <alignment horizontal="center" vertical="center" wrapText="1"/>
      <protection locked="0"/>
    </xf>
    <xf numFmtId="0" fontId="19" fillId="0" borderId="0" xfId="0" applyFont="1"/>
    <xf numFmtId="0" fontId="20" fillId="0" borderId="0" xfId="9" applyFont="1" applyAlignment="1" applyProtection="1">
      <alignment horizontal="center" vertical="top" wrapText="1"/>
      <protection locked="0"/>
    </xf>
    <xf numFmtId="0" fontId="20" fillId="0" borderId="0" xfId="0" applyFont="1" applyAlignment="1">
      <alignment horizontal="left"/>
    </xf>
    <xf numFmtId="0" fontId="19" fillId="5" borderId="4" xfId="9" applyFont="1" applyFill="1" applyBorder="1" applyAlignment="1" applyProtection="1">
      <alignment horizontal="justify" vertical="justify" wrapText="1"/>
      <protection locked="0"/>
    </xf>
    <xf numFmtId="9" fontId="19" fillId="5" borderId="4" xfId="14" applyNumberFormat="1" applyFill="1" applyBorder="1" applyAlignment="1" applyProtection="1">
      <alignment horizontal="center" vertical="center"/>
      <protection locked="0"/>
    </xf>
    <xf numFmtId="0" fontId="19" fillId="5" borderId="4" xfId="14" applyFill="1" applyBorder="1" applyAlignment="1" applyProtection="1">
      <alignment horizontal="center" vertical="center" wrapText="1"/>
      <protection locked="0"/>
    </xf>
    <xf numFmtId="0" fontId="19" fillId="8" borderId="4" xfId="9" applyFont="1" applyFill="1" applyBorder="1" applyAlignment="1" applyProtection="1">
      <alignment horizontal="justify" vertical="justify" wrapText="1"/>
      <protection locked="0"/>
    </xf>
    <xf numFmtId="9" fontId="19" fillId="8" borderId="4" xfId="14" applyNumberFormat="1" applyFill="1" applyBorder="1" applyAlignment="1" applyProtection="1">
      <alignment horizontal="center" vertical="center"/>
      <protection locked="0"/>
    </xf>
    <xf numFmtId="0" fontId="19" fillId="8" borderId="4" xfId="14" applyFill="1" applyBorder="1" applyAlignment="1" applyProtection="1">
      <alignment horizontal="center" vertical="center" wrapText="1"/>
      <protection locked="0"/>
    </xf>
    <xf numFmtId="0" fontId="22" fillId="0" borderId="4" xfId="9" applyFont="1" applyBorder="1" applyAlignment="1" applyProtection="1">
      <alignment horizontal="left" vertical="center" wrapText="1"/>
      <protection locked="0"/>
    </xf>
    <xf numFmtId="0" fontId="19" fillId="0" borderId="0" xfId="9" applyFont="1" applyAlignment="1">
      <alignment horizontal="center" vertical="center"/>
    </xf>
    <xf numFmtId="173" fontId="22" fillId="2" borderId="4" xfId="7" applyNumberFormat="1" applyFont="1" applyFill="1" applyBorder="1" applyAlignment="1" applyProtection="1">
      <alignment vertical="center" wrapText="1"/>
      <protection locked="0"/>
    </xf>
    <xf numFmtId="0" fontId="19" fillId="0" borderId="4" xfId="9" applyFont="1" applyBorder="1" applyAlignment="1" applyProtection="1">
      <alignment horizontal="justify" vertical="justify" wrapText="1"/>
      <protection locked="0"/>
    </xf>
    <xf numFmtId="0" fontId="22" fillId="2" borderId="37" xfId="21" applyFont="1" applyFill="1" applyBorder="1" applyAlignment="1" applyProtection="1">
      <alignment vertical="center" wrapText="1"/>
      <protection locked="0"/>
    </xf>
    <xf numFmtId="0" fontId="22" fillId="2" borderId="25" xfId="21" applyFont="1" applyFill="1" applyBorder="1" applyAlignment="1" applyProtection="1">
      <alignment vertical="center" wrapText="1"/>
      <protection locked="0"/>
    </xf>
    <xf numFmtId="1" fontId="19" fillId="8" borderId="4" xfId="14" applyNumberFormat="1" applyFill="1" applyBorder="1" applyAlignment="1" applyProtection="1">
      <alignment horizontal="center" vertical="center"/>
      <protection locked="0"/>
    </xf>
    <xf numFmtId="1" fontId="19" fillId="5" borderId="4" xfId="14" applyNumberFormat="1" applyFill="1" applyBorder="1" applyAlignment="1" applyProtection="1">
      <alignment horizontal="center" vertical="center"/>
      <protection locked="0"/>
    </xf>
    <xf numFmtId="166" fontId="22" fillId="0" borderId="4" xfId="7" applyFont="1" applyFill="1" applyBorder="1" applyAlignment="1" applyProtection="1">
      <alignment horizontal="center" vertical="center" wrapText="1"/>
      <protection locked="0"/>
    </xf>
    <xf numFmtId="173" fontId="22" fillId="0" borderId="4" xfId="7" applyNumberFormat="1" applyFont="1" applyFill="1" applyBorder="1" applyAlignment="1" applyProtection="1">
      <alignment vertical="center" wrapText="1"/>
      <protection locked="0"/>
    </xf>
    <xf numFmtId="0" fontId="22" fillId="0" borderId="25" xfId="21" applyFont="1" applyBorder="1" applyAlignment="1" applyProtection="1">
      <alignment vertical="center" wrapText="1"/>
      <protection locked="0"/>
    </xf>
    <xf numFmtId="0" fontId="22" fillId="0" borderId="37" xfId="21" applyFont="1" applyBorder="1" applyAlignment="1" applyProtection="1">
      <alignment vertical="center" wrapText="1"/>
      <protection locked="0"/>
    </xf>
    <xf numFmtId="1" fontId="22" fillId="0" borderId="4" xfId="21" applyNumberFormat="1" applyFont="1" applyBorder="1" applyAlignment="1" applyProtection="1">
      <alignment vertical="center" wrapText="1"/>
      <protection locked="0"/>
    </xf>
    <xf numFmtId="0" fontId="19" fillId="0" borderId="0" xfId="9" applyFont="1" applyAlignment="1" applyProtection="1">
      <alignment vertical="center"/>
      <protection locked="0"/>
    </xf>
    <xf numFmtId="0" fontId="19" fillId="0" borderId="0" xfId="14" applyAlignment="1" applyProtection="1">
      <alignment vertical="center"/>
      <protection locked="0"/>
    </xf>
    <xf numFmtId="0" fontId="19" fillId="0" borderId="0" xfId="9" applyFont="1" applyAlignment="1" applyProtection="1">
      <alignment horizontal="center" vertical="center"/>
      <protection locked="0"/>
    </xf>
    <xf numFmtId="0" fontId="19" fillId="0" borderId="0" xfId="9" applyFont="1" applyAlignment="1" applyProtection="1">
      <alignment horizontal="center" vertical="center" wrapText="1"/>
      <protection locked="0"/>
    </xf>
    <xf numFmtId="0" fontId="19" fillId="0" borderId="0" xfId="9" applyFont="1" applyAlignment="1" applyProtection="1">
      <alignment horizontal="left" vertical="center" wrapText="1"/>
      <protection locked="0"/>
    </xf>
    <xf numFmtId="0" fontId="19" fillId="0" borderId="0" xfId="9" applyFont="1" applyProtection="1">
      <protection locked="0"/>
    </xf>
    <xf numFmtId="0" fontId="19" fillId="0" borderId="4" xfId="9" applyFont="1" applyBorder="1" applyAlignment="1" applyProtection="1">
      <alignment horizontal="center" vertical="center" wrapText="1"/>
      <protection locked="0"/>
    </xf>
    <xf numFmtId="10" fontId="20" fillId="3" borderId="13" xfId="14" applyNumberFormat="1" applyFont="1" applyFill="1" applyBorder="1" applyAlignment="1" applyProtection="1">
      <alignment vertical="center" wrapText="1"/>
      <protection locked="0"/>
    </xf>
    <xf numFmtId="9" fontId="19" fillId="0" borderId="0" xfId="14" applyNumberFormat="1" applyAlignment="1" applyProtection="1">
      <alignment vertical="center"/>
      <protection locked="0"/>
    </xf>
    <xf numFmtId="166" fontId="19" fillId="0" borderId="4" xfId="7" applyFont="1" applyFill="1" applyBorder="1" applyAlignment="1" applyProtection="1">
      <alignment vertical="center"/>
      <protection locked="0"/>
    </xf>
    <xf numFmtId="0" fontId="19" fillId="0" borderId="17" xfId="14" applyBorder="1" applyAlignment="1" applyProtection="1">
      <alignment vertical="center"/>
      <protection locked="0"/>
    </xf>
    <xf numFmtId="0" fontId="28" fillId="5" borderId="4" xfId="9" applyFont="1" applyFill="1" applyBorder="1" applyAlignment="1" applyProtection="1">
      <alignment horizontal="center" vertical="center" wrapText="1"/>
      <protection locked="0"/>
    </xf>
    <xf numFmtId="168" fontId="22" fillId="0" borderId="4" xfId="8" applyNumberFormat="1" applyFont="1" applyFill="1" applyBorder="1" applyAlignment="1" applyProtection="1">
      <alignment horizontal="right" vertical="center" wrapText="1"/>
      <protection locked="0"/>
    </xf>
    <xf numFmtId="168" fontId="23" fillId="5" borderId="4" xfId="8" applyNumberFormat="1" applyFont="1" applyFill="1" applyBorder="1" applyAlignment="1" applyProtection="1">
      <alignment horizontal="right" vertical="center" wrapText="1"/>
      <protection locked="0"/>
    </xf>
    <xf numFmtId="168" fontId="23" fillId="5" borderId="13" xfId="8" applyNumberFormat="1" applyFont="1" applyFill="1" applyBorder="1" applyAlignment="1" applyProtection="1">
      <alignment horizontal="right" vertical="center" wrapText="1"/>
      <protection locked="0"/>
    </xf>
    <xf numFmtId="0" fontId="23" fillId="0" borderId="0" xfId="9" applyFont="1" applyAlignment="1" applyProtection="1">
      <alignment horizontal="right" vertical="center"/>
      <protection locked="0"/>
    </xf>
    <xf numFmtId="0" fontId="19" fillId="0" borderId="0" xfId="9" applyFont="1" applyAlignment="1" applyProtection="1">
      <alignment horizontal="right" vertical="center"/>
      <protection locked="0"/>
    </xf>
    <xf numFmtId="3" fontId="23" fillId="0" borderId="0" xfId="9" applyNumberFormat="1" applyFont="1" applyAlignment="1" applyProtection="1">
      <alignment horizontal="center" vertical="center" wrapText="1"/>
      <protection locked="0"/>
    </xf>
    <xf numFmtId="0" fontId="32" fillId="5" borderId="4" xfId="9" applyFont="1" applyFill="1" applyBorder="1" applyAlignment="1" applyProtection="1">
      <alignment horizontal="center" vertical="center" wrapText="1"/>
      <protection locked="0"/>
    </xf>
    <xf numFmtId="0" fontId="31" fillId="0" borderId="37" xfId="9" applyFont="1" applyBorder="1" applyAlignment="1" applyProtection="1">
      <alignment horizontal="center" vertical="center" wrapText="1"/>
      <protection locked="0"/>
    </xf>
    <xf numFmtId="0" fontId="31" fillId="0" borderId="4" xfId="9" applyFont="1" applyBorder="1" applyAlignment="1" applyProtection="1">
      <alignment horizontal="center" vertical="center" wrapText="1"/>
      <protection locked="0"/>
    </xf>
    <xf numFmtId="173" fontId="31" fillId="0" borderId="4" xfId="7" applyNumberFormat="1" applyFont="1" applyBorder="1" applyAlignment="1" applyProtection="1">
      <alignment horizontal="center" vertical="center" wrapText="1"/>
      <protection locked="0"/>
    </xf>
    <xf numFmtId="173" fontId="23" fillId="5" borderId="13" xfId="7" applyNumberFormat="1" applyFont="1" applyFill="1" applyBorder="1" applyAlignment="1" applyProtection="1">
      <alignment horizontal="right" vertical="center" wrapText="1"/>
      <protection locked="0"/>
    </xf>
    <xf numFmtId="168" fontId="23" fillId="0" borderId="0" xfId="8" applyNumberFormat="1" applyFont="1" applyFill="1" applyBorder="1" applyAlignment="1" applyProtection="1">
      <alignment horizontal="right" vertical="center" wrapText="1"/>
      <protection locked="0"/>
    </xf>
    <xf numFmtId="171" fontId="20" fillId="0" borderId="0" xfId="9" applyNumberFormat="1" applyFont="1" applyAlignment="1" applyProtection="1">
      <alignment vertical="center"/>
      <protection locked="0"/>
    </xf>
    <xf numFmtId="168" fontId="22" fillId="4" borderId="23" xfId="8" applyNumberFormat="1" applyFont="1" applyFill="1" applyBorder="1" applyAlignment="1" applyProtection="1">
      <alignment horizontal="right" vertical="center" wrapText="1"/>
      <protection locked="0"/>
    </xf>
    <xf numFmtId="168" fontId="23" fillId="4" borderId="14" xfId="8" applyNumberFormat="1" applyFont="1" applyFill="1" applyBorder="1" applyAlignment="1" applyProtection="1">
      <alignment horizontal="right" vertical="center" wrapText="1"/>
      <protection locked="0"/>
    </xf>
    <xf numFmtId="171" fontId="19" fillId="0" borderId="0" xfId="9" applyNumberFormat="1" applyFont="1" applyAlignment="1" applyProtection="1">
      <alignment vertical="center"/>
      <protection locked="0"/>
    </xf>
    <xf numFmtId="0" fontId="28" fillId="14" borderId="23" xfId="9" applyFont="1" applyFill="1" applyBorder="1" applyAlignment="1">
      <alignment horizontal="center" vertical="center" wrapText="1"/>
    </xf>
    <xf numFmtId="0" fontId="20" fillId="5" borderId="4" xfId="0" applyFont="1" applyFill="1" applyBorder="1" applyAlignment="1" applyProtection="1">
      <alignment horizontal="center" vertical="center"/>
      <protection locked="0"/>
    </xf>
    <xf numFmtId="0" fontId="20" fillId="5" borderId="23" xfId="0" applyFont="1" applyFill="1" applyBorder="1" applyAlignment="1" applyProtection="1">
      <alignment horizontal="center" vertical="center"/>
      <protection locked="0"/>
    </xf>
    <xf numFmtId="168" fontId="21" fillId="0" borderId="0" xfId="9" applyNumberFormat="1" applyFont="1" applyAlignment="1" applyProtection="1">
      <alignment vertical="center"/>
      <protection locked="0"/>
    </xf>
    <xf numFmtId="173" fontId="19" fillId="0" borderId="4" xfId="7" applyNumberFormat="1" applyFont="1" applyBorder="1" applyAlignment="1" applyProtection="1">
      <alignment vertical="center"/>
      <protection locked="0"/>
    </xf>
    <xf numFmtId="173" fontId="19" fillId="0" borderId="23" xfId="7" applyNumberFormat="1" applyFont="1" applyBorder="1" applyAlignment="1" applyProtection="1">
      <alignment vertical="center"/>
      <protection locked="0"/>
    </xf>
    <xf numFmtId="173" fontId="19" fillId="5" borderId="4" xfId="7" applyNumberFormat="1" applyFont="1" applyFill="1" applyBorder="1" applyAlignment="1" applyProtection="1">
      <alignment vertical="center"/>
      <protection locked="0"/>
    </xf>
    <xf numFmtId="173" fontId="19" fillId="5" borderId="23" xfId="7" applyNumberFormat="1" applyFont="1" applyFill="1" applyBorder="1" applyAlignment="1" applyProtection="1">
      <alignment vertical="center"/>
      <protection locked="0"/>
    </xf>
    <xf numFmtId="173" fontId="19" fillId="0" borderId="4" xfId="7" applyNumberFormat="1" applyFont="1" applyFill="1" applyBorder="1" applyAlignment="1" applyProtection="1">
      <alignment vertical="center"/>
      <protection locked="0"/>
    </xf>
    <xf numFmtId="173" fontId="19" fillId="0" borderId="23" xfId="7" applyNumberFormat="1" applyFont="1" applyFill="1" applyBorder="1" applyAlignment="1" applyProtection="1">
      <alignment vertical="center"/>
      <protection locked="0"/>
    </xf>
    <xf numFmtId="173" fontId="19" fillId="5" borderId="13" xfId="7" applyNumberFormat="1" applyFont="1" applyFill="1" applyBorder="1" applyAlignment="1" applyProtection="1">
      <alignment vertical="center"/>
      <protection locked="0"/>
    </xf>
    <xf numFmtId="173" fontId="19" fillId="5" borderId="14" xfId="7" applyNumberFormat="1" applyFont="1" applyFill="1" applyBorder="1" applyAlignment="1" applyProtection="1">
      <alignment vertical="center"/>
      <protection locked="0"/>
    </xf>
    <xf numFmtId="173" fontId="19" fillId="0" borderId="0" xfId="9" applyNumberFormat="1" applyFont="1" applyAlignment="1" applyProtection="1">
      <alignment vertical="center"/>
      <protection locked="0"/>
    </xf>
    <xf numFmtId="173" fontId="20" fillId="5" borderId="4" xfId="0" applyNumberFormat="1" applyFont="1" applyFill="1" applyBorder="1" applyAlignment="1" applyProtection="1">
      <alignment horizontal="center" vertical="center"/>
      <protection locked="0"/>
    </xf>
    <xf numFmtId="173" fontId="20" fillId="5" borderId="23" xfId="0" applyNumberFormat="1" applyFont="1" applyFill="1" applyBorder="1" applyAlignment="1" applyProtection="1">
      <alignment horizontal="center" vertical="center"/>
      <protection locked="0"/>
    </xf>
    <xf numFmtId="173" fontId="23" fillId="0" borderId="0" xfId="7" applyNumberFormat="1" applyFont="1" applyFill="1" applyBorder="1" applyAlignment="1" applyProtection="1">
      <alignment horizontal="right" vertical="center" wrapText="1"/>
      <protection locked="0"/>
    </xf>
    <xf numFmtId="173" fontId="19" fillId="0" borderId="0" xfId="7" applyNumberFormat="1" applyFont="1" applyFill="1" applyBorder="1" applyAlignment="1" applyProtection="1">
      <alignment vertical="center"/>
      <protection locked="0"/>
    </xf>
    <xf numFmtId="0" fontId="38" fillId="0" borderId="0" xfId="9" applyFont="1" applyAlignment="1" applyProtection="1">
      <alignment horizontal="left" vertical="center"/>
      <protection locked="0"/>
    </xf>
    <xf numFmtId="173" fontId="20" fillId="5" borderId="16" xfId="0" applyNumberFormat="1" applyFont="1" applyFill="1" applyBorder="1" applyAlignment="1" applyProtection="1">
      <alignment horizontal="center" vertical="center"/>
      <protection locked="0"/>
    </xf>
    <xf numFmtId="173" fontId="19" fillId="3" borderId="16" xfId="9" applyNumberFormat="1" applyFont="1" applyFill="1" applyBorder="1" applyAlignment="1" applyProtection="1">
      <alignment vertical="center"/>
      <protection locked="0"/>
    </xf>
    <xf numFmtId="173" fontId="19" fillId="3" borderId="4" xfId="9" applyNumberFormat="1" applyFont="1" applyFill="1" applyBorder="1" applyAlignment="1" applyProtection="1">
      <alignment vertical="center"/>
      <protection locked="0"/>
    </xf>
    <xf numFmtId="173" fontId="19" fillId="3" borderId="23" xfId="9" applyNumberFormat="1" applyFont="1" applyFill="1" applyBorder="1" applyAlignment="1" applyProtection="1">
      <alignment vertical="center"/>
      <protection locked="0"/>
    </xf>
    <xf numFmtId="173" fontId="19" fillId="0" borderId="4" xfId="9" applyNumberFormat="1" applyFont="1" applyBorder="1" applyAlignment="1" applyProtection="1">
      <alignment vertical="center"/>
      <protection locked="0"/>
    </xf>
    <xf numFmtId="173" fontId="19" fillId="0" borderId="23" xfId="9" applyNumberFormat="1" applyFont="1" applyBorder="1" applyAlignment="1" applyProtection="1">
      <alignment vertical="center"/>
      <protection locked="0"/>
    </xf>
    <xf numFmtId="9" fontId="23" fillId="3" borderId="4" xfId="9" applyNumberFormat="1" applyFont="1" applyFill="1" applyBorder="1" applyAlignment="1" applyProtection="1">
      <alignment horizontal="right" vertical="center" wrapText="1"/>
      <protection locked="0"/>
    </xf>
    <xf numFmtId="168" fontId="19" fillId="0" borderId="0" xfId="9" applyNumberFormat="1" applyFont="1" applyAlignment="1" applyProtection="1">
      <alignment vertical="center"/>
      <protection locked="0"/>
    </xf>
    <xf numFmtId="0" fontId="19" fillId="0" borderId="49" xfId="9" applyFont="1" applyBorder="1" applyAlignment="1" applyProtection="1">
      <alignment horizontal="left" vertical="center"/>
      <protection locked="0"/>
    </xf>
    <xf numFmtId="0" fontId="19" fillId="0" borderId="61" xfId="9" applyFont="1" applyBorder="1" applyAlignment="1" applyProtection="1">
      <alignment horizontal="left" vertical="center"/>
      <protection locked="0"/>
    </xf>
    <xf numFmtId="0" fontId="23" fillId="0" borderId="0" xfId="9" applyFont="1" applyAlignment="1" applyProtection="1">
      <alignment horizontal="left" vertical="center"/>
      <protection locked="0"/>
    </xf>
    <xf numFmtId="171" fontId="20" fillId="5" borderId="4" xfId="9" applyNumberFormat="1" applyFont="1" applyFill="1" applyBorder="1" applyAlignment="1">
      <alignment vertical="center"/>
    </xf>
    <xf numFmtId="171" fontId="19" fillId="0" borderId="4" xfId="16" applyNumberFormat="1" applyFont="1" applyFill="1" applyBorder="1" applyAlignment="1" applyProtection="1">
      <alignment vertical="center"/>
    </xf>
    <xf numFmtId="171" fontId="20" fillId="5" borderId="13" xfId="9" applyNumberFormat="1" applyFont="1" applyFill="1" applyBorder="1" applyAlignment="1">
      <alignment vertical="center"/>
    </xf>
    <xf numFmtId="171" fontId="19" fillId="0" borderId="37" xfId="16" applyNumberFormat="1" applyFont="1" applyFill="1" applyBorder="1" applyAlignment="1" applyProtection="1">
      <alignment vertical="center"/>
    </xf>
    <xf numFmtId="171" fontId="20" fillId="5" borderId="52" xfId="9" applyNumberFormat="1" applyFont="1" applyFill="1" applyBorder="1" applyAlignment="1">
      <alignment vertical="center"/>
    </xf>
    <xf numFmtId="0" fontId="23" fillId="14" borderId="4" xfId="9" applyFont="1" applyFill="1" applyBorder="1" applyAlignment="1">
      <alignment horizontal="center" vertical="center" wrapText="1"/>
    </xf>
    <xf numFmtId="0" fontId="23" fillId="14" borderId="23" xfId="9" applyFont="1" applyFill="1" applyBorder="1" applyAlignment="1">
      <alignment horizontal="center" vertical="center" wrapText="1"/>
    </xf>
    <xf numFmtId="0" fontId="19" fillId="0" borderId="0" xfId="30" applyAlignment="1" applyProtection="1">
      <alignment horizontal="left" vertical="center" wrapText="1"/>
      <protection locked="0"/>
    </xf>
    <xf numFmtId="0" fontId="20" fillId="0" borderId="0" xfId="30" applyFont="1" applyAlignment="1" applyProtection="1">
      <alignment horizontal="center" vertical="top" wrapText="1"/>
      <protection locked="0"/>
    </xf>
    <xf numFmtId="0" fontId="20" fillId="5" borderId="4" xfId="30" applyFont="1" applyFill="1" applyBorder="1" applyAlignment="1" applyProtection="1">
      <alignment horizontal="center" vertical="center" wrapText="1"/>
      <protection locked="0"/>
    </xf>
    <xf numFmtId="0" fontId="19" fillId="0" borderId="4" xfId="30" applyBorder="1" applyAlignment="1" applyProtection="1">
      <alignment horizontal="left" vertical="center" wrapText="1"/>
      <protection locked="0"/>
    </xf>
    <xf numFmtId="9" fontId="19" fillId="0" borderId="4" xfId="16" applyFont="1" applyFill="1" applyBorder="1" applyAlignment="1" applyProtection="1">
      <alignment horizontal="left" vertical="center" wrapText="1"/>
      <protection locked="0"/>
    </xf>
    <xf numFmtId="173" fontId="19" fillId="0" borderId="4" xfId="7" applyNumberFormat="1" applyFont="1" applyFill="1" applyBorder="1" applyAlignment="1" applyProtection="1">
      <alignment horizontal="left" vertical="center" wrapText="1"/>
      <protection locked="0"/>
    </xf>
    <xf numFmtId="0" fontId="19" fillId="0" borderId="4" xfId="9" applyFont="1" applyBorder="1" applyAlignment="1" applyProtection="1">
      <alignment horizontal="left" vertical="center" wrapText="1"/>
      <protection locked="0"/>
    </xf>
    <xf numFmtId="0" fontId="19" fillId="0" borderId="0" xfId="9" applyFont="1" applyAlignment="1" applyProtection="1">
      <alignment horizontal="left" vertical="top" wrapText="1"/>
      <protection locked="0"/>
    </xf>
    <xf numFmtId="0" fontId="20" fillId="0" borderId="0" xfId="30" applyFont="1" applyAlignment="1" applyProtection="1">
      <alignment horizontal="left" vertical="top" wrapText="1"/>
      <protection locked="0"/>
    </xf>
    <xf numFmtId="173" fontId="19" fillId="0" borderId="0" xfId="9" applyNumberFormat="1" applyFont="1" applyProtection="1">
      <protection locked="0"/>
    </xf>
    <xf numFmtId="0" fontId="19" fillId="0" borderId="16" xfId="30" applyBorder="1" applyAlignment="1" applyProtection="1">
      <alignment horizontal="left" vertical="center" wrapText="1"/>
      <protection locked="0"/>
    </xf>
    <xf numFmtId="166" fontId="32" fillId="5" borderId="4" xfId="7" applyFont="1" applyFill="1" applyBorder="1" applyAlignment="1" applyProtection="1">
      <alignment horizontal="center" vertical="center" wrapText="1"/>
      <protection locked="0"/>
    </xf>
    <xf numFmtId="0" fontId="19" fillId="0" borderId="0" xfId="9" applyFont="1" applyAlignment="1" applyProtection="1">
      <alignment horizontal="right" vertical="top" wrapText="1"/>
      <protection locked="0"/>
    </xf>
    <xf numFmtId="0" fontId="19" fillId="0" borderId="4" xfId="9" applyFont="1" applyBorder="1" applyAlignment="1" applyProtection="1">
      <alignment horizontal="center" wrapText="1"/>
      <protection locked="0"/>
    </xf>
    <xf numFmtId="0" fontId="19" fillId="0" borderId="0" xfId="9" applyFont="1" applyAlignment="1" applyProtection="1">
      <alignment vertical="top" wrapText="1"/>
      <protection locked="0"/>
    </xf>
    <xf numFmtId="0" fontId="19" fillId="0" borderId="4" xfId="9" applyFont="1" applyBorder="1" applyAlignment="1" applyProtection="1">
      <alignment wrapText="1"/>
      <protection locked="0"/>
    </xf>
    <xf numFmtId="0" fontId="19" fillId="0" borderId="7" xfId="9" applyFont="1" applyBorder="1" applyAlignment="1" applyProtection="1">
      <alignment horizontal="center" wrapText="1"/>
      <protection locked="0"/>
    </xf>
    <xf numFmtId="0" fontId="19" fillId="0" borderId="7" xfId="9" applyFont="1" applyBorder="1" applyAlignment="1" applyProtection="1">
      <alignment wrapText="1"/>
      <protection locked="0"/>
    </xf>
    <xf numFmtId="0" fontId="20" fillId="5" borderId="5" xfId="30" applyFont="1" applyFill="1" applyBorder="1" applyAlignment="1" applyProtection="1">
      <alignment horizontal="center" vertical="center" wrapText="1"/>
      <protection locked="0"/>
    </xf>
    <xf numFmtId="0" fontId="20" fillId="14" borderId="4" xfId="30" applyFont="1" applyFill="1" applyBorder="1" applyAlignment="1">
      <alignment horizontal="center" vertical="center" wrapText="1"/>
    </xf>
    <xf numFmtId="0" fontId="29" fillId="0" borderId="0" xfId="21" applyFont="1" applyAlignment="1" applyProtection="1">
      <alignment vertical="center"/>
      <protection locked="0"/>
    </xf>
    <xf numFmtId="0" fontId="29" fillId="2" borderId="0" xfId="21" applyFont="1" applyFill="1" applyAlignment="1" applyProtection="1">
      <alignment vertical="center"/>
      <protection locked="0"/>
    </xf>
    <xf numFmtId="166" fontId="29" fillId="0" borderId="0" xfId="7" applyFont="1" applyFill="1" applyAlignment="1" applyProtection="1">
      <alignment vertical="center"/>
      <protection locked="0"/>
    </xf>
    <xf numFmtId="0" fontId="28" fillId="3" borderId="1" xfId="21" applyFont="1" applyFill="1" applyBorder="1" applyAlignment="1" applyProtection="1">
      <alignment vertical="center"/>
      <protection locked="0"/>
    </xf>
    <xf numFmtId="0" fontId="28" fillId="0" borderId="0" xfId="21" applyFont="1" applyAlignment="1" applyProtection="1">
      <alignment vertical="center"/>
      <protection locked="0"/>
    </xf>
    <xf numFmtId="0" fontId="32" fillId="5" borderId="16" xfId="9" applyFont="1" applyFill="1" applyBorder="1" applyAlignment="1" applyProtection="1">
      <alignment horizontal="center" vertical="center" wrapText="1"/>
      <protection locked="0"/>
    </xf>
    <xf numFmtId="0" fontId="28" fillId="0" borderId="0" xfId="9" applyFont="1" applyAlignment="1" applyProtection="1">
      <alignment horizontal="center" vertical="center" wrapText="1"/>
      <protection locked="0"/>
    </xf>
    <xf numFmtId="10" fontId="29" fillId="0" borderId="0" xfId="20" applyNumberFormat="1" applyFont="1" applyFill="1" applyBorder="1" applyAlignment="1" applyProtection="1">
      <alignment vertical="center"/>
      <protection locked="0"/>
    </xf>
    <xf numFmtId="10" fontId="23" fillId="0" borderId="0" xfId="16" applyNumberFormat="1" applyFont="1" applyFill="1" applyBorder="1" applyAlignment="1" applyProtection="1">
      <alignment horizontal="right" vertical="center" wrapText="1"/>
      <protection locked="0"/>
    </xf>
    <xf numFmtId="166" fontId="29" fillId="2" borderId="0" xfId="7" applyFont="1" applyFill="1" applyAlignment="1" applyProtection="1">
      <alignment vertical="center"/>
      <protection locked="0"/>
    </xf>
    <xf numFmtId="169" fontId="28" fillId="0" borderId="57" xfId="21" applyNumberFormat="1" applyFont="1" applyBorder="1" applyAlignment="1" applyProtection="1">
      <alignment vertical="center"/>
      <protection locked="0"/>
    </xf>
    <xf numFmtId="0" fontId="32" fillId="14" borderId="6" xfId="9" applyFont="1" applyFill="1" applyBorder="1" applyAlignment="1" applyProtection="1">
      <alignment horizontal="center" vertical="center" wrapText="1"/>
      <protection locked="0"/>
    </xf>
    <xf numFmtId="0" fontId="22" fillId="2" borderId="16" xfId="21" applyFont="1" applyFill="1" applyBorder="1" applyAlignment="1" applyProtection="1">
      <alignment horizontal="left" vertical="center" wrapText="1"/>
      <protection locked="0"/>
    </xf>
    <xf numFmtId="0" fontId="29" fillId="2" borderId="4" xfId="21" applyFont="1" applyFill="1" applyBorder="1" applyAlignment="1" applyProtection="1">
      <alignment horizontal="justify" vertical="center" wrapText="1"/>
      <protection locked="0"/>
    </xf>
    <xf numFmtId="10" fontId="22" fillId="2" borderId="4" xfId="21" applyNumberFormat="1" applyFont="1" applyFill="1" applyBorder="1" applyAlignment="1" applyProtection="1">
      <alignment horizontal="left" vertical="center"/>
      <protection locked="0"/>
    </xf>
    <xf numFmtId="10" fontId="22" fillId="0" borderId="4" xfId="21" applyNumberFormat="1" applyFont="1" applyBorder="1" applyAlignment="1" applyProtection="1">
      <alignment horizontal="left" vertical="center"/>
      <protection locked="0"/>
    </xf>
    <xf numFmtId="0" fontId="22" fillId="2" borderId="16" xfId="21" applyFont="1" applyFill="1" applyBorder="1" applyAlignment="1" applyProtection="1">
      <alignment horizontal="left" vertical="center"/>
      <protection locked="0"/>
    </xf>
    <xf numFmtId="0" fontId="19" fillId="0" borderId="0" xfId="9" applyFont="1" applyAlignment="1" applyProtection="1">
      <alignment horizontal="center"/>
      <protection locked="0"/>
    </xf>
    <xf numFmtId="0" fontId="29" fillId="2" borderId="0" xfId="44" applyFont="1" applyFill="1" applyProtection="1">
      <protection locked="0"/>
    </xf>
    <xf numFmtId="0" fontId="29" fillId="0" borderId="0" xfId="28" applyFont="1" applyAlignment="1" applyProtection="1">
      <alignment horizontal="center" vertical="center"/>
      <protection locked="0"/>
    </xf>
    <xf numFmtId="0" fontId="28" fillId="5" borderId="0" xfId="28" applyFont="1" applyFill="1" applyAlignment="1" applyProtection="1">
      <alignment vertical="center"/>
      <protection locked="0"/>
    </xf>
    <xf numFmtId="0" fontId="29" fillId="0" borderId="0" xfId="44" applyFont="1" applyProtection="1">
      <protection locked="0"/>
    </xf>
    <xf numFmtId="0" fontId="28" fillId="0" borderId="0" xfId="28" applyFont="1" applyAlignment="1" applyProtection="1">
      <alignment vertical="center"/>
      <protection locked="0"/>
    </xf>
    <xf numFmtId="0" fontId="28" fillId="0" borderId="0" xfId="28" applyFont="1" applyAlignment="1" applyProtection="1">
      <alignment horizontal="left" vertical="center"/>
      <protection locked="0"/>
    </xf>
    <xf numFmtId="166" fontId="19" fillId="0" borderId="0" xfId="9" applyNumberFormat="1" applyFont="1" applyProtection="1">
      <protection locked="0"/>
    </xf>
    <xf numFmtId="2" fontId="19" fillId="0" borderId="0" xfId="9" applyNumberFormat="1" applyFont="1" applyProtection="1">
      <protection locked="0"/>
    </xf>
    <xf numFmtId="166" fontId="19" fillId="0" borderId="0" xfId="7" applyFont="1" applyProtection="1">
      <protection locked="0"/>
    </xf>
    <xf numFmtId="10" fontId="19" fillId="0" borderId="0" xfId="16" applyNumberFormat="1" applyFont="1" applyProtection="1">
      <protection locked="0"/>
    </xf>
    <xf numFmtId="0" fontId="29" fillId="0" borderId="0" xfId="28" applyFont="1" applyProtection="1">
      <protection locked="0"/>
    </xf>
    <xf numFmtId="0" fontId="29" fillId="2" borderId="0" xfId="36" applyFont="1" applyFill="1" applyProtection="1">
      <protection locked="0"/>
    </xf>
    <xf numFmtId="0" fontId="29" fillId="0" borderId="0" xfId="36" applyFont="1" applyProtection="1">
      <protection locked="0"/>
    </xf>
    <xf numFmtId="10" fontId="29" fillId="0" borderId="0" xfId="38" applyNumberFormat="1" applyFont="1" applyFill="1" applyBorder="1" applyProtection="1">
      <protection locked="0"/>
    </xf>
    <xf numFmtId="0" fontId="20" fillId="14" borderId="30" xfId="9" applyFont="1" applyFill="1" applyBorder="1" applyAlignment="1">
      <alignment horizontal="center" vertical="center" wrapText="1"/>
    </xf>
    <xf numFmtId="0" fontId="20" fillId="14" borderId="24" xfId="9" applyFont="1" applyFill="1" applyBorder="1" applyAlignment="1">
      <alignment horizontal="center" vertical="center" wrapText="1"/>
    </xf>
    <xf numFmtId="0" fontId="28" fillId="14" borderId="0" xfId="28" applyFont="1" applyFill="1" applyAlignment="1" applyProtection="1">
      <alignment vertical="center"/>
      <protection locked="0"/>
    </xf>
    <xf numFmtId="0" fontId="29" fillId="0" borderId="0" xfId="28" applyFont="1" applyAlignment="1" applyProtection="1">
      <alignment vertical="center" wrapText="1"/>
      <protection locked="0"/>
    </xf>
    <xf numFmtId="173" fontId="28" fillId="0" borderId="0" xfId="7" applyNumberFormat="1" applyFont="1" applyFill="1" applyBorder="1" applyAlignment="1" applyProtection="1">
      <alignment horizontal="left" vertical="center"/>
      <protection locked="0"/>
    </xf>
    <xf numFmtId="0" fontId="28" fillId="0" borderId="0" xfId="0" applyFont="1" applyAlignment="1" applyProtection="1">
      <alignment horizontal="left"/>
      <protection locked="0"/>
    </xf>
    <xf numFmtId="169" fontId="28" fillId="0" borderId="0" xfId="7" applyNumberFormat="1" applyFont="1" applyFill="1" applyBorder="1" applyProtection="1">
      <protection locked="0"/>
    </xf>
    <xf numFmtId="9" fontId="28" fillId="0" borderId="0" xfId="16" applyFont="1" applyFill="1" applyBorder="1" applyProtection="1">
      <protection locked="0"/>
    </xf>
    <xf numFmtId="0" fontId="28" fillId="0" borderId="0" xfId="36" applyFont="1" applyProtection="1">
      <protection locked="0"/>
    </xf>
    <xf numFmtId="169" fontId="29" fillId="0" borderId="0" xfId="37" applyNumberFormat="1" applyFont="1" applyFill="1" applyBorder="1" applyProtection="1">
      <protection locked="0"/>
    </xf>
    <xf numFmtId="0" fontId="29" fillId="0" borderId="0" xfId="36" applyFont="1" applyAlignment="1" applyProtection="1">
      <alignment vertical="top" wrapText="1"/>
      <protection locked="0"/>
    </xf>
    <xf numFmtId="169" fontId="29" fillId="2" borderId="0" xfId="37" applyNumberFormat="1" applyFont="1" applyFill="1" applyProtection="1">
      <protection locked="0"/>
    </xf>
    <xf numFmtId="0" fontId="28" fillId="3" borderId="16" xfId="0" applyFont="1" applyFill="1" applyBorder="1" applyAlignment="1">
      <alignment horizontal="center"/>
    </xf>
    <xf numFmtId="0" fontId="28" fillId="3" borderId="4" xfId="0" applyFont="1" applyFill="1" applyBorder="1" applyAlignment="1">
      <alignment horizontal="center"/>
    </xf>
    <xf numFmtId="0" fontId="29" fillId="0" borderId="0" xfId="55" applyFont="1" applyProtection="1">
      <protection locked="0"/>
    </xf>
    <xf numFmtId="0" fontId="28" fillId="5" borderId="16" xfId="55" applyFont="1" applyFill="1" applyBorder="1" applyAlignment="1">
      <alignment horizontal="center" vertical="center"/>
    </xf>
    <xf numFmtId="0" fontId="28" fillId="14" borderId="4" xfId="55" applyFont="1" applyFill="1" applyBorder="1" applyAlignment="1">
      <alignment horizontal="center" vertical="center" wrapText="1"/>
    </xf>
    <xf numFmtId="0" fontId="28" fillId="14" borderId="23" xfId="55" applyFont="1" applyFill="1" applyBorder="1" applyAlignment="1">
      <alignment horizontal="center" vertical="center" wrapText="1"/>
    </xf>
    <xf numFmtId="0" fontId="34" fillId="0" borderId="16" xfId="55" applyFont="1" applyBorder="1" applyAlignment="1">
      <alignment horizontal="left" vertical="center" wrapText="1"/>
    </xf>
    <xf numFmtId="0" fontId="29" fillId="0" borderId="16" xfId="55" applyFont="1" applyBorder="1" applyAlignment="1">
      <alignment horizontal="left" vertical="center"/>
    </xf>
    <xf numFmtId="0" fontId="29" fillId="0" borderId="51" xfId="55" applyFont="1" applyBorder="1" applyAlignment="1">
      <alignment horizontal="left" vertical="center"/>
    </xf>
    <xf numFmtId="0" fontId="29" fillId="2" borderId="0" xfId="34" applyFont="1" applyFill="1" applyProtection="1">
      <protection locked="0"/>
    </xf>
    <xf numFmtId="0" fontId="28" fillId="2" borderId="0" xfId="34" applyFont="1" applyFill="1" applyAlignment="1" applyProtection="1">
      <alignment horizontal="left" vertical="center"/>
      <protection locked="0"/>
    </xf>
    <xf numFmtId="0" fontId="28" fillId="3" borderId="31" xfId="34" applyFont="1" applyFill="1" applyBorder="1" applyAlignment="1" applyProtection="1">
      <alignment horizontal="center" vertical="center"/>
      <protection locked="0"/>
    </xf>
    <xf numFmtId="0" fontId="28" fillId="3" borderId="24" xfId="34" applyFont="1" applyFill="1" applyBorder="1" applyAlignment="1" applyProtection="1">
      <alignment horizontal="center" vertical="center" wrapText="1"/>
      <protection locked="0"/>
    </xf>
    <xf numFmtId="0" fontId="28" fillId="3" borderId="4" xfId="34" applyFont="1" applyFill="1" applyBorder="1" applyAlignment="1" applyProtection="1">
      <alignment horizontal="center" vertical="center"/>
      <protection locked="0"/>
    </xf>
    <xf numFmtId="0" fontId="28" fillId="3" borderId="23" xfId="34" applyFont="1" applyFill="1" applyBorder="1" applyAlignment="1" applyProtection="1">
      <alignment horizontal="center" vertical="center" wrapText="1"/>
      <protection locked="0"/>
    </xf>
    <xf numFmtId="6" fontId="28" fillId="2" borderId="4" xfId="34" applyNumberFormat="1" applyFont="1" applyFill="1" applyBorder="1" applyAlignment="1" applyProtection="1">
      <alignment horizontal="center" vertical="center" wrapText="1"/>
      <protection locked="0"/>
    </xf>
    <xf numFmtId="6" fontId="28" fillId="2" borderId="4" xfId="34" applyNumberFormat="1" applyFont="1" applyFill="1" applyBorder="1" applyAlignment="1" applyProtection="1">
      <alignment horizontal="center" vertical="center"/>
      <protection locked="0"/>
    </xf>
    <xf numFmtId="6" fontId="20" fillId="2" borderId="13" xfId="34" applyNumberFormat="1" applyFont="1" applyFill="1" applyBorder="1" applyAlignment="1" applyProtection="1">
      <alignment horizontal="center" vertical="center" wrapText="1"/>
      <protection locked="0"/>
    </xf>
    <xf numFmtId="6" fontId="19" fillId="2" borderId="14" xfId="34" applyNumberFormat="1" applyFont="1" applyFill="1" applyBorder="1" applyAlignment="1" applyProtection="1">
      <alignment horizontal="center" vertical="center" wrapText="1"/>
      <protection locked="0"/>
    </xf>
    <xf numFmtId="0" fontId="29" fillId="2" borderId="0" xfId="34" applyFont="1" applyFill="1" applyAlignment="1" applyProtection="1">
      <alignment horizontal="justify" vertical="center"/>
      <protection locked="0"/>
    </xf>
    <xf numFmtId="0" fontId="28" fillId="14" borderId="4" xfId="34" applyFont="1" applyFill="1" applyBorder="1" applyAlignment="1">
      <alignment horizontal="center" vertical="center"/>
    </xf>
    <xf numFmtId="0" fontId="28" fillId="14" borderId="23" xfId="34" applyFont="1" applyFill="1" applyBorder="1" applyAlignment="1">
      <alignment horizontal="center" vertical="center"/>
    </xf>
    <xf numFmtId="0" fontId="28" fillId="5" borderId="0" xfId="28" applyFont="1" applyFill="1" applyAlignment="1" applyProtection="1">
      <alignment vertical="center" wrapText="1"/>
      <protection locked="0"/>
    </xf>
    <xf numFmtId="0" fontId="29" fillId="0" borderId="0" xfId="34" applyFont="1" applyProtection="1">
      <protection locked="0"/>
    </xf>
    <xf numFmtId="0" fontId="28" fillId="0" borderId="0" xfId="28" applyFont="1" applyAlignment="1" applyProtection="1">
      <alignment vertical="center" wrapText="1"/>
      <protection locked="0"/>
    </xf>
    <xf numFmtId="0" fontId="28" fillId="0" borderId="0" xfId="28" applyFont="1" applyAlignment="1" applyProtection="1">
      <alignment horizontal="center" vertical="center"/>
      <protection locked="0"/>
    </xf>
    <xf numFmtId="0" fontId="18" fillId="0" borderId="5" xfId="9" applyBorder="1" applyProtection="1">
      <protection locked="0"/>
    </xf>
    <xf numFmtId="0" fontId="19" fillId="0" borderId="0" xfId="9" applyFont="1" applyAlignment="1" applyProtection="1">
      <alignment horizontal="left" vertical="center"/>
      <protection locked="0"/>
    </xf>
    <xf numFmtId="0" fontId="35" fillId="0" borderId="0" xfId="57" applyAlignment="1" applyProtection="1">
      <alignment vertical="center"/>
      <protection locked="0"/>
    </xf>
    <xf numFmtId="168" fontId="23" fillId="4" borderId="6" xfId="8" applyNumberFormat="1" applyFont="1" applyFill="1" applyBorder="1" applyAlignment="1" applyProtection="1">
      <alignment horizontal="right" vertical="center" wrapText="1"/>
      <protection locked="0"/>
    </xf>
    <xf numFmtId="0" fontId="23" fillId="0" borderId="0" xfId="21" applyFont="1" applyAlignment="1">
      <alignment horizontal="left" vertical="center"/>
    </xf>
    <xf numFmtId="0" fontId="28" fillId="3" borderId="1" xfId="21" applyFont="1" applyFill="1" applyBorder="1" applyAlignment="1" applyProtection="1">
      <alignment vertical="center" wrapText="1"/>
      <protection locked="0"/>
    </xf>
    <xf numFmtId="0" fontId="23" fillId="0" borderId="0" xfId="21" applyFont="1" applyAlignment="1" applyProtection="1">
      <alignment horizontal="right" vertical="center"/>
      <protection locked="0"/>
    </xf>
    <xf numFmtId="10" fontId="23" fillId="0" borderId="0" xfId="16" applyNumberFormat="1" applyFont="1" applyFill="1" applyBorder="1" applyAlignment="1" applyProtection="1">
      <alignment horizontal="right" vertical="center" wrapText="1"/>
    </xf>
    <xf numFmtId="10" fontId="28" fillId="3" borderId="27" xfId="16" applyNumberFormat="1" applyFont="1" applyFill="1" applyBorder="1" applyAlignment="1" applyProtection="1">
      <alignment vertical="center"/>
      <protection locked="0"/>
    </xf>
    <xf numFmtId="173" fontId="28" fillId="3" borderId="57" xfId="7" applyNumberFormat="1" applyFont="1" applyFill="1" applyBorder="1" applyAlignment="1" applyProtection="1">
      <alignment vertical="center"/>
      <protection locked="0"/>
    </xf>
    <xf numFmtId="0" fontId="28" fillId="5" borderId="16" xfId="9" applyFont="1" applyFill="1" applyBorder="1" applyAlignment="1" applyProtection="1">
      <alignment horizontal="center" vertical="center" wrapText="1"/>
      <protection locked="0"/>
    </xf>
    <xf numFmtId="0" fontId="19" fillId="0" borderId="16" xfId="9" applyFont="1" applyBorder="1" applyAlignment="1" applyProtection="1">
      <alignment horizontal="left" vertical="center" wrapText="1"/>
      <protection locked="0"/>
    </xf>
    <xf numFmtId="0" fontId="19" fillId="0" borderId="23" xfId="14" applyBorder="1" applyAlignment="1" applyProtection="1">
      <alignment vertical="center"/>
      <protection locked="0"/>
    </xf>
    <xf numFmtId="0" fontId="20" fillId="6" borderId="1" xfId="9" applyFont="1" applyFill="1" applyBorder="1" applyAlignment="1" applyProtection="1">
      <alignment horizontal="left" vertical="center" wrapText="1"/>
      <protection locked="0"/>
    </xf>
    <xf numFmtId="0" fontId="20" fillId="6" borderId="2" xfId="9" applyFont="1" applyFill="1" applyBorder="1" applyAlignment="1" applyProtection="1">
      <alignment horizontal="left" vertical="center" wrapText="1"/>
      <protection locked="0"/>
    </xf>
    <xf numFmtId="0" fontId="19" fillId="0" borderId="4" xfId="9" applyFont="1" applyBorder="1" applyAlignment="1" applyProtection="1">
      <alignment vertical="center"/>
      <protection locked="0"/>
    </xf>
    <xf numFmtId="0" fontId="19" fillId="0" borderId="16" xfId="9" applyFont="1" applyBorder="1" applyAlignment="1" applyProtection="1">
      <alignment vertical="center"/>
      <protection locked="0"/>
    </xf>
    <xf numFmtId="0" fontId="19" fillId="0" borderId="51" xfId="9" applyFont="1" applyBorder="1" applyAlignment="1" applyProtection="1">
      <alignment vertical="center"/>
      <protection locked="0"/>
    </xf>
    <xf numFmtId="0" fontId="19" fillId="0" borderId="13" xfId="9" applyFont="1" applyBorder="1" applyAlignment="1" applyProtection="1">
      <alignment vertical="center"/>
      <protection locked="0"/>
    </xf>
    <xf numFmtId="173" fontId="19" fillId="0" borderId="13" xfId="9" applyNumberFormat="1" applyFont="1" applyBorder="1" applyAlignment="1" applyProtection="1">
      <alignment vertical="center"/>
      <protection locked="0"/>
    </xf>
    <xf numFmtId="9" fontId="19" fillId="0" borderId="23" xfId="16" applyFont="1" applyBorder="1" applyAlignment="1" applyProtection="1">
      <alignment vertical="center"/>
      <protection hidden="1"/>
    </xf>
    <xf numFmtId="9" fontId="19" fillId="0" borderId="14" xfId="16" applyFont="1" applyBorder="1" applyAlignment="1" applyProtection="1">
      <alignment vertical="center"/>
      <protection hidden="1"/>
    </xf>
    <xf numFmtId="0" fontId="23" fillId="3" borderId="30" xfId="9" applyFont="1" applyFill="1" applyBorder="1" applyAlignment="1" applyProtection="1">
      <alignment horizontal="center" vertical="center" wrapText="1"/>
      <protection locked="0"/>
    </xf>
    <xf numFmtId="0" fontId="23" fillId="3" borderId="31" xfId="9" applyFont="1" applyFill="1" applyBorder="1" applyAlignment="1" applyProtection="1">
      <alignment horizontal="center" vertical="center" wrapText="1"/>
      <protection locked="0"/>
    </xf>
    <xf numFmtId="0" fontId="23" fillId="14" borderId="24" xfId="9" applyFont="1" applyFill="1" applyBorder="1" applyAlignment="1" applyProtection="1">
      <alignment horizontal="center" vertical="center" wrapText="1"/>
      <protection hidden="1"/>
    </xf>
    <xf numFmtId="168" fontId="19" fillId="0" borderId="0" xfId="9" applyNumberFormat="1" applyFont="1" applyAlignment="1" applyProtection="1">
      <alignment horizontal="left" vertical="center"/>
      <protection locked="0"/>
    </xf>
    <xf numFmtId="0" fontId="35" fillId="0" borderId="0" xfId="57" applyFill="1" applyAlignment="1" applyProtection="1">
      <alignment vertical="center"/>
      <protection locked="0"/>
    </xf>
    <xf numFmtId="0" fontId="35" fillId="3" borderId="57" xfId="57" applyFill="1" applyBorder="1" applyAlignment="1" applyProtection="1">
      <alignment vertical="center"/>
      <protection locked="0"/>
    </xf>
    <xf numFmtId="0" fontId="35" fillId="0" borderId="0" xfId="57" applyFill="1" applyBorder="1" applyAlignment="1" applyProtection="1">
      <alignment vertical="center"/>
      <protection locked="0"/>
    </xf>
    <xf numFmtId="9" fontId="19" fillId="0" borderId="37" xfId="16" applyFont="1" applyFill="1" applyBorder="1" applyAlignment="1" applyProtection="1">
      <alignment horizontal="right" vertical="center" wrapText="1"/>
      <protection locked="0"/>
    </xf>
    <xf numFmtId="0" fontId="35" fillId="0" borderId="0" xfId="57" applyFill="1" applyBorder="1" applyProtection="1">
      <protection locked="0"/>
    </xf>
    <xf numFmtId="0" fontId="19" fillId="0" borderId="23" xfId="9" applyFont="1" applyBorder="1" applyAlignment="1" applyProtection="1">
      <alignment vertical="center"/>
      <protection locked="0"/>
    </xf>
    <xf numFmtId="0" fontId="20" fillId="5" borderId="16" xfId="9" applyFont="1" applyFill="1" applyBorder="1" applyAlignment="1" applyProtection="1">
      <alignment horizontal="center" vertical="center"/>
      <protection locked="0"/>
    </xf>
    <xf numFmtId="0" fontId="20" fillId="5" borderId="4" xfId="9" applyFont="1" applyFill="1" applyBorder="1" applyAlignment="1" applyProtection="1">
      <alignment horizontal="center" vertical="center"/>
      <protection locked="0"/>
    </xf>
    <xf numFmtId="0" fontId="20" fillId="5" borderId="23" xfId="9" applyFont="1" applyFill="1" applyBorder="1" applyAlignment="1" applyProtection="1">
      <alignment horizontal="center" vertical="center"/>
      <protection locked="0"/>
    </xf>
    <xf numFmtId="0" fontId="19" fillId="0" borderId="0" xfId="21" applyFont="1" applyAlignment="1" applyProtection="1">
      <alignment vertical="center"/>
      <protection locked="0"/>
    </xf>
    <xf numFmtId="166" fontId="19" fillId="0" borderId="0" xfId="7" applyFont="1" applyFill="1" applyAlignment="1" applyProtection="1">
      <alignment vertical="center"/>
      <protection locked="0"/>
    </xf>
    <xf numFmtId="0" fontId="20" fillId="3" borderId="4" xfId="0" applyFont="1" applyFill="1" applyBorder="1" applyAlignment="1">
      <alignment horizontal="center" vertical="center" wrapText="1" readingOrder="1"/>
    </xf>
    <xf numFmtId="0" fontId="20" fillId="3" borderId="4" xfId="0" applyFont="1" applyFill="1" applyBorder="1" applyAlignment="1">
      <alignment horizontal="justify" vertical="center" wrapText="1" readingOrder="1"/>
    </xf>
    <xf numFmtId="0" fontId="29" fillId="0" borderId="0" xfId="21" applyFont="1" applyAlignment="1" applyProtection="1">
      <alignment horizontal="justify" vertical="center" wrapText="1"/>
      <protection locked="0"/>
    </xf>
    <xf numFmtId="0" fontId="19" fillId="0" borderId="9" xfId="0" applyFont="1" applyBorder="1" applyAlignment="1">
      <alignment horizontal="justify" vertical="top" wrapText="1"/>
    </xf>
    <xf numFmtId="166" fontId="29" fillId="0" borderId="48" xfId="7" applyFont="1" applyFill="1" applyBorder="1" applyAlignment="1" applyProtection="1">
      <alignment horizontal="justify" vertical="center" wrapText="1"/>
      <protection locked="0"/>
    </xf>
    <xf numFmtId="0" fontId="29" fillId="0" borderId="0" xfId="21" applyFont="1" applyAlignment="1" applyProtection="1">
      <alignment horizontal="justify" vertical="center"/>
      <protection locked="0"/>
    </xf>
    <xf numFmtId="0" fontId="29" fillId="0" borderId="4" xfId="21" applyFont="1" applyBorder="1" applyAlignment="1" applyProtection="1">
      <alignment vertical="center"/>
      <protection locked="0"/>
    </xf>
    <xf numFmtId="0" fontId="29" fillId="0" borderId="23" xfId="21" applyFont="1" applyBorder="1" applyAlignment="1" applyProtection="1">
      <alignment vertical="center"/>
      <protection locked="0"/>
    </xf>
    <xf numFmtId="0" fontId="46" fillId="0" borderId="0" xfId="57" applyFont="1" applyFill="1" applyAlignment="1" applyProtection="1">
      <alignment vertical="center"/>
      <protection locked="0"/>
    </xf>
    <xf numFmtId="14" fontId="29" fillId="0" borderId="4" xfId="21" applyNumberFormat="1" applyFont="1" applyBorder="1" applyAlignment="1" applyProtection="1">
      <alignment vertical="center"/>
      <protection locked="0"/>
    </xf>
    <xf numFmtId="0" fontId="29" fillId="0" borderId="16" xfId="21" applyFont="1" applyBorder="1" applyAlignment="1" applyProtection="1">
      <alignment horizontal="justify" vertical="center"/>
      <protection locked="0"/>
    </xf>
    <xf numFmtId="0" fontId="29" fillId="0" borderId="23" xfId="21" applyFont="1" applyBorder="1" applyAlignment="1" applyProtection="1">
      <alignment horizontal="justify" vertical="center"/>
      <protection locked="0"/>
    </xf>
    <xf numFmtId="0" fontId="29" fillId="0" borderId="23" xfId="21" applyFont="1" applyBorder="1" applyAlignment="1" applyProtection="1">
      <alignment horizontal="justify" vertical="center" wrapText="1"/>
      <protection locked="0"/>
    </xf>
    <xf numFmtId="0" fontId="29" fillId="0" borderId="51" xfId="21" applyFont="1" applyBorder="1" applyAlignment="1" applyProtection="1">
      <alignment horizontal="justify" vertical="center"/>
      <protection locked="0"/>
    </xf>
    <xf numFmtId="0" fontId="29" fillId="0" borderId="14" xfId="21" applyFont="1" applyBorder="1" applyAlignment="1" applyProtection="1">
      <alignment horizontal="justify" vertical="center" wrapText="1"/>
      <protection locked="0"/>
    </xf>
    <xf numFmtId="0" fontId="28" fillId="3" borderId="53" xfId="21" applyFont="1" applyFill="1" applyBorder="1" applyAlignment="1" applyProtection="1">
      <alignment horizontal="center" vertical="center"/>
      <protection locked="0"/>
    </xf>
    <xf numFmtId="0" fontId="28" fillId="3" borderId="5" xfId="21" applyFont="1" applyFill="1" applyBorder="1" applyAlignment="1" applyProtection="1">
      <alignment horizontal="center" vertical="center"/>
      <protection locked="0"/>
    </xf>
    <xf numFmtId="0" fontId="28" fillId="3" borderId="6" xfId="21" applyFont="1" applyFill="1" applyBorder="1" applyAlignment="1" applyProtection="1">
      <alignment horizontal="center" vertical="center"/>
      <protection locked="0"/>
    </xf>
    <xf numFmtId="0" fontId="46" fillId="0" borderId="23" xfId="57" applyFont="1" applyFill="1" applyBorder="1" applyAlignment="1" applyProtection="1">
      <alignment vertical="center"/>
      <protection locked="0"/>
    </xf>
    <xf numFmtId="0" fontId="46" fillId="0" borderId="14" xfId="57" applyFont="1" applyFill="1" applyBorder="1" applyAlignment="1" applyProtection="1">
      <alignment vertical="center"/>
      <protection locked="0"/>
    </xf>
    <xf numFmtId="0" fontId="29" fillId="0" borderId="16" xfId="21" applyFont="1" applyBorder="1" applyAlignment="1" applyProtection="1">
      <alignment vertical="center"/>
      <protection locked="0"/>
    </xf>
    <xf numFmtId="0" fontId="29" fillId="0" borderId="51" xfId="21" applyFont="1" applyBorder="1" applyAlignment="1" applyProtection="1">
      <alignment vertical="center"/>
      <protection locked="0"/>
    </xf>
    <xf numFmtId="14" fontId="29" fillId="0" borderId="13" xfId="21" applyNumberFormat="1" applyFont="1" applyBorder="1" applyAlignment="1" applyProtection="1">
      <alignment vertical="center"/>
      <protection locked="0"/>
    </xf>
    <xf numFmtId="0" fontId="29" fillId="0" borderId="13" xfId="21" applyFont="1" applyBorder="1" applyAlignment="1" applyProtection="1">
      <alignment vertical="center"/>
      <protection locked="0"/>
    </xf>
    <xf numFmtId="0" fontId="29" fillId="0" borderId="4" xfId="21" applyFont="1" applyBorder="1" applyAlignment="1" applyProtection="1">
      <alignment horizontal="right" vertical="center"/>
      <protection locked="0"/>
    </xf>
    <xf numFmtId="0" fontId="29" fillId="0" borderId="14" xfId="21" applyFont="1" applyBorder="1" applyAlignment="1" applyProtection="1">
      <alignment vertical="center"/>
      <protection locked="0"/>
    </xf>
    <xf numFmtId="0" fontId="29" fillId="0" borderId="16" xfId="21" applyFont="1" applyBorder="1" applyAlignment="1" applyProtection="1">
      <alignment vertical="center" wrapText="1"/>
      <protection locked="0"/>
    </xf>
    <xf numFmtId="14" fontId="29" fillId="0" borderId="4" xfId="21" applyNumberFormat="1" applyFont="1" applyBorder="1" applyAlignment="1" applyProtection="1">
      <alignment horizontal="right" vertical="center"/>
      <protection locked="0"/>
    </xf>
    <xf numFmtId="14" fontId="29" fillId="0" borderId="13" xfId="21" applyNumberFormat="1" applyFont="1" applyBorder="1" applyAlignment="1" applyProtection="1">
      <alignment horizontal="right" vertical="center"/>
      <protection locked="0"/>
    </xf>
    <xf numFmtId="0" fontId="35" fillId="0" borderId="0" xfId="57" applyBorder="1" applyProtection="1">
      <protection locked="0"/>
    </xf>
    <xf numFmtId="173" fontId="19" fillId="0" borderId="4" xfId="7" applyNumberFormat="1" applyFont="1" applyFill="1" applyBorder="1" applyAlignment="1" applyProtection="1">
      <alignment horizontal="left" vertical="center" wrapText="1"/>
      <protection hidden="1"/>
    </xf>
    <xf numFmtId="0" fontId="20" fillId="0" borderId="4" xfId="9" applyFont="1" applyBorder="1" applyAlignment="1" applyProtection="1">
      <alignment horizontal="center" wrapText="1"/>
      <protection locked="0"/>
    </xf>
    <xf numFmtId="0" fontId="35" fillId="0" borderId="0" xfId="57" applyAlignment="1" applyProtection="1">
      <alignment horizontal="left" vertical="center"/>
      <protection locked="0"/>
    </xf>
    <xf numFmtId="0" fontId="35" fillId="0" borderId="0" xfId="57" applyFill="1" applyBorder="1" applyAlignment="1" applyProtection="1">
      <alignment horizontal="left" vertical="center"/>
      <protection locked="0"/>
    </xf>
    <xf numFmtId="10" fontId="29" fillId="0" borderId="23" xfId="20" applyNumberFormat="1" applyFont="1" applyFill="1" applyBorder="1" applyAlignment="1" applyProtection="1">
      <alignment vertical="center"/>
      <protection hidden="1"/>
    </xf>
    <xf numFmtId="10" fontId="23" fillId="5" borderId="14" xfId="16" applyNumberFormat="1" applyFont="1" applyFill="1" applyBorder="1" applyAlignment="1" applyProtection="1">
      <alignment horizontal="right" vertical="center" wrapText="1"/>
      <protection hidden="1"/>
    </xf>
    <xf numFmtId="0" fontId="19" fillId="0" borderId="16" xfId="9" applyFont="1" applyBorder="1" applyProtection="1">
      <protection hidden="1"/>
    </xf>
    <xf numFmtId="0" fontId="19" fillId="0" borderId="51" xfId="9" applyFont="1" applyBorder="1" applyProtection="1">
      <protection hidden="1"/>
    </xf>
    <xf numFmtId="0" fontId="28" fillId="7" borderId="5" xfId="7" applyNumberFormat="1" applyFont="1" applyFill="1" applyBorder="1" applyAlignment="1" applyProtection="1">
      <alignment horizontal="right"/>
      <protection hidden="1"/>
    </xf>
    <xf numFmtId="0" fontId="28" fillId="11" borderId="5" xfId="7" applyNumberFormat="1" applyFont="1" applyFill="1" applyBorder="1" applyAlignment="1" applyProtection="1">
      <alignment horizontal="right"/>
      <protection hidden="1"/>
    </xf>
    <xf numFmtId="0" fontId="28" fillId="11" borderId="6" xfId="7" applyNumberFormat="1" applyFont="1" applyFill="1" applyBorder="1" applyAlignment="1" applyProtection="1">
      <alignment horizontal="right"/>
      <protection hidden="1"/>
    </xf>
    <xf numFmtId="173" fontId="29" fillId="7" borderId="4" xfId="7" applyNumberFormat="1" applyFont="1" applyFill="1" applyBorder="1" applyAlignment="1" applyProtection="1">
      <alignment horizontal="right"/>
      <protection hidden="1"/>
    </xf>
    <xf numFmtId="173" fontId="29" fillId="11" borderId="4" xfId="7" applyNumberFormat="1" applyFont="1" applyFill="1" applyBorder="1" applyAlignment="1" applyProtection="1">
      <alignment horizontal="right"/>
      <protection hidden="1"/>
    </xf>
    <xf numFmtId="173" fontId="29" fillId="11" borderId="23" xfId="7" applyNumberFormat="1" applyFont="1" applyFill="1" applyBorder="1" applyAlignment="1" applyProtection="1">
      <alignment horizontal="right"/>
      <protection hidden="1"/>
    </xf>
    <xf numFmtId="169" fontId="28" fillId="7" borderId="4" xfId="7" applyNumberFormat="1" applyFont="1" applyFill="1" applyBorder="1" applyProtection="1">
      <protection hidden="1"/>
    </xf>
    <xf numFmtId="169" fontId="28" fillId="11" borderId="4" xfId="7" applyNumberFormat="1" applyFont="1" applyFill="1" applyBorder="1" applyProtection="1">
      <protection hidden="1"/>
    </xf>
    <xf numFmtId="169" fontId="28" fillId="11" borderId="23" xfId="7" applyNumberFormat="1" applyFont="1" applyFill="1" applyBorder="1" applyProtection="1">
      <protection hidden="1"/>
    </xf>
    <xf numFmtId="169" fontId="28" fillId="3" borderId="4" xfId="7" applyNumberFormat="1" applyFont="1" applyFill="1" applyBorder="1" applyAlignment="1" applyProtection="1">
      <alignment horizontal="center"/>
      <protection hidden="1"/>
    </xf>
    <xf numFmtId="169" fontId="28" fillId="3" borderId="23" xfId="7" applyNumberFormat="1" applyFont="1" applyFill="1" applyBorder="1" applyAlignment="1" applyProtection="1">
      <alignment horizontal="center"/>
      <protection hidden="1"/>
    </xf>
    <xf numFmtId="0" fontId="28" fillId="3" borderId="4" xfId="0" applyFont="1" applyFill="1" applyBorder="1" applyProtection="1">
      <protection hidden="1"/>
    </xf>
    <xf numFmtId="0" fontId="28" fillId="3" borderId="23" xfId="0" applyFont="1" applyFill="1" applyBorder="1" applyProtection="1">
      <protection hidden="1"/>
    </xf>
    <xf numFmtId="169" fontId="29" fillId="0" borderId="4" xfId="7" applyNumberFormat="1" applyFont="1" applyBorder="1" applyProtection="1">
      <protection hidden="1"/>
    </xf>
    <xf numFmtId="169" fontId="29" fillId="0" borderId="23" xfId="7" applyNumberFormat="1" applyFont="1" applyBorder="1" applyProtection="1">
      <protection hidden="1"/>
    </xf>
    <xf numFmtId="169" fontId="29" fillId="3" borderId="4" xfId="7" applyNumberFormat="1" applyFont="1" applyFill="1" applyBorder="1" applyProtection="1">
      <protection hidden="1"/>
    </xf>
    <xf numFmtId="169" fontId="29" fillId="3" borderId="23" xfId="7" applyNumberFormat="1" applyFont="1" applyFill="1" applyBorder="1" applyProtection="1">
      <protection hidden="1"/>
    </xf>
    <xf numFmtId="169" fontId="28" fillId="3" borderId="4" xfId="7" applyNumberFormat="1" applyFont="1" applyFill="1" applyBorder="1" applyProtection="1">
      <protection hidden="1"/>
    </xf>
    <xf numFmtId="169" fontId="28" fillId="3" borderId="23" xfId="7" applyNumberFormat="1" applyFont="1" applyFill="1" applyBorder="1" applyProtection="1">
      <protection hidden="1"/>
    </xf>
    <xf numFmtId="169" fontId="28" fillId="3" borderId="13" xfId="7" applyNumberFormat="1" applyFont="1" applyFill="1" applyBorder="1" applyProtection="1">
      <protection hidden="1"/>
    </xf>
    <xf numFmtId="169" fontId="28" fillId="3" borderId="14" xfId="7" applyNumberFormat="1" applyFont="1" applyFill="1" applyBorder="1" applyProtection="1">
      <protection hidden="1"/>
    </xf>
    <xf numFmtId="0" fontId="29" fillId="0" borderId="16" xfId="0" applyFont="1" applyBorder="1" applyProtection="1">
      <protection hidden="1"/>
    </xf>
    <xf numFmtId="10" fontId="29" fillId="0" borderId="4" xfId="0" applyNumberFormat="1" applyFont="1" applyBorder="1" applyProtection="1">
      <protection hidden="1"/>
    </xf>
    <xf numFmtId="10" fontId="29" fillId="0" borderId="4" xfId="16" applyNumberFormat="1" applyFont="1" applyBorder="1" applyProtection="1">
      <protection hidden="1"/>
    </xf>
    <xf numFmtId="0" fontId="29" fillId="7" borderId="16" xfId="0" applyFont="1" applyFill="1" applyBorder="1" applyProtection="1">
      <protection hidden="1"/>
    </xf>
    <xf numFmtId="10" fontId="29" fillId="7" borderId="4" xfId="16" applyNumberFormat="1" applyFont="1" applyFill="1" applyBorder="1" applyProtection="1">
      <protection hidden="1"/>
    </xf>
    <xf numFmtId="2" fontId="29" fillId="0" borderId="4" xfId="16" applyNumberFormat="1" applyFont="1" applyFill="1" applyBorder="1" applyProtection="1">
      <protection hidden="1"/>
    </xf>
    <xf numFmtId="2" fontId="29" fillId="0" borderId="23" xfId="16" applyNumberFormat="1" applyFont="1" applyFill="1" applyBorder="1" applyProtection="1">
      <protection hidden="1"/>
    </xf>
    <xf numFmtId="169" fontId="29" fillId="3" borderId="4" xfId="37" applyNumberFormat="1" applyFont="1" applyFill="1" applyBorder="1" applyProtection="1">
      <protection hidden="1"/>
    </xf>
    <xf numFmtId="169" fontId="29" fillId="3" borderId="23" xfId="37" applyNumberFormat="1" applyFont="1" applyFill="1" applyBorder="1" applyProtection="1">
      <protection hidden="1"/>
    </xf>
    <xf numFmtId="169" fontId="29" fillId="0" borderId="13" xfId="37" applyNumberFormat="1" applyFont="1" applyFill="1" applyBorder="1" applyProtection="1">
      <protection hidden="1"/>
    </xf>
    <xf numFmtId="169" fontId="29" fillId="0" borderId="14" xfId="37" applyNumberFormat="1" applyFont="1" applyFill="1" applyBorder="1" applyProtection="1">
      <protection hidden="1"/>
    </xf>
    <xf numFmtId="0" fontId="29" fillId="0" borderId="53" xfId="36" applyFont="1" applyBorder="1" applyProtection="1">
      <protection hidden="1"/>
    </xf>
    <xf numFmtId="10" fontId="29" fillId="0" borderId="5" xfId="36" applyNumberFormat="1" applyFont="1" applyBorder="1" applyProtection="1">
      <protection hidden="1"/>
    </xf>
    <xf numFmtId="169" fontId="29" fillId="0" borderId="5" xfId="37" applyNumberFormat="1" applyFont="1" applyFill="1" applyBorder="1" applyProtection="1">
      <protection hidden="1"/>
    </xf>
    <xf numFmtId="169" fontId="29" fillId="0" borderId="6" xfId="37" applyNumberFormat="1" applyFont="1" applyFill="1" applyBorder="1" applyProtection="1">
      <protection hidden="1"/>
    </xf>
    <xf numFmtId="0" fontId="29" fillId="0" borderId="16" xfId="36" applyFont="1" applyBorder="1" applyProtection="1">
      <protection hidden="1"/>
    </xf>
    <xf numFmtId="9" fontId="29" fillId="0" borderId="4" xfId="36" applyNumberFormat="1" applyFont="1" applyBorder="1" applyProtection="1">
      <protection hidden="1"/>
    </xf>
    <xf numFmtId="169" fontId="29" fillId="0" borderId="4" xfId="37" applyNumberFormat="1" applyFont="1" applyFill="1" applyBorder="1" applyProtection="1">
      <protection hidden="1"/>
    </xf>
    <xf numFmtId="169" fontId="29" fillId="0" borderId="23" xfId="37" applyNumberFormat="1" applyFont="1" applyFill="1" applyBorder="1" applyProtection="1">
      <protection hidden="1"/>
    </xf>
    <xf numFmtId="10" fontId="29" fillId="0" borderId="4" xfId="36" applyNumberFormat="1" applyFont="1" applyBorder="1" applyProtection="1">
      <protection hidden="1"/>
    </xf>
    <xf numFmtId="169" fontId="28" fillId="3" borderId="13" xfId="37" applyNumberFormat="1" applyFont="1" applyFill="1" applyBorder="1" applyProtection="1">
      <protection hidden="1"/>
    </xf>
    <xf numFmtId="169" fontId="28" fillId="3" borderId="14" xfId="37" applyNumberFormat="1" applyFont="1" applyFill="1" applyBorder="1" applyProtection="1">
      <protection hidden="1"/>
    </xf>
    <xf numFmtId="42" fontId="34" fillId="0" borderId="4" xfId="56" applyFont="1" applyFill="1" applyBorder="1" applyAlignment="1" applyProtection="1">
      <alignment horizontal="left" vertical="center" wrapText="1"/>
      <protection hidden="1"/>
    </xf>
    <xf numFmtId="42" fontId="29" fillId="0" borderId="4" xfId="55" applyNumberFormat="1" applyFont="1" applyBorder="1" applyAlignment="1" applyProtection="1">
      <alignment horizontal="left"/>
      <protection hidden="1"/>
    </xf>
    <xf numFmtId="42" fontId="29" fillId="0" borderId="23" xfId="55" applyNumberFormat="1" applyFont="1" applyBorder="1" applyAlignment="1" applyProtection="1">
      <alignment horizontal="left"/>
      <protection hidden="1"/>
    </xf>
    <xf numFmtId="42" fontId="29" fillId="0" borderId="4" xfId="56" applyFont="1" applyFill="1" applyBorder="1" applyAlignment="1" applyProtection="1">
      <alignment horizontal="left" vertical="center"/>
      <protection hidden="1"/>
    </xf>
    <xf numFmtId="42" fontId="29" fillId="0" borderId="13" xfId="56" applyFont="1" applyFill="1" applyBorder="1" applyAlignment="1" applyProtection="1">
      <alignment horizontal="left" vertical="center"/>
      <protection hidden="1"/>
    </xf>
    <xf numFmtId="42" fontId="34" fillId="0" borderId="13" xfId="56" applyFont="1" applyFill="1" applyBorder="1" applyAlignment="1" applyProtection="1">
      <alignment horizontal="left" vertical="center" wrapText="1"/>
      <protection hidden="1"/>
    </xf>
    <xf numFmtId="42" fontId="29" fillId="0" borderId="13" xfId="55" applyNumberFormat="1" applyFont="1" applyBorder="1" applyAlignment="1" applyProtection="1">
      <alignment horizontal="left"/>
      <protection hidden="1"/>
    </xf>
    <xf numFmtId="42" fontId="29" fillId="0" borderId="14" xfId="55" applyNumberFormat="1" applyFont="1" applyBorder="1" applyAlignment="1" applyProtection="1">
      <alignment horizontal="left"/>
      <protection hidden="1"/>
    </xf>
    <xf numFmtId="173" fontId="29" fillId="2" borderId="4" xfId="7" applyNumberFormat="1" applyFont="1" applyFill="1" applyBorder="1" applyAlignment="1" applyProtection="1">
      <alignment vertical="center"/>
      <protection hidden="1"/>
    </xf>
    <xf numFmtId="173" fontId="29" fillId="2" borderId="23" xfId="7" applyNumberFormat="1" applyFont="1" applyFill="1" applyBorder="1" applyAlignment="1" applyProtection="1">
      <alignment vertical="center"/>
      <protection hidden="1"/>
    </xf>
    <xf numFmtId="173" fontId="29" fillId="2" borderId="13" xfId="7" applyNumberFormat="1" applyFont="1" applyFill="1" applyBorder="1" applyAlignment="1" applyProtection="1">
      <alignment vertical="center"/>
      <protection hidden="1"/>
    </xf>
    <xf numFmtId="173" fontId="29" fillId="2" borderId="14" xfId="7" applyNumberFormat="1" applyFont="1" applyFill="1" applyBorder="1" applyAlignment="1" applyProtection="1">
      <alignment vertical="center"/>
      <protection hidden="1"/>
    </xf>
    <xf numFmtId="0" fontId="28" fillId="2" borderId="4" xfId="34" applyFont="1" applyFill="1" applyBorder="1" applyAlignment="1" applyProtection="1">
      <alignment horizontal="center" vertical="center"/>
      <protection hidden="1"/>
    </xf>
    <xf numFmtId="10" fontId="28" fillId="2" borderId="4" xfId="34" applyNumberFormat="1" applyFont="1" applyFill="1" applyBorder="1" applyAlignment="1" applyProtection="1">
      <alignment horizontal="center" vertical="center"/>
      <protection hidden="1"/>
    </xf>
    <xf numFmtId="10" fontId="28" fillId="2" borderId="23" xfId="34" applyNumberFormat="1" applyFont="1" applyFill="1" applyBorder="1" applyAlignment="1" applyProtection="1">
      <alignment horizontal="center" vertical="center"/>
      <protection hidden="1"/>
    </xf>
    <xf numFmtId="0" fontId="28" fillId="2" borderId="23" xfId="34" applyFont="1" applyFill="1" applyBorder="1" applyAlignment="1" applyProtection="1">
      <alignment horizontal="center" vertical="center"/>
      <protection hidden="1"/>
    </xf>
    <xf numFmtId="168" fontId="23" fillId="3" borderId="23" xfId="19" applyNumberFormat="1" applyFont="1" applyFill="1" applyBorder="1" applyAlignment="1" applyProtection="1">
      <alignment horizontal="center" vertical="center" wrapText="1"/>
      <protection hidden="1"/>
    </xf>
    <xf numFmtId="168" fontId="23" fillId="3" borderId="14" xfId="19" applyNumberFormat="1" applyFont="1" applyFill="1" applyBorder="1" applyAlignment="1" applyProtection="1">
      <alignment horizontal="center" vertical="center" wrapText="1"/>
      <protection hidden="1"/>
    </xf>
    <xf numFmtId="0" fontId="19" fillId="0" borderId="0" xfId="0" applyFont="1" applyProtection="1">
      <protection locked="0"/>
    </xf>
    <xf numFmtId="0" fontId="20" fillId="3" borderId="1" xfId="0" applyFont="1" applyFill="1" applyBorder="1" applyAlignment="1" applyProtection="1">
      <alignment horizontal="center" vertical="center" wrapText="1"/>
      <protection locked="0"/>
    </xf>
    <xf numFmtId="0" fontId="20" fillId="3" borderId="3" xfId="0" applyFont="1" applyFill="1" applyBorder="1" applyAlignment="1" applyProtection="1">
      <alignment horizontal="center" vertical="center" wrapText="1"/>
      <protection locked="0"/>
    </xf>
    <xf numFmtId="0" fontId="20" fillId="9" borderId="13" xfId="0" applyFont="1" applyFill="1" applyBorder="1" applyAlignment="1" applyProtection="1">
      <alignment horizontal="center" vertical="center" wrapText="1"/>
      <protection locked="0"/>
    </xf>
    <xf numFmtId="0" fontId="20" fillId="9" borderId="14" xfId="0" applyFont="1" applyFill="1" applyBorder="1" applyAlignment="1" applyProtection="1">
      <alignment horizontal="center" vertical="center" wrapText="1"/>
      <protection locked="0"/>
    </xf>
    <xf numFmtId="0" fontId="19" fillId="0" borderId="4" xfId="0" applyFont="1" applyBorder="1" applyAlignment="1" applyProtection="1">
      <alignment horizontal="center" vertical="center"/>
      <protection locked="0"/>
    </xf>
    <xf numFmtId="0" fontId="19" fillId="0" borderId="23" xfId="0" applyFont="1" applyBorder="1" applyAlignment="1" applyProtection="1">
      <alignment horizontal="center" vertical="center"/>
      <protection locked="0"/>
    </xf>
    <xf numFmtId="0" fontId="19" fillId="0" borderId="0" xfId="0" applyFont="1" applyAlignment="1" applyProtection="1">
      <alignment horizontal="left"/>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19" fillId="0" borderId="0" xfId="0" applyFont="1" applyAlignment="1" applyProtection="1">
      <alignment wrapText="1"/>
      <protection locked="0"/>
    </xf>
    <xf numFmtId="0" fontId="19" fillId="0" borderId="0" xfId="9" applyFont="1" applyAlignment="1">
      <alignment vertical="center"/>
    </xf>
    <xf numFmtId="0" fontId="29" fillId="0" borderId="4" xfId="21" applyFont="1" applyBorder="1" applyAlignment="1" applyProtection="1">
      <alignment horizontal="justify" vertical="center"/>
      <protection locked="0"/>
    </xf>
    <xf numFmtId="1" fontId="22" fillId="0" borderId="4" xfId="9" applyNumberFormat="1" applyFont="1" applyBorder="1" applyAlignment="1" applyProtection="1">
      <alignment horizontal="center" vertical="center" wrapText="1"/>
      <protection locked="0"/>
    </xf>
    <xf numFmtId="173" fontId="19" fillId="0" borderId="19" xfId="7" applyNumberFormat="1" applyFont="1" applyBorder="1" applyAlignment="1" applyProtection="1">
      <alignment vertical="center"/>
      <protection locked="0"/>
    </xf>
    <xf numFmtId="0" fontId="28" fillId="5" borderId="67" xfId="28" applyFont="1" applyFill="1" applyBorder="1" applyAlignment="1" applyProtection="1">
      <alignment vertical="center"/>
      <protection locked="0"/>
    </xf>
    <xf numFmtId="0" fontId="28" fillId="5" borderId="57" xfId="28" applyFont="1" applyFill="1" applyBorder="1" applyAlignment="1" applyProtection="1">
      <alignment vertical="center"/>
      <protection locked="0"/>
    </xf>
    <xf numFmtId="0" fontId="23" fillId="3" borderId="4" xfId="9" applyFont="1" applyFill="1" applyBorder="1" applyAlignment="1" applyProtection="1">
      <alignment horizontal="center" vertical="center" wrapText="1"/>
      <protection locked="0"/>
    </xf>
    <xf numFmtId="0" fontId="20" fillId="0" borderId="0" xfId="9" applyFont="1" applyAlignment="1" applyProtection="1">
      <alignment horizontal="center" vertical="center" wrapText="1"/>
      <protection locked="0"/>
    </xf>
    <xf numFmtId="0" fontId="20" fillId="5" borderId="9" xfId="30" applyFont="1" applyFill="1" applyBorder="1" applyAlignment="1" applyProtection="1">
      <alignment vertical="center" wrapText="1"/>
      <protection locked="0"/>
    </xf>
    <xf numFmtId="0" fontId="19" fillId="0" borderId="0" xfId="30" applyAlignment="1" applyProtection="1">
      <alignment vertical="center" wrapText="1"/>
      <protection locked="0" hidden="1"/>
    </xf>
    <xf numFmtId="9" fontId="19" fillId="0" borderId="4" xfId="14" applyNumberFormat="1" applyBorder="1" applyAlignment="1" applyProtection="1">
      <alignment horizontal="center" vertical="center"/>
      <protection locked="0"/>
    </xf>
    <xf numFmtId="0" fontId="19" fillId="0" borderId="4" xfId="14" applyBorder="1" applyAlignment="1" applyProtection="1">
      <alignment horizontal="center" vertical="center" wrapText="1"/>
      <protection locked="0"/>
    </xf>
    <xf numFmtId="1" fontId="20" fillId="0" borderId="4" xfId="14" applyNumberFormat="1" applyFont="1" applyBorder="1" applyAlignment="1" applyProtection="1">
      <alignment horizontal="center" vertical="center" wrapText="1"/>
      <protection locked="0"/>
    </xf>
    <xf numFmtId="1" fontId="19" fillId="0" borderId="4" xfId="14" applyNumberFormat="1" applyBorder="1" applyAlignment="1" applyProtection="1">
      <alignment horizontal="center" vertical="center"/>
      <protection locked="0"/>
    </xf>
    <xf numFmtId="168" fontId="19" fillId="0" borderId="16" xfId="14" applyNumberFormat="1" applyBorder="1" applyAlignment="1" applyProtection="1">
      <alignment vertical="center"/>
      <protection locked="0"/>
    </xf>
    <xf numFmtId="168" fontId="19" fillId="0" borderId="4" xfId="14" applyNumberFormat="1" applyBorder="1" applyAlignment="1" applyProtection="1">
      <alignment vertical="center"/>
      <protection locked="0"/>
    </xf>
    <xf numFmtId="173" fontId="19" fillId="0" borderId="16" xfId="9" applyNumberFormat="1" applyFont="1" applyBorder="1" applyAlignment="1" applyProtection="1">
      <alignment vertical="center"/>
      <protection locked="0"/>
    </xf>
    <xf numFmtId="173" fontId="31" fillId="0" borderId="4" xfId="7" applyNumberFormat="1" applyFont="1" applyFill="1" applyBorder="1" applyAlignment="1" applyProtection="1">
      <alignment horizontal="center" vertical="center" wrapText="1"/>
      <protection locked="0"/>
    </xf>
    <xf numFmtId="168" fontId="23" fillId="0" borderId="24" xfId="8" applyNumberFormat="1" applyFont="1" applyFill="1" applyBorder="1" applyAlignment="1" applyProtection="1">
      <alignment horizontal="right" vertical="center" wrapText="1"/>
      <protection locked="0"/>
    </xf>
    <xf numFmtId="168" fontId="23" fillId="0" borderId="14" xfId="8" applyNumberFormat="1" applyFont="1" applyFill="1" applyBorder="1" applyAlignment="1" applyProtection="1">
      <alignment horizontal="right" vertical="center" wrapText="1"/>
      <protection locked="0"/>
    </xf>
    <xf numFmtId="171" fontId="19" fillId="0" borderId="4" xfId="9" applyNumberFormat="1" applyFont="1" applyBorder="1" applyAlignment="1">
      <alignment vertical="center"/>
    </xf>
    <xf numFmtId="171" fontId="19" fillId="0" borderId="23" xfId="9" applyNumberFormat="1" applyFont="1" applyBorder="1" applyAlignment="1">
      <alignment vertical="center"/>
    </xf>
    <xf numFmtId="171" fontId="19" fillId="0" borderId="14" xfId="9" applyNumberFormat="1" applyFont="1" applyBorder="1" applyAlignment="1">
      <alignment vertical="center"/>
    </xf>
    <xf numFmtId="173" fontId="19" fillId="0" borderId="16" xfId="7" applyNumberFormat="1" applyFont="1" applyFill="1" applyBorder="1" applyAlignment="1" applyProtection="1">
      <alignment vertical="center"/>
      <protection locked="0"/>
    </xf>
    <xf numFmtId="173" fontId="19" fillId="0" borderId="51" xfId="7" applyNumberFormat="1" applyFont="1" applyFill="1" applyBorder="1" applyAlignment="1" applyProtection="1">
      <alignment vertical="center"/>
      <protection locked="0"/>
    </xf>
    <xf numFmtId="173" fontId="19" fillId="0" borderId="13" xfId="7" applyNumberFormat="1" applyFont="1" applyFill="1" applyBorder="1" applyAlignment="1" applyProtection="1">
      <alignment vertical="center"/>
      <protection locked="0"/>
    </xf>
    <xf numFmtId="173" fontId="19" fillId="0" borderId="14" xfId="7" applyNumberFormat="1" applyFont="1" applyFill="1" applyBorder="1" applyAlignment="1" applyProtection="1">
      <alignment vertical="center"/>
      <protection locked="0"/>
    </xf>
    <xf numFmtId="2" fontId="31" fillId="0" borderId="4" xfId="9" applyNumberFormat="1" applyFont="1" applyBorder="1" applyAlignment="1" applyProtection="1">
      <alignment horizontal="center" vertical="center"/>
      <protection locked="0"/>
    </xf>
    <xf numFmtId="173" fontId="19" fillId="0" borderId="19" xfId="7" applyNumberFormat="1" applyFont="1" applyFill="1" applyBorder="1" applyAlignment="1" applyProtection="1">
      <alignment vertical="center"/>
      <protection locked="0"/>
    </xf>
    <xf numFmtId="168" fontId="23" fillId="0" borderId="23" xfId="8" applyNumberFormat="1" applyFont="1" applyFill="1" applyBorder="1" applyAlignment="1" applyProtection="1">
      <alignment horizontal="right" vertical="center" wrapText="1"/>
      <protection locked="0"/>
    </xf>
    <xf numFmtId="168" fontId="31" fillId="0" borderId="13" xfId="9" applyNumberFormat="1" applyFont="1" applyBorder="1" applyAlignment="1" applyProtection="1">
      <alignment horizontal="center" vertical="center" wrapText="1"/>
      <protection locked="0"/>
    </xf>
    <xf numFmtId="171" fontId="19" fillId="0" borderId="13" xfId="9" applyNumberFormat="1" applyFont="1" applyBorder="1" applyAlignment="1">
      <alignment vertical="center"/>
    </xf>
    <xf numFmtId="0" fontId="20" fillId="0" borderId="2" xfId="9" applyFont="1" applyBorder="1" applyAlignment="1" applyProtection="1">
      <alignment horizontal="center" vertical="center" wrapText="1"/>
      <protection locked="0"/>
    </xf>
    <xf numFmtId="173" fontId="20" fillId="0" borderId="0" xfId="9" applyNumberFormat="1" applyFont="1" applyAlignment="1" applyProtection="1">
      <alignment horizontal="center" vertical="center"/>
      <protection locked="0"/>
    </xf>
    <xf numFmtId="0" fontId="19" fillId="0" borderId="0" xfId="9" applyFont="1" applyAlignment="1" applyProtection="1">
      <alignment horizontal="justify" vertical="top" wrapText="1"/>
      <protection locked="0"/>
    </xf>
    <xf numFmtId="0" fontId="20" fillId="0" borderId="0" xfId="9" applyFont="1" applyAlignment="1" applyProtection="1">
      <alignment horizontal="left" vertical="center" wrapText="1"/>
      <protection locked="0"/>
    </xf>
    <xf numFmtId="0" fontId="19" fillId="0" borderId="19" xfId="9" applyFont="1" applyBorder="1" applyAlignment="1" applyProtection="1">
      <alignment horizontal="center" wrapText="1"/>
      <protection locked="0"/>
    </xf>
    <xf numFmtId="0" fontId="19" fillId="0" borderId="59" xfId="9" applyFont="1" applyBorder="1" applyAlignment="1" applyProtection="1">
      <alignment horizontal="center" wrapText="1"/>
      <protection locked="0"/>
    </xf>
    <xf numFmtId="169" fontId="29" fillId="0" borderId="3" xfId="19" applyNumberFormat="1" applyFont="1" applyFill="1" applyBorder="1" applyAlignment="1" applyProtection="1">
      <alignment vertical="center"/>
      <protection locked="0"/>
    </xf>
    <xf numFmtId="0" fontId="29" fillId="0" borderId="3" xfId="21" applyFont="1" applyBorder="1" applyAlignment="1" applyProtection="1">
      <alignment vertical="center"/>
      <protection locked="0"/>
    </xf>
    <xf numFmtId="1" fontId="22" fillId="0" borderId="4" xfId="20" applyNumberFormat="1" applyFont="1" applyFill="1" applyBorder="1" applyAlignment="1" applyProtection="1">
      <alignment vertical="center" wrapText="1"/>
      <protection locked="0"/>
    </xf>
    <xf numFmtId="1" fontId="22" fillId="0" borderId="4" xfId="24" applyNumberFormat="1" applyFont="1" applyFill="1" applyBorder="1" applyAlignment="1" applyProtection="1">
      <alignment vertical="center" wrapText="1"/>
      <protection locked="0"/>
    </xf>
    <xf numFmtId="0" fontId="19" fillId="0" borderId="4" xfId="9" applyFont="1" applyBorder="1" applyProtection="1">
      <protection locked="0"/>
    </xf>
    <xf numFmtId="0" fontId="22" fillId="0" borderId="4" xfId="21" applyFont="1" applyBorder="1" applyAlignment="1" applyProtection="1">
      <alignment horizontal="left" vertical="center"/>
      <protection locked="0"/>
    </xf>
    <xf numFmtId="166" fontId="22" fillId="0" borderId="23" xfId="7" applyFont="1" applyFill="1" applyBorder="1" applyAlignment="1" applyProtection="1">
      <alignment horizontal="left" vertical="center"/>
      <protection hidden="1"/>
    </xf>
    <xf numFmtId="0" fontId="19" fillId="0" borderId="4" xfId="9" applyFont="1" applyBorder="1" applyAlignment="1" applyProtection="1">
      <alignment horizontal="center" vertical="center"/>
      <protection locked="0"/>
    </xf>
    <xf numFmtId="0" fontId="46" fillId="0" borderId="0" xfId="57" applyFont="1" applyAlignment="1" applyProtection="1">
      <alignment vertical="center"/>
      <protection locked="0"/>
    </xf>
    <xf numFmtId="0" fontId="19" fillId="0" borderId="14" xfId="9" applyFont="1" applyBorder="1" applyAlignment="1" applyProtection="1">
      <alignment horizontal="center" vertical="center"/>
      <protection locked="0"/>
    </xf>
    <xf numFmtId="0" fontId="19" fillId="0" borderId="13" xfId="9" applyFont="1" applyBorder="1" applyAlignment="1" applyProtection="1">
      <alignment horizontal="center" vertical="center"/>
      <protection locked="0"/>
    </xf>
    <xf numFmtId="0" fontId="46" fillId="0" borderId="0" xfId="57" applyFont="1"/>
    <xf numFmtId="0" fontId="19" fillId="0" borderId="53" xfId="0" applyFont="1" applyBorder="1" applyAlignment="1" applyProtection="1">
      <alignment vertical="center"/>
      <protection locked="0"/>
    </xf>
    <xf numFmtId="0" fontId="19" fillId="8" borderId="6" xfId="0" applyFont="1" applyFill="1" applyBorder="1" applyAlignment="1" applyProtection="1">
      <alignment vertical="center"/>
      <protection locked="0"/>
    </xf>
    <xf numFmtId="0" fontId="19" fillId="0" borderId="16" xfId="0" applyFont="1" applyBorder="1" applyAlignment="1" applyProtection="1">
      <alignment vertical="center"/>
      <protection locked="0"/>
    </xf>
    <xf numFmtId="0" fontId="19" fillId="15" borderId="23" xfId="0" applyFont="1" applyFill="1" applyBorder="1" applyAlignment="1" applyProtection="1">
      <alignment vertical="center"/>
      <protection locked="0"/>
    </xf>
    <xf numFmtId="0" fontId="19" fillId="0" borderId="51" xfId="0" applyFont="1" applyBorder="1" applyAlignment="1" applyProtection="1">
      <alignment vertical="center"/>
      <protection locked="0"/>
    </xf>
    <xf numFmtId="0" fontId="19" fillId="13" borderId="14" xfId="0" applyFont="1" applyFill="1" applyBorder="1" applyAlignment="1" applyProtection="1">
      <alignment vertical="center"/>
      <protection locked="0"/>
    </xf>
    <xf numFmtId="0" fontId="19" fillId="0" borderId="56" xfId="0" applyFont="1" applyBorder="1" applyAlignment="1" applyProtection="1">
      <alignment vertical="center"/>
      <protection locked="0"/>
    </xf>
    <xf numFmtId="0" fontId="19" fillId="14" borderId="15" xfId="0" applyFont="1" applyFill="1" applyBorder="1" applyAlignment="1" applyProtection="1">
      <alignment vertical="center"/>
      <protection locked="0"/>
    </xf>
    <xf numFmtId="0" fontId="20" fillId="5" borderId="4" xfId="30" applyFont="1" applyFill="1" applyBorder="1" applyAlignment="1">
      <alignment horizontal="center" vertical="center" wrapText="1"/>
    </xf>
    <xf numFmtId="2" fontId="21" fillId="0" borderId="0" xfId="9" applyNumberFormat="1" applyFont="1" applyAlignment="1" applyProtection="1">
      <alignment vertical="center"/>
      <protection locked="0"/>
    </xf>
    <xf numFmtId="173" fontId="21" fillId="0" borderId="0" xfId="7" applyNumberFormat="1" applyFont="1" applyAlignment="1" applyProtection="1">
      <alignment vertical="center"/>
      <protection locked="0"/>
    </xf>
    <xf numFmtId="173" fontId="21" fillId="0" borderId="0" xfId="9" applyNumberFormat="1" applyFont="1" applyAlignment="1" applyProtection="1">
      <alignment vertical="center"/>
      <protection locked="0"/>
    </xf>
    <xf numFmtId="171" fontId="20" fillId="0" borderId="0" xfId="9" applyNumberFormat="1" applyFont="1" applyAlignment="1">
      <alignment vertical="center"/>
    </xf>
    <xf numFmtId="171" fontId="21" fillId="0" borderId="0" xfId="9" applyNumberFormat="1" applyFont="1" applyAlignment="1" applyProtection="1">
      <alignment vertical="center"/>
      <protection hidden="1"/>
    </xf>
    <xf numFmtId="0" fontId="21" fillId="0" borderId="0" xfId="9" applyFont="1" applyAlignment="1" applyProtection="1">
      <alignment vertical="center"/>
      <protection locked="0"/>
    </xf>
    <xf numFmtId="1" fontId="20" fillId="0" borderId="37" xfId="14" applyNumberFormat="1" applyFont="1" applyBorder="1" applyAlignment="1" applyProtection="1">
      <alignment horizontal="center" vertical="center" wrapText="1"/>
      <protection locked="0"/>
    </xf>
    <xf numFmtId="0" fontId="19" fillId="0" borderId="37" xfId="9" applyFont="1" applyBorder="1" applyAlignment="1" applyProtection="1">
      <alignment horizontal="center" vertical="center"/>
      <protection locked="0"/>
    </xf>
    <xf numFmtId="0" fontId="29" fillId="0" borderId="0" xfId="28" applyFont="1" applyAlignment="1" applyProtection="1">
      <alignment horizontal="center" vertical="center" wrapText="1"/>
      <protection locked="0"/>
    </xf>
    <xf numFmtId="173" fontId="19" fillId="0" borderId="23" xfId="8" applyNumberFormat="1" applyFont="1" applyFill="1" applyBorder="1" applyAlignment="1" applyProtection="1">
      <alignment horizontal="center"/>
    </xf>
    <xf numFmtId="173" fontId="19" fillId="0" borderId="14" xfId="8" applyNumberFormat="1" applyFont="1" applyFill="1" applyBorder="1" applyAlignment="1" applyProtection="1">
      <alignment horizontal="center"/>
    </xf>
    <xf numFmtId="0" fontId="20" fillId="14" borderId="54" xfId="9" applyFont="1" applyFill="1" applyBorder="1" applyAlignment="1">
      <alignment horizontal="center" vertical="center" wrapText="1"/>
    </xf>
    <xf numFmtId="0" fontId="20" fillId="14" borderId="55" xfId="9" applyFont="1" applyFill="1" applyBorder="1" applyAlignment="1">
      <alignment horizontal="center" vertical="center" wrapText="1"/>
    </xf>
    <xf numFmtId="0" fontId="20" fillId="14" borderId="62" xfId="9" applyFont="1" applyFill="1" applyBorder="1" applyAlignment="1">
      <alignment horizontal="center" vertical="center" wrapText="1"/>
    </xf>
    <xf numFmtId="0" fontId="19" fillId="0" borderId="16" xfId="9" applyFont="1" applyBorder="1"/>
    <xf numFmtId="173" fontId="19" fillId="0" borderId="4" xfId="8" applyNumberFormat="1" applyFont="1" applyFill="1" applyBorder="1" applyAlignment="1" applyProtection="1">
      <alignment horizontal="center"/>
    </xf>
    <xf numFmtId="2" fontId="19" fillId="0" borderId="4" xfId="17" applyNumberFormat="1" applyFont="1" applyFill="1" applyBorder="1" applyAlignment="1" applyProtection="1">
      <alignment horizontal="center"/>
    </xf>
    <xf numFmtId="0" fontId="19" fillId="0" borderId="51" xfId="9" applyFont="1" applyBorder="1"/>
    <xf numFmtId="173" fontId="19" fillId="0" borderId="13" xfId="8" applyNumberFormat="1" applyFont="1" applyFill="1" applyBorder="1" applyAlignment="1" applyProtection="1">
      <alignment horizontal="center"/>
    </xf>
    <xf numFmtId="2" fontId="19" fillId="0" borderId="13" xfId="17" applyNumberFormat="1" applyFont="1" applyFill="1" applyBorder="1" applyAlignment="1" applyProtection="1">
      <alignment horizontal="center"/>
    </xf>
    <xf numFmtId="0" fontId="29" fillId="0" borderId="0" xfId="58" applyFont="1" applyProtection="1">
      <protection locked="0"/>
    </xf>
    <xf numFmtId="0" fontId="28" fillId="7" borderId="30" xfId="58" applyFont="1" applyFill="1" applyBorder="1" applyAlignment="1">
      <alignment horizontal="center" vertical="center"/>
    </xf>
    <xf numFmtId="0" fontId="28" fillId="7" borderId="31" xfId="58" applyFont="1" applyFill="1" applyBorder="1" applyAlignment="1">
      <alignment horizontal="center" vertical="center" wrapText="1"/>
    </xf>
    <xf numFmtId="0" fontId="28" fillId="3" borderId="16" xfId="58" applyFont="1" applyFill="1" applyBorder="1"/>
    <xf numFmtId="0" fontId="28" fillId="3" borderId="4" xfId="58" applyFont="1" applyFill="1" applyBorder="1"/>
    <xf numFmtId="0" fontId="29" fillId="2" borderId="16" xfId="58" applyFont="1" applyFill="1" applyBorder="1"/>
    <xf numFmtId="10" fontId="29" fillId="2" borderId="4" xfId="58" applyNumberFormat="1" applyFont="1" applyFill="1" applyBorder="1"/>
    <xf numFmtId="10" fontId="29" fillId="2" borderId="4" xfId="59" applyNumberFormat="1" applyFont="1" applyFill="1" applyBorder="1" applyProtection="1"/>
    <xf numFmtId="0" fontId="28" fillId="0" borderId="51" xfId="58" applyFont="1" applyBorder="1"/>
    <xf numFmtId="10" fontId="28" fillId="7" borderId="13" xfId="59" applyNumberFormat="1" applyFont="1" applyFill="1" applyBorder="1" applyProtection="1"/>
    <xf numFmtId="0" fontId="29" fillId="0" borderId="0" xfId="58" applyFont="1"/>
    <xf numFmtId="10" fontId="29" fillId="0" borderId="0" xfId="59" applyNumberFormat="1" applyFont="1" applyFill="1" applyBorder="1" applyProtection="1"/>
    <xf numFmtId="0" fontId="41" fillId="7" borderId="10" xfId="58" applyFont="1" applyFill="1" applyBorder="1"/>
    <xf numFmtId="0" fontId="41" fillId="7" borderId="2" xfId="58" applyFont="1" applyFill="1" applyBorder="1" applyAlignment="1">
      <alignment horizontal="center"/>
    </xf>
    <xf numFmtId="0" fontId="41" fillId="7" borderId="3" xfId="58" applyFont="1" applyFill="1" applyBorder="1" applyAlignment="1">
      <alignment horizontal="center"/>
    </xf>
    <xf numFmtId="0" fontId="42" fillId="0" borderId="6" xfId="58" applyFont="1" applyBorder="1"/>
    <xf numFmtId="0" fontId="42" fillId="2" borderId="25" xfId="58" applyFont="1" applyFill="1" applyBorder="1" applyProtection="1">
      <protection locked="0"/>
    </xf>
    <xf numFmtId="10" fontId="18" fillId="0" borderId="4" xfId="59" applyNumberFormat="1" applyFont="1" applyFill="1" applyBorder="1" applyProtection="1">
      <protection locked="0"/>
    </xf>
    <xf numFmtId="10" fontId="18" fillId="0" borderId="23" xfId="59" applyNumberFormat="1" applyFont="1" applyFill="1" applyBorder="1" applyProtection="1">
      <protection locked="0"/>
    </xf>
    <xf numFmtId="0" fontId="42" fillId="2" borderId="32" xfId="58" applyFont="1" applyFill="1" applyBorder="1" applyProtection="1">
      <protection locked="0"/>
    </xf>
    <xf numFmtId="10" fontId="43" fillId="7" borderId="13" xfId="59" applyNumberFormat="1" applyFont="1" applyFill="1" applyBorder="1" applyProtection="1">
      <protection locked="0"/>
    </xf>
    <xf numFmtId="10" fontId="43" fillId="7" borderId="14" xfId="59" applyNumberFormat="1" applyFont="1" applyFill="1" applyBorder="1" applyProtection="1">
      <protection locked="0"/>
    </xf>
    <xf numFmtId="173" fontId="29" fillId="18" borderId="4" xfId="7" applyNumberFormat="1" applyFont="1" applyFill="1" applyBorder="1" applyAlignment="1" applyProtection="1">
      <alignment vertical="center"/>
      <protection locked="0"/>
    </xf>
    <xf numFmtId="173" fontId="29" fillId="18" borderId="4" xfId="7" applyNumberFormat="1" applyFont="1" applyFill="1" applyBorder="1" applyAlignment="1" applyProtection="1">
      <alignment horizontal="right" vertical="center"/>
      <protection locked="0"/>
    </xf>
    <xf numFmtId="0" fontId="28" fillId="5" borderId="4" xfId="28" applyFont="1" applyFill="1" applyBorder="1" applyAlignment="1" applyProtection="1">
      <alignment vertical="center"/>
      <protection locked="0"/>
    </xf>
    <xf numFmtId="10" fontId="28" fillId="2" borderId="23" xfId="34" applyNumberFormat="1" applyFont="1" applyFill="1" applyBorder="1" applyAlignment="1" applyProtection="1">
      <alignment horizontal="center" vertical="center"/>
      <protection locked="0" hidden="1"/>
    </xf>
    <xf numFmtId="0" fontId="28" fillId="2" borderId="23" xfId="34" applyFont="1" applyFill="1" applyBorder="1" applyAlignment="1" applyProtection="1">
      <alignment horizontal="center" vertical="center"/>
      <protection locked="0" hidden="1"/>
    </xf>
    <xf numFmtId="0" fontId="28" fillId="14" borderId="23" xfId="34" applyFont="1" applyFill="1" applyBorder="1" applyAlignment="1" applyProtection="1">
      <alignment horizontal="center" vertical="center"/>
      <protection locked="0"/>
    </xf>
    <xf numFmtId="173" fontId="29" fillId="2" borderId="23" xfId="7" applyNumberFormat="1" applyFont="1" applyFill="1" applyBorder="1" applyAlignment="1" applyProtection="1">
      <alignment vertical="center"/>
      <protection locked="0" hidden="1"/>
    </xf>
    <xf numFmtId="173" fontId="31" fillId="0" borderId="37" xfId="7" applyNumberFormat="1" applyFont="1" applyFill="1" applyBorder="1" applyAlignment="1" applyProtection="1">
      <alignment horizontal="center" vertical="center" wrapText="1"/>
      <protection locked="0"/>
    </xf>
    <xf numFmtId="173" fontId="20" fillId="0" borderId="2" xfId="9" applyNumberFormat="1" applyFont="1" applyBorder="1" applyAlignment="1" applyProtection="1">
      <alignment horizontal="center" vertical="center"/>
      <protection locked="0"/>
    </xf>
    <xf numFmtId="173" fontId="19" fillId="0" borderId="23" xfId="7" applyNumberFormat="1" applyFont="1" applyFill="1" applyBorder="1" applyAlignment="1" applyProtection="1">
      <alignment horizontal="center" vertical="center"/>
    </xf>
    <xf numFmtId="173" fontId="19" fillId="0" borderId="14" xfId="7" applyNumberFormat="1" applyFont="1" applyFill="1" applyBorder="1" applyAlignment="1" applyProtection="1">
      <alignment horizontal="center" vertical="center"/>
    </xf>
    <xf numFmtId="0" fontId="35" fillId="0" borderId="0" xfId="57" applyAlignment="1" applyProtection="1">
      <alignment vertical="center"/>
    </xf>
    <xf numFmtId="0" fontId="19" fillId="0" borderId="9" xfId="14" applyBorder="1" applyAlignment="1">
      <alignment vertical="top" wrapText="1"/>
    </xf>
    <xf numFmtId="0" fontId="19" fillId="0" borderId="0" xfId="14" applyAlignment="1">
      <alignment vertical="top" wrapText="1"/>
    </xf>
    <xf numFmtId="171" fontId="19" fillId="0" borderId="0" xfId="14" applyNumberFormat="1" applyAlignment="1">
      <alignment vertical="top" wrapText="1"/>
    </xf>
    <xf numFmtId="0" fontId="48" fillId="0" borderId="0" xfId="9" applyFont="1" applyAlignment="1">
      <alignment vertical="center" wrapText="1"/>
    </xf>
    <xf numFmtId="171" fontId="19" fillId="0" borderId="0" xfId="9" applyNumberFormat="1" applyFont="1" applyAlignment="1">
      <alignment horizontal="center" vertical="center"/>
    </xf>
    <xf numFmtId="0" fontId="19" fillId="0" borderId="0" xfId="9" applyFont="1" applyAlignment="1">
      <alignment horizontal="center" vertical="center" wrapText="1"/>
    </xf>
    <xf numFmtId="0" fontId="19" fillId="0" borderId="0" xfId="9" applyFont="1" applyAlignment="1">
      <alignment horizontal="left" vertical="center" wrapText="1"/>
    </xf>
    <xf numFmtId="0" fontId="19" fillId="0" borderId="0" xfId="9" applyFont="1" applyAlignment="1">
      <alignment vertical="center" wrapText="1"/>
    </xf>
    <xf numFmtId="0" fontId="19" fillId="0" borderId="0" xfId="9" applyFont="1"/>
    <xf numFmtId="171" fontId="19" fillId="0" borderId="0" xfId="9" applyNumberFormat="1" applyFont="1"/>
    <xf numFmtId="0" fontId="20" fillId="0" borderId="9" xfId="14" applyFont="1" applyBorder="1" applyAlignment="1">
      <alignment horizontal="center" vertical="center" wrapText="1"/>
    </xf>
    <xf numFmtId="0" fontId="20" fillId="0" borderId="0" xfId="14" applyFont="1" applyAlignment="1">
      <alignment horizontal="center" vertical="center" wrapText="1"/>
    </xf>
    <xf numFmtId="171" fontId="20" fillId="0" borderId="0" xfId="14" applyNumberFormat="1" applyFont="1" applyAlignment="1">
      <alignment horizontal="center" vertical="center" wrapText="1"/>
    </xf>
    <xf numFmtId="0" fontId="20" fillId="0" borderId="0" xfId="14" applyFont="1" applyAlignment="1">
      <alignment horizontal="center" vertical="center"/>
    </xf>
    <xf numFmtId="0" fontId="20" fillId="5" borderId="4" xfId="14" applyFont="1" applyFill="1" applyBorder="1" applyAlignment="1">
      <alignment horizontal="center" vertical="center" wrapText="1"/>
    </xf>
    <xf numFmtId="0" fontId="20" fillId="0" borderId="16" xfId="14" applyFont="1" applyBorder="1" applyAlignment="1">
      <alignment horizontal="center" vertical="center" wrapText="1"/>
    </xf>
    <xf numFmtId="171" fontId="19" fillId="0" borderId="4" xfId="14" applyNumberFormat="1" applyBorder="1" applyAlignment="1">
      <alignment horizontal="center" vertical="center"/>
    </xf>
    <xf numFmtId="1" fontId="20" fillId="0" borderId="37" xfId="14" applyNumberFormat="1" applyFont="1" applyBorder="1" applyAlignment="1">
      <alignment horizontal="center" vertical="center" wrapText="1"/>
    </xf>
    <xf numFmtId="1" fontId="20" fillId="0" borderId="23" xfId="14" applyNumberFormat="1" applyFont="1" applyBorder="1" applyAlignment="1">
      <alignment horizontal="center" vertical="center" wrapText="1"/>
    </xf>
    <xf numFmtId="1" fontId="21" fillId="0" borderId="0" xfId="14" applyNumberFormat="1" applyFont="1" applyAlignment="1">
      <alignment horizontal="left" vertical="center"/>
    </xf>
    <xf numFmtId="0" fontId="20" fillId="0" borderId="0" xfId="14" applyFont="1" applyAlignment="1">
      <alignment vertical="center"/>
    </xf>
    <xf numFmtId="0" fontId="20" fillId="8" borderId="16" xfId="14" applyFont="1" applyFill="1" applyBorder="1" applyAlignment="1">
      <alignment vertical="center" wrapText="1"/>
    </xf>
    <xf numFmtId="171" fontId="19" fillId="8" borderId="4" xfId="14" applyNumberFormat="1" applyFill="1" applyBorder="1" applyAlignment="1">
      <alignment horizontal="center" vertical="center"/>
    </xf>
    <xf numFmtId="1" fontId="19" fillId="8" borderId="4" xfId="14" applyNumberFormat="1" applyFill="1" applyBorder="1" applyAlignment="1">
      <alignment horizontal="center" vertical="center"/>
    </xf>
    <xf numFmtId="0" fontId="20" fillId="5" borderId="16" xfId="14" applyFont="1" applyFill="1" applyBorder="1" applyAlignment="1">
      <alignment vertical="center" wrapText="1"/>
    </xf>
    <xf numFmtId="171" fontId="19" fillId="5" borderId="4" xfId="14" applyNumberFormat="1" applyFill="1" applyBorder="1" applyAlignment="1">
      <alignment horizontal="center" vertical="center"/>
    </xf>
    <xf numFmtId="1" fontId="19" fillId="5" borderId="4" xfId="14" applyNumberFormat="1" applyFill="1" applyBorder="1" applyAlignment="1">
      <alignment horizontal="center" vertical="center"/>
    </xf>
    <xf numFmtId="0" fontId="20" fillId="0" borderId="16" xfId="14" applyFont="1" applyBorder="1" applyAlignment="1">
      <alignment vertical="center" wrapText="1"/>
    </xf>
    <xf numFmtId="1" fontId="19" fillId="0" borderId="4" xfId="14" applyNumberFormat="1" applyBorder="1" applyAlignment="1">
      <alignment horizontal="center" vertical="center"/>
    </xf>
    <xf numFmtId="0" fontId="20" fillId="8" borderId="4" xfId="9" applyFont="1" applyFill="1" applyBorder="1" applyAlignment="1">
      <alignment horizontal="justify" vertical="justify" wrapText="1"/>
    </xf>
    <xf numFmtId="166" fontId="20" fillId="0" borderId="0" xfId="7" applyFont="1" applyFill="1" applyBorder="1" applyAlignment="1" applyProtection="1">
      <alignment vertical="center" wrapText="1"/>
    </xf>
    <xf numFmtId="0" fontId="19" fillId="0" borderId="9" xfId="14" applyBorder="1" applyAlignment="1">
      <alignment vertical="center"/>
    </xf>
    <xf numFmtId="9" fontId="19" fillId="0" borderId="0" xfId="14" applyNumberFormat="1" applyAlignment="1">
      <alignment vertical="center"/>
    </xf>
    <xf numFmtId="171" fontId="19" fillId="0" borderId="0" xfId="14" applyNumberFormat="1" applyAlignment="1">
      <alignment vertical="center"/>
    </xf>
    <xf numFmtId="0" fontId="35" fillId="3" borderId="57" xfId="57" applyFill="1" applyBorder="1" applyAlignment="1" applyProtection="1">
      <alignment vertical="center"/>
    </xf>
    <xf numFmtId="0" fontId="20" fillId="5" borderId="23" xfId="14" applyFont="1" applyFill="1" applyBorder="1" applyAlignment="1">
      <alignment horizontal="center" vertical="center" wrapText="1"/>
    </xf>
    <xf numFmtId="167" fontId="19" fillId="0" borderId="4" xfId="14" applyNumberFormat="1" applyBorder="1" applyAlignment="1">
      <alignment vertical="center"/>
    </xf>
    <xf numFmtId="167" fontId="19" fillId="0" borderId="23" xfId="14" applyNumberFormat="1" applyBorder="1" applyAlignment="1">
      <alignment vertical="center"/>
    </xf>
    <xf numFmtId="1" fontId="19" fillId="0" borderId="0" xfId="14" applyNumberFormat="1" applyAlignment="1">
      <alignment vertical="center"/>
    </xf>
    <xf numFmtId="10" fontId="19" fillId="3" borderId="4" xfId="14" applyNumberFormat="1" applyFill="1" applyBorder="1" applyAlignment="1">
      <alignment vertical="center"/>
    </xf>
    <xf numFmtId="10" fontId="19" fillId="3" borderId="23" xfId="14" applyNumberFormat="1" applyFill="1" applyBorder="1" applyAlignment="1">
      <alignment vertical="center"/>
    </xf>
    <xf numFmtId="166" fontId="19" fillId="0" borderId="4" xfId="7" applyFont="1" applyFill="1" applyBorder="1" applyAlignment="1" applyProtection="1">
      <alignment vertical="center"/>
    </xf>
    <xf numFmtId="166" fontId="19" fillId="0" borderId="23" xfId="7" applyFont="1" applyFill="1" applyBorder="1" applyAlignment="1" applyProtection="1">
      <alignment vertical="center"/>
    </xf>
    <xf numFmtId="9" fontId="19" fillId="3" borderId="4" xfId="14" applyNumberFormat="1" applyFill="1" applyBorder="1" applyAlignment="1">
      <alignment vertical="center"/>
    </xf>
    <xf numFmtId="9" fontId="19" fillId="3" borderId="23" xfId="14" applyNumberFormat="1" applyFill="1" applyBorder="1" applyAlignment="1">
      <alignment vertical="center"/>
    </xf>
    <xf numFmtId="9" fontId="19" fillId="3" borderId="13" xfId="14" applyNumberFormat="1" applyFill="1" applyBorder="1" applyAlignment="1">
      <alignment vertical="center"/>
    </xf>
    <xf numFmtId="9" fontId="19" fillId="3" borderId="14" xfId="14" applyNumberFormat="1" applyFill="1" applyBorder="1" applyAlignment="1">
      <alignment vertical="center"/>
    </xf>
    <xf numFmtId="0" fontId="19" fillId="0" borderId="0" xfId="14" applyAlignment="1">
      <alignment horizontal="center" vertical="center"/>
    </xf>
    <xf numFmtId="0" fontId="19" fillId="5" borderId="4" xfId="14" applyFill="1" applyBorder="1" applyAlignment="1">
      <alignment vertical="center"/>
    </xf>
    <xf numFmtId="0" fontId="20" fillId="0" borderId="4" xfId="14" applyFont="1" applyBorder="1" applyAlignment="1">
      <alignment vertical="center" wrapText="1"/>
    </xf>
    <xf numFmtId="166" fontId="19" fillId="0" borderId="4" xfId="7" applyFont="1" applyFill="1" applyBorder="1" applyAlignment="1" applyProtection="1">
      <alignment horizontal="center" vertical="center" wrapText="1"/>
    </xf>
    <xf numFmtId="166" fontId="20" fillId="5" borderId="23" xfId="14" applyNumberFormat="1" applyFont="1" applyFill="1" applyBorder="1" applyAlignment="1">
      <alignment horizontal="center" vertical="center" wrapText="1"/>
    </xf>
    <xf numFmtId="0" fontId="19" fillId="3" borderId="4" xfId="14" applyFill="1" applyBorder="1" applyAlignment="1">
      <alignment vertical="center"/>
    </xf>
    <xf numFmtId="171" fontId="19" fillId="3" borderId="4" xfId="14" applyNumberFormat="1" applyFill="1" applyBorder="1" applyAlignment="1">
      <alignment vertical="center"/>
    </xf>
    <xf numFmtId="0" fontId="19" fillId="3" borderId="4" xfId="14" applyFill="1" applyBorder="1" applyAlignment="1">
      <alignment vertical="center" wrapText="1"/>
    </xf>
    <xf numFmtId="9" fontId="20" fillId="5" borderId="14" xfId="16" applyFont="1" applyFill="1" applyBorder="1" applyAlignment="1" applyProtection="1">
      <alignment vertical="center"/>
    </xf>
    <xf numFmtId="44" fontId="21" fillId="0" borderId="0" xfId="14" applyNumberFormat="1" applyFont="1" applyAlignment="1">
      <alignment vertical="center"/>
    </xf>
    <xf numFmtId="174" fontId="21" fillId="0" borderId="0" xfId="14" applyNumberFormat="1" applyFont="1" applyAlignment="1">
      <alignment vertical="center"/>
    </xf>
    <xf numFmtId="171" fontId="20" fillId="0" borderId="0" xfId="10" applyNumberFormat="1" applyFont="1" applyAlignment="1">
      <alignment horizontal="center" vertical="center" wrapText="1"/>
    </xf>
    <xf numFmtId="0" fontId="20" fillId="0" borderId="0" xfId="10" applyFont="1" applyAlignment="1">
      <alignment vertical="center" wrapText="1"/>
    </xf>
    <xf numFmtId="0" fontId="19" fillId="0" borderId="0" xfId="10" applyAlignment="1">
      <alignment horizontal="center" vertical="center" wrapText="1"/>
    </xf>
    <xf numFmtId="0" fontId="19" fillId="0" borderId="0" xfId="10" applyAlignment="1">
      <alignment vertical="center" wrapText="1"/>
    </xf>
    <xf numFmtId="3" fontId="19" fillId="0" borderId="0" xfId="10" applyNumberFormat="1" applyAlignment="1">
      <alignment vertical="center" wrapText="1"/>
    </xf>
    <xf numFmtId="3" fontId="20" fillId="0" borderId="0" xfId="10" applyNumberFormat="1" applyFont="1" applyAlignment="1">
      <alignment horizontal="right" vertical="center" wrapText="1"/>
    </xf>
    <xf numFmtId="171" fontId="19" fillId="0" borderId="0" xfId="10" applyNumberFormat="1" applyAlignment="1">
      <alignment horizontal="center" vertical="center" wrapText="1"/>
    </xf>
    <xf numFmtId="3" fontId="19" fillId="0" borderId="0" xfId="10" applyNumberFormat="1" applyAlignment="1">
      <alignment horizontal="center" vertical="center"/>
    </xf>
    <xf numFmtId="173" fontId="22" fillId="0" borderId="23" xfId="8" applyNumberFormat="1" applyFont="1" applyFill="1" applyBorder="1" applyAlignment="1" applyProtection="1">
      <alignment horizontal="right" vertical="center" wrapText="1"/>
      <protection locked="0"/>
    </xf>
    <xf numFmtId="171" fontId="20" fillId="8" borderId="4" xfId="16" applyNumberFormat="1" applyFont="1" applyFill="1" applyBorder="1" applyAlignment="1" applyProtection="1">
      <alignment horizontal="center" vertical="center" wrapText="1"/>
      <protection locked="0"/>
    </xf>
    <xf numFmtId="0" fontId="33" fillId="3" borderId="4" xfId="25" applyFont="1" applyFill="1" applyBorder="1" applyAlignment="1">
      <alignment horizontal="center" vertical="center" wrapText="1"/>
    </xf>
    <xf numFmtId="0" fontId="29" fillId="2" borderId="4" xfId="25" applyFont="1" applyFill="1" applyBorder="1"/>
    <xf numFmtId="173" fontId="29" fillId="2" borderId="4" xfId="25" applyNumberFormat="1" applyFont="1" applyFill="1" applyBorder="1"/>
    <xf numFmtId="0" fontId="29" fillId="2" borderId="0" xfId="25" applyFont="1" applyFill="1"/>
    <xf numFmtId="173" fontId="29" fillId="2" borderId="0" xfId="25" applyNumberFormat="1" applyFont="1" applyFill="1"/>
    <xf numFmtId="0" fontId="29" fillId="0" borderId="0" xfId="25" applyFont="1"/>
    <xf numFmtId="0" fontId="28" fillId="2" borderId="0" xfId="25" applyFont="1" applyFill="1" applyAlignment="1">
      <alignment vertical="center" wrapText="1"/>
    </xf>
    <xf numFmtId="42" fontId="29" fillId="2" borderId="4" xfId="25" applyNumberFormat="1" applyFont="1" applyFill="1" applyBorder="1"/>
    <xf numFmtId="42" fontId="29" fillId="0" borderId="4" xfId="25" applyNumberFormat="1" applyFont="1" applyBorder="1"/>
    <xf numFmtId="0" fontId="21" fillId="0" borderId="0" xfId="25" applyFont="1" applyAlignment="1">
      <alignment wrapText="1"/>
    </xf>
    <xf numFmtId="0" fontId="50" fillId="0" borderId="0" xfId="25" applyFont="1" applyAlignment="1">
      <alignment wrapText="1"/>
    </xf>
    <xf numFmtId="0" fontId="20" fillId="5" borderId="4" xfId="9" applyFont="1" applyFill="1" applyBorder="1" applyAlignment="1" applyProtection="1">
      <alignment horizontal="left" vertical="center"/>
      <protection locked="0"/>
    </xf>
    <xf numFmtId="173" fontId="19" fillId="0" borderId="4" xfId="8" applyNumberFormat="1" applyFont="1" applyFill="1" applyBorder="1" applyAlignment="1" applyProtection="1">
      <alignment horizontal="left" vertical="center" wrapText="1"/>
      <protection locked="0"/>
    </xf>
    <xf numFmtId="173" fontId="19" fillId="0" borderId="4" xfId="8" applyNumberFormat="1" applyFont="1" applyFill="1" applyBorder="1" applyAlignment="1" applyProtection="1">
      <alignment horizontal="left" vertical="center" wrapText="1"/>
      <protection locked="0" hidden="1"/>
    </xf>
    <xf numFmtId="0" fontId="19" fillId="18" borderId="4" xfId="30" applyFill="1" applyBorder="1" applyAlignment="1" applyProtection="1">
      <alignment horizontal="left" vertical="center" wrapText="1"/>
      <protection locked="0"/>
    </xf>
    <xf numFmtId="0" fontId="20" fillId="14" borderId="4" xfId="30" applyFont="1" applyFill="1" applyBorder="1" applyAlignment="1" applyProtection="1">
      <alignment horizontal="center" vertical="center" wrapText="1"/>
      <protection locked="0"/>
    </xf>
    <xf numFmtId="0" fontId="19" fillId="16" borderId="7" xfId="9" applyFont="1" applyFill="1" applyBorder="1" applyAlignment="1" applyProtection="1">
      <alignment horizontal="center" wrapText="1"/>
      <protection locked="0"/>
    </xf>
    <xf numFmtId="0" fontId="19" fillId="16" borderId="59" xfId="9" applyFont="1" applyFill="1" applyBorder="1" applyAlignment="1" applyProtection="1">
      <alignment horizontal="center" wrapText="1"/>
      <protection locked="0"/>
    </xf>
    <xf numFmtId="0" fontId="35" fillId="0" borderId="4" xfId="57" applyBorder="1" applyAlignment="1" applyProtection="1">
      <alignment horizontal="center" wrapText="1"/>
      <protection locked="0"/>
    </xf>
    <xf numFmtId="0" fontId="19" fillId="16" borderId="4" xfId="9" applyFont="1" applyFill="1" applyBorder="1" applyAlignment="1" applyProtection="1">
      <alignment horizontal="center" wrapText="1"/>
      <protection locked="0"/>
    </xf>
    <xf numFmtId="0" fontId="35" fillId="16" borderId="4" xfId="57" applyFill="1" applyBorder="1" applyAlignment="1" applyProtection="1">
      <alignment horizontal="center" wrapText="1"/>
      <protection locked="0"/>
    </xf>
    <xf numFmtId="0" fontId="19" fillId="16" borderId="19" xfId="9" applyFont="1" applyFill="1" applyBorder="1" applyAlignment="1" applyProtection="1">
      <alignment horizontal="center" wrapText="1"/>
      <protection locked="0"/>
    </xf>
    <xf numFmtId="0" fontId="19" fillId="20" borderId="4" xfId="30" applyFill="1" applyBorder="1" applyAlignment="1" applyProtection="1">
      <alignment horizontal="left" vertical="center" wrapText="1"/>
      <protection locked="0"/>
    </xf>
    <xf numFmtId="0" fontId="51" fillId="0" borderId="0" xfId="0" applyFont="1" applyProtection="1">
      <protection locked="0"/>
    </xf>
    <xf numFmtId="173" fontId="19" fillId="0" borderId="0" xfId="8" applyNumberFormat="1" applyFont="1" applyFill="1" applyBorder="1" applyAlignment="1" applyProtection="1">
      <alignment horizontal="left" vertical="center" wrapText="1"/>
      <protection locked="0" hidden="1"/>
    </xf>
    <xf numFmtId="173" fontId="19" fillId="0" borderId="0" xfId="8" applyNumberFormat="1" applyFont="1" applyFill="1" applyBorder="1" applyAlignment="1" applyProtection="1">
      <alignment horizontal="left" vertical="center" wrapText="1"/>
      <protection locked="0"/>
    </xf>
    <xf numFmtId="173" fontId="19" fillId="2" borderId="0" xfId="8" applyNumberFormat="1" applyFont="1" applyFill="1" applyBorder="1" applyAlignment="1" applyProtection="1">
      <alignment horizontal="left" vertical="center" wrapText="1"/>
      <protection locked="0"/>
    </xf>
    <xf numFmtId="166" fontId="19" fillId="2" borderId="4" xfId="30" applyNumberFormat="1" applyFill="1" applyBorder="1" applyAlignment="1" applyProtection="1">
      <alignment horizontal="center" vertical="center" wrapText="1"/>
      <protection locked="0"/>
    </xf>
    <xf numFmtId="169" fontId="29" fillId="0" borderId="4" xfId="8" applyNumberFormat="1" applyFont="1" applyFill="1" applyBorder="1" applyAlignment="1" applyProtection="1">
      <alignment horizontal="left" vertical="center" wrapText="1"/>
      <protection locked="0"/>
    </xf>
    <xf numFmtId="166" fontId="29" fillId="0" borderId="4" xfId="8" applyFont="1" applyBorder="1" applyAlignment="1" applyProtection="1">
      <alignment horizontal="center" vertical="center" wrapText="1"/>
      <protection locked="0"/>
    </xf>
    <xf numFmtId="0" fontId="19" fillId="2" borderId="4" xfId="30" applyFill="1" applyBorder="1" applyAlignment="1" applyProtection="1">
      <alignment horizontal="left" vertical="center" wrapText="1"/>
      <protection locked="0"/>
    </xf>
    <xf numFmtId="0" fontId="20" fillId="2" borderId="4" xfId="30" applyFont="1" applyFill="1" applyBorder="1" applyAlignment="1" applyProtection="1">
      <alignment horizontal="center" vertical="center" wrapText="1"/>
      <protection locked="0"/>
    </xf>
    <xf numFmtId="169" fontId="19" fillId="2" borderId="4" xfId="30" applyNumberFormat="1" applyFill="1" applyBorder="1" applyAlignment="1" applyProtection="1">
      <alignment horizontal="center" vertical="center" wrapText="1"/>
      <protection locked="0"/>
    </xf>
    <xf numFmtId="169" fontId="29" fillId="2" borderId="4" xfId="30" applyNumberFormat="1" applyFont="1" applyFill="1" applyBorder="1" applyAlignment="1" applyProtection="1">
      <alignment horizontal="center" vertical="center" wrapText="1"/>
      <protection locked="0"/>
    </xf>
    <xf numFmtId="166" fontId="29" fillId="2" borderId="5" xfId="8" applyFont="1" applyFill="1" applyBorder="1" applyAlignment="1" applyProtection="1">
      <alignment horizontal="center" vertical="center" wrapText="1"/>
      <protection locked="0"/>
    </xf>
    <xf numFmtId="0" fontId="20" fillId="2" borderId="5" xfId="30" applyFont="1" applyFill="1" applyBorder="1" applyAlignment="1" applyProtection="1">
      <alignment horizontal="center" vertical="center" wrapText="1"/>
      <protection locked="0"/>
    </xf>
    <xf numFmtId="0" fontId="19" fillId="2" borderId="5" xfId="30" applyFill="1" applyBorder="1" applyAlignment="1" applyProtection="1">
      <alignment horizontal="left" vertical="center" wrapText="1"/>
      <protection locked="0"/>
    </xf>
    <xf numFmtId="0" fontId="28" fillId="5" borderId="4" xfId="30" applyFont="1" applyFill="1" applyBorder="1" applyAlignment="1" applyProtection="1">
      <alignment horizontal="center" vertical="center" wrapText="1"/>
      <protection locked="0"/>
    </xf>
    <xf numFmtId="0" fontId="29" fillId="16" borderId="7" xfId="9" applyFont="1" applyFill="1" applyBorder="1" applyAlignment="1" applyProtection="1">
      <alignment horizontal="center" wrapText="1"/>
      <protection locked="0"/>
    </xf>
    <xf numFmtId="0" fontId="29" fillId="16" borderId="59" xfId="9" applyFont="1" applyFill="1" applyBorder="1" applyAlignment="1" applyProtection="1">
      <alignment horizontal="center" wrapText="1"/>
      <protection locked="0"/>
    </xf>
    <xf numFmtId="0" fontId="29" fillId="16" borderId="4" xfId="9" applyFont="1" applyFill="1" applyBorder="1" applyAlignment="1" applyProtection="1">
      <alignment horizontal="center" wrapText="1"/>
      <protection locked="0"/>
    </xf>
    <xf numFmtId="0" fontId="42" fillId="16" borderId="4" xfId="57" applyFont="1" applyFill="1" applyBorder="1" applyAlignment="1" applyProtection="1">
      <alignment horizontal="center" wrapText="1"/>
      <protection locked="0"/>
    </xf>
    <xf numFmtId="0" fontId="28" fillId="0" borderId="4" xfId="9" applyFont="1" applyBorder="1" applyAlignment="1" applyProtection="1">
      <alignment horizontal="center" wrapText="1"/>
      <protection locked="0"/>
    </xf>
    <xf numFmtId="173" fontId="29" fillId="2" borderId="0" xfId="8" applyNumberFormat="1" applyFont="1" applyFill="1" applyBorder="1" applyAlignment="1" applyProtection="1">
      <alignment horizontal="left" vertical="center" wrapText="1"/>
      <protection locked="0"/>
    </xf>
    <xf numFmtId="173" fontId="29" fillId="2" borderId="4" xfId="8" applyNumberFormat="1" applyFont="1" applyFill="1" applyBorder="1" applyAlignment="1" applyProtection="1">
      <alignment horizontal="left" vertical="center" wrapText="1"/>
      <protection locked="0"/>
    </xf>
    <xf numFmtId="0" fontId="29" fillId="0" borderId="0" xfId="9" applyFont="1" applyAlignment="1" applyProtection="1">
      <alignment horizontal="center" vertical="center" wrapText="1"/>
      <protection locked="0"/>
    </xf>
    <xf numFmtId="173" fontId="29" fillId="0" borderId="0" xfId="8" applyNumberFormat="1" applyFont="1" applyFill="1" applyBorder="1" applyAlignment="1" applyProtection="1">
      <alignment horizontal="left" vertical="center" wrapText="1"/>
      <protection locked="0" hidden="1"/>
    </xf>
    <xf numFmtId="173" fontId="29" fillId="0" borderId="0" xfId="8" applyNumberFormat="1" applyFont="1" applyFill="1" applyBorder="1" applyAlignment="1" applyProtection="1">
      <alignment horizontal="left" vertical="center" wrapText="1"/>
      <protection locked="0"/>
    </xf>
    <xf numFmtId="0" fontId="52" fillId="16" borderId="4" xfId="57" applyFont="1" applyFill="1" applyBorder="1" applyAlignment="1" applyProtection="1">
      <alignment horizontal="center" wrapText="1"/>
      <protection locked="0"/>
    </xf>
    <xf numFmtId="0" fontId="29" fillId="0" borderId="0" xfId="9" applyFont="1" applyAlignment="1" applyProtection="1">
      <alignment wrapText="1"/>
      <protection locked="0"/>
    </xf>
    <xf numFmtId="0" fontId="29" fillId="0" borderId="0" xfId="9" applyFont="1" applyAlignment="1" applyProtection="1">
      <alignment horizontal="left" vertical="top" wrapText="1"/>
      <protection locked="0"/>
    </xf>
    <xf numFmtId="0" fontId="29" fillId="16" borderId="19" xfId="9" applyFont="1" applyFill="1" applyBorder="1" applyAlignment="1" applyProtection="1">
      <alignment horizontal="center" wrapText="1"/>
      <protection locked="0"/>
    </xf>
    <xf numFmtId="0" fontId="52" fillId="16" borderId="19" xfId="57" applyFont="1" applyFill="1" applyBorder="1" applyAlignment="1" applyProtection="1">
      <alignment horizontal="center" wrapText="1"/>
      <protection locked="0"/>
    </xf>
    <xf numFmtId="0" fontId="19" fillId="0" borderId="0" xfId="9" applyFont="1" applyAlignment="1" applyProtection="1">
      <alignment wrapText="1"/>
      <protection locked="0"/>
    </xf>
    <xf numFmtId="173" fontId="19" fillId="2" borderId="4" xfId="8" applyNumberFormat="1" applyFont="1" applyFill="1" applyBorder="1" applyAlignment="1" applyProtection="1">
      <alignment horizontal="left" vertical="center" wrapText="1"/>
      <protection locked="0"/>
    </xf>
    <xf numFmtId="0" fontId="35" fillId="16" borderId="19" xfId="57" applyFill="1" applyBorder="1" applyAlignment="1" applyProtection="1">
      <alignment horizontal="center" wrapText="1"/>
      <protection locked="0"/>
    </xf>
    <xf numFmtId="173" fontId="19" fillId="0" borderId="4" xfId="8" applyNumberFormat="1" applyFont="1" applyFill="1" applyBorder="1" applyAlignment="1" applyProtection="1">
      <alignment horizontal="left" vertical="center" wrapText="1"/>
      <protection hidden="1"/>
    </xf>
    <xf numFmtId="2" fontId="19" fillId="0" borderId="4" xfId="9" applyNumberFormat="1" applyFont="1" applyBorder="1" applyAlignment="1" applyProtection="1">
      <alignment horizontal="left" vertical="center" wrapText="1"/>
      <protection locked="0"/>
    </xf>
    <xf numFmtId="173" fontId="22" fillId="0" borderId="4" xfId="9" applyNumberFormat="1" applyFont="1" applyBorder="1" applyAlignment="1" applyProtection="1">
      <alignment horizontal="left" vertical="center" wrapText="1"/>
      <protection locked="0"/>
    </xf>
    <xf numFmtId="178" fontId="22" fillId="0" borderId="4" xfId="9" applyNumberFormat="1" applyFont="1" applyBorder="1" applyAlignment="1" applyProtection="1">
      <alignment horizontal="left" vertical="center" wrapText="1"/>
      <protection locked="0"/>
    </xf>
    <xf numFmtId="173" fontId="20" fillId="5" borderId="14" xfId="8" applyNumberFormat="1" applyFont="1" applyFill="1" applyBorder="1" applyAlignment="1" applyProtection="1">
      <alignment horizontal="left" vertical="center" wrapText="1"/>
      <protection locked="0"/>
    </xf>
    <xf numFmtId="173" fontId="20" fillId="5" borderId="13" xfId="8" applyNumberFormat="1" applyFont="1" applyFill="1" applyBorder="1" applyAlignment="1" applyProtection="1">
      <alignment horizontal="left" vertical="center" wrapText="1"/>
      <protection locked="0"/>
    </xf>
    <xf numFmtId="173" fontId="20" fillId="5" borderId="51" xfId="8" applyNumberFormat="1" applyFont="1" applyFill="1" applyBorder="1" applyAlignment="1" applyProtection="1">
      <alignment horizontal="left" vertical="center" wrapText="1"/>
      <protection locked="0"/>
    </xf>
    <xf numFmtId="173" fontId="19" fillId="0" borderId="23" xfId="8" applyNumberFormat="1" applyFont="1" applyFill="1" applyBorder="1" applyAlignment="1" applyProtection="1">
      <alignment horizontal="left" vertical="center" wrapText="1"/>
      <protection locked="0"/>
    </xf>
    <xf numFmtId="173" fontId="19" fillId="0" borderId="16" xfId="8" applyNumberFormat="1" applyFont="1" applyFill="1" applyBorder="1" applyAlignment="1" applyProtection="1">
      <alignment horizontal="left" vertical="center" wrapText="1"/>
      <protection locked="0"/>
    </xf>
    <xf numFmtId="173" fontId="20" fillId="8" borderId="23" xfId="8" applyNumberFormat="1" applyFont="1" applyFill="1" applyBorder="1" applyAlignment="1" applyProtection="1">
      <alignment horizontal="center" vertical="center" wrapText="1"/>
      <protection locked="0"/>
    </xf>
    <xf numFmtId="173" fontId="20" fillId="8" borderId="4" xfId="8" applyNumberFormat="1" applyFont="1" applyFill="1" applyBorder="1" applyAlignment="1" applyProtection="1">
      <alignment horizontal="center" vertical="center" wrapText="1"/>
      <protection locked="0"/>
    </xf>
    <xf numFmtId="173" fontId="20" fillId="3" borderId="23" xfId="8" applyNumberFormat="1" applyFont="1" applyFill="1" applyBorder="1" applyAlignment="1" applyProtection="1">
      <alignment horizontal="center" vertical="center" wrapText="1"/>
      <protection locked="0"/>
    </xf>
    <xf numFmtId="173" fontId="20" fillId="3" borderId="4" xfId="8" applyNumberFormat="1" applyFont="1" applyFill="1" applyBorder="1" applyAlignment="1" applyProtection="1">
      <alignment horizontal="center" vertical="center" wrapText="1"/>
      <protection locked="0"/>
    </xf>
    <xf numFmtId="166" fontId="19" fillId="0" borderId="23" xfId="8" applyFont="1" applyFill="1" applyBorder="1" applyAlignment="1" applyProtection="1">
      <alignment horizontal="left" vertical="center"/>
      <protection locked="0"/>
    </xf>
    <xf numFmtId="166" fontId="19" fillId="0" borderId="4" xfId="8" applyFont="1" applyFill="1" applyBorder="1" applyAlignment="1" applyProtection="1">
      <alignment horizontal="left" vertical="center"/>
      <protection locked="0"/>
    </xf>
    <xf numFmtId="166" fontId="19" fillId="0" borderId="4" xfId="8" applyFont="1" applyFill="1" applyBorder="1" applyAlignment="1" applyProtection="1">
      <alignment horizontal="left" vertical="center" wrapText="1"/>
      <protection locked="0"/>
    </xf>
    <xf numFmtId="166" fontId="20" fillId="5" borderId="23" xfId="8" applyFont="1" applyFill="1" applyBorder="1" applyAlignment="1" applyProtection="1">
      <alignment horizontal="center" vertical="center"/>
      <protection locked="0"/>
    </xf>
    <xf numFmtId="166" fontId="20" fillId="5" borderId="4" xfId="8" applyFont="1" applyFill="1" applyBorder="1" applyAlignment="1" applyProtection="1">
      <alignment horizontal="center" vertical="center"/>
      <protection locked="0"/>
    </xf>
    <xf numFmtId="166" fontId="32" fillId="5" borderId="4" xfId="8" applyFont="1" applyFill="1" applyBorder="1" applyAlignment="1" applyProtection="1">
      <alignment horizontal="center" vertical="center" wrapText="1"/>
      <protection locked="0"/>
    </xf>
    <xf numFmtId="166" fontId="28" fillId="5" borderId="4" xfId="8" applyFont="1" applyFill="1" applyBorder="1" applyAlignment="1" applyProtection="1">
      <alignment horizontal="center" vertical="center" wrapText="1"/>
      <protection locked="0"/>
    </xf>
    <xf numFmtId="166" fontId="19" fillId="0" borderId="0" xfId="8" applyFont="1" applyBorder="1" applyAlignment="1" applyProtection="1">
      <alignment horizontal="center" vertical="center"/>
      <protection locked="0"/>
    </xf>
    <xf numFmtId="166" fontId="20" fillId="0" borderId="0" xfId="8" applyFont="1" applyBorder="1" applyAlignment="1" applyProtection="1">
      <alignment horizontal="center" vertical="top" wrapText="1"/>
      <protection locked="0"/>
    </xf>
    <xf numFmtId="0" fontId="23" fillId="0" borderId="57" xfId="61" applyFont="1" applyBorder="1" applyAlignment="1" applyProtection="1">
      <alignment horizontal="left" vertical="center"/>
      <protection locked="0"/>
    </xf>
    <xf numFmtId="166" fontId="20" fillId="0" borderId="0" xfId="8" applyFont="1" applyFill="1" applyBorder="1" applyAlignment="1" applyProtection="1">
      <alignment vertical="center" wrapText="1"/>
    </xf>
    <xf numFmtId="166" fontId="19" fillId="0" borderId="4" xfId="8" applyFont="1" applyFill="1" applyBorder="1" applyAlignment="1" applyProtection="1">
      <alignment vertical="center"/>
      <protection locked="0"/>
    </xf>
    <xf numFmtId="166" fontId="19" fillId="0" borderId="4" xfId="8" applyFont="1" applyFill="1" applyBorder="1" applyAlignment="1" applyProtection="1">
      <alignment horizontal="center" vertical="center" wrapText="1"/>
    </xf>
    <xf numFmtId="0" fontId="19" fillId="18" borderId="4" xfId="9" applyFont="1" applyFill="1" applyBorder="1" applyAlignment="1" applyProtection="1">
      <alignment horizontal="justify" vertical="justify" wrapText="1"/>
      <protection locked="0"/>
    </xf>
    <xf numFmtId="0" fontId="19" fillId="0" borderId="0" xfId="9" applyFont="1" applyAlignment="1">
      <alignment horizontal="justify" vertical="center"/>
    </xf>
    <xf numFmtId="0" fontId="23" fillId="0" borderId="57" xfId="63" applyFont="1" applyBorder="1" applyAlignment="1" applyProtection="1">
      <alignment horizontal="left" vertical="center"/>
      <protection locked="0"/>
    </xf>
    <xf numFmtId="0" fontId="55" fillId="0" borderId="0" xfId="64" applyAlignment="1" applyProtection="1">
      <alignment vertical="center"/>
      <protection locked="0"/>
    </xf>
    <xf numFmtId="164" fontId="20" fillId="0" borderId="0" xfId="65" applyNumberFormat="1" applyFont="1" applyAlignment="1" applyProtection="1">
      <alignment horizontal="center" vertical="top" wrapText="1"/>
      <protection locked="0"/>
    </xf>
    <xf numFmtId="164" fontId="19" fillId="0" borderId="0" xfId="65" applyNumberFormat="1" applyFont="1" applyAlignment="1" applyProtection="1">
      <alignment horizontal="center" vertical="center"/>
      <protection locked="0"/>
    </xf>
    <xf numFmtId="164" fontId="28" fillId="5" borderId="4" xfId="65" applyNumberFormat="1" applyFont="1" applyFill="1" applyBorder="1" applyAlignment="1" applyProtection="1">
      <alignment horizontal="center" vertical="center" wrapText="1"/>
      <protection locked="0"/>
    </xf>
    <xf numFmtId="164" fontId="20" fillId="5" borderId="4" xfId="65" applyNumberFormat="1" applyFont="1" applyFill="1" applyBorder="1" applyAlignment="1" applyProtection="1">
      <alignment horizontal="center" vertical="center"/>
      <protection locked="0"/>
    </xf>
    <xf numFmtId="164" fontId="20" fillId="5" borderId="23" xfId="65" applyNumberFormat="1" applyFont="1" applyFill="1" applyBorder="1" applyAlignment="1" applyProtection="1">
      <alignment horizontal="center" vertical="center"/>
      <protection locked="0"/>
    </xf>
    <xf numFmtId="9" fontId="19" fillId="0" borderId="4" xfId="66" applyFont="1" applyBorder="1" applyAlignment="1" applyProtection="1">
      <alignment horizontal="left" vertical="center" wrapText="1"/>
      <protection locked="0"/>
    </xf>
    <xf numFmtId="173" fontId="19" fillId="0" borderId="4" xfId="65" applyNumberFormat="1" applyFont="1" applyBorder="1" applyAlignment="1" applyProtection="1">
      <alignment horizontal="left" vertical="center" wrapText="1"/>
      <protection locked="0"/>
    </xf>
    <xf numFmtId="173" fontId="19" fillId="0" borderId="23" xfId="65" applyNumberFormat="1" applyFont="1" applyBorder="1" applyAlignment="1" applyProtection="1">
      <alignment horizontal="left" vertical="center" wrapText="1"/>
      <protection locked="0"/>
    </xf>
    <xf numFmtId="173" fontId="20" fillId="3" borderId="4" xfId="65" applyNumberFormat="1" applyFont="1" applyFill="1" applyBorder="1" applyAlignment="1" applyProtection="1">
      <alignment horizontal="center" vertical="center" wrapText="1"/>
      <protection locked="0"/>
    </xf>
    <xf numFmtId="173" fontId="20" fillId="3" borderId="23" xfId="65" applyNumberFormat="1" applyFont="1" applyFill="1" applyBorder="1" applyAlignment="1" applyProtection="1">
      <alignment horizontal="center" vertical="center" wrapText="1"/>
      <protection locked="0"/>
    </xf>
    <xf numFmtId="164" fontId="32" fillId="5" borderId="4" xfId="65" applyNumberFormat="1" applyFont="1" applyFill="1" applyBorder="1" applyAlignment="1" applyProtection="1">
      <alignment horizontal="center" vertical="center" wrapText="1"/>
      <protection locked="0"/>
    </xf>
    <xf numFmtId="179" fontId="19" fillId="0" borderId="4" xfId="65" applyNumberFormat="1" applyFont="1" applyBorder="1" applyAlignment="1" applyProtection="1">
      <alignment horizontal="left" vertical="center" wrapText="1"/>
      <protection locked="0"/>
    </xf>
    <xf numFmtId="164" fontId="19" fillId="0" borderId="4" xfId="65" applyNumberFormat="1" applyFont="1" applyBorder="1" applyAlignment="1" applyProtection="1">
      <alignment horizontal="left" vertical="center" wrapText="1"/>
      <protection locked="0"/>
    </xf>
    <xf numFmtId="164" fontId="19" fillId="0" borderId="4" xfId="65" applyNumberFormat="1" applyFont="1" applyBorder="1" applyAlignment="1" applyProtection="1">
      <alignment horizontal="left" vertical="center"/>
      <protection locked="0"/>
    </xf>
    <xf numFmtId="164" fontId="19" fillId="0" borderId="23" xfId="65" applyNumberFormat="1" applyFont="1" applyBorder="1" applyAlignment="1" applyProtection="1">
      <alignment horizontal="left" vertical="center"/>
      <protection locked="0"/>
    </xf>
    <xf numFmtId="173" fontId="20" fillId="8" borderId="4" xfId="65" applyNumberFormat="1" applyFont="1" applyFill="1" applyBorder="1" applyAlignment="1" applyProtection="1">
      <alignment horizontal="center" vertical="center" wrapText="1"/>
      <protection locked="0"/>
    </xf>
    <xf numFmtId="173" fontId="20" fillId="8" borderId="23" xfId="65" applyNumberFormat="1" applyFont="1" applyFill="1" applyBorder="1" applyAlignment="1" applyProtection="1">
      <alignment horizontal="center" vertical="center" wrapText="1"/>
      <protection locked="0"/>
    </xf>
    <xf numFmtId="44" fontId="19" fillId="0" borderId="0" xfId="9" applyNumberFormat="1" applyFont="1" applyProtection="1">
      <protection locked="0"/>
    </xf>
    <xf numFmtId="164" fontId="19" fillId="0" borderId="0" xfId="65" applyNumberFormat="1" applyFont="1" applyProtection="1">
      <protection locked="0"/>
    </xf>
    <xf numFmtId="9" fontId="58" fillId="0" borderId="37" xfId="66" applyFont="1" applyBorder="1" applyAlignment="1" applyProtection="1">
      <alignment horizontal="right" vertical="center" wrapText="1"/>
      <protection locked="0"/>
    </xf>
    <xf numFmtId="173" fontId="58" fillId="0" borderId="16" xfId="65" applyNumberFormat="1" applyFont="1" applyBorder="1" applyAlignment="1" applyProtection="1">
      <alignment horizontal="left" vertical="center" wrapText="1"/>
      <protection locked="0"/>
    </xf>
    <xf numFmtId="173" fontId="58" fillId="0" borderId="4" xfId="65" applyNumberFormat="1" applyFont="1" applyBorder="1" applyAlignment="1" applyProtection="1">
      <alignment horizontal="left" vertical="center" wrapText="1"/>
      <protection locked="0"/>
    </xf>
    <xf numFmtId="173" fontId="58" fillId="0" borderId="23" xfId="65" applyNumberFormat="1" applyFont="1" applyBorder="1" applyAlignment="1" applyProtection="1">
      <alignment horizontal="left" vertical="center" wrapText="1"/>
      <protection locked="0"/>
    </xf>
    <xf numFmtId="0" fontId="59" fillId="0" borderId="0" xfId="64" applyFont="1" applyProtection="1">
      <protection locked="0"/>
    </xf>
    <xf numFmtId="0" fontId="58" fillId="0" borderId="0" xfId="9" applyFont="1" applyProtection="1">
      <protection locked="0"/>
    </xf>
    <xf numFmtId="9" fontId="19" fillId="0" borderId="37" xfId="66" applyFont="1" applyBorder="1" applyAlignment="1" applyProtection="1">
      <alignment horizontal="right" vertical="center" wrapText="1"/>
      <protection locked="0"/>
    </xf>
    <xf numFmtId="173" fontId="19" fillId="0" borderId="16" xfId="65" applyNumberFormat="1" applyFont="1" applyBorder="1" applyAlignment="1" applyProtection="1">
      <alignment horizontal="left" vertical="center" wrapText="1"/>
      <protection locked="0"/>
    </xf>
    <xf numFmtId="173" fontId="20" fillId="5" borderId="51" xfId="65" applyNumberFormat="1" applyFont="1" applyFill="1" applyBorder="1" applyAlignment="1" applyProtection="1">
      <alignment horizontal="left" vertical="center" wrapText="1"/>
      <protection locked="0"/>
    </xf>
    <xf numFmtId="173" fontId="20" fillId="5" borderId="13" xfId="65" applyNumberFormat="1" applyFont="1" applyFill="1" applyBorder="1" applyAlignment="1" applyProtection="1">
      <alignment horizontal="left" vertical="center" wrapText="1"/>
      <protection locked="0"/>
    </xf>
    <xf numFmtId="173" fontId="20" fillId="5" borderId="14" xfId="65" applyNumberFormat="1" applyFont="1" applyFill="1" applyBorder="1" applyAlignment="1" applyProtection="1">
      <alignment horizontal="left" vertical="center" wrapText="1"/>
      <protection locked="0"/>
    </xf>
    <xf numFmtId="180" fontId="31" fillId="0" borderId="37" xfId="9" applyNumberFormat="1" applyFont="1" applyBorder="1" applyAlignment="1" applyProtection="1">
      <alignment horizontal="center" vertical="center" wrapText="1"/>
      <protection locked="0"/>
    </xf>
    <xf numFmtId="0" fontId="19" fillId="5" borderId="4" xfId="9" applyFont="1" applyFill="1" applyBorder="1" applyAlignment="1" applyProtection="1">
      <alignment horizontal="justify" vertical="justify"/>
      <protection locked="0"/>
    </xf>
    <xf numFmtId="0" fontId="19" fillId="0" borderId="4" xfId="9" applyFont="1" applyBorder="1" applyAlignment="1" applyProtection="1">
      <alignment horizontal="justify" vertical="justify"/>
      <protection locked="0"/>
    </xf>
    <xf numFmtId="0" fontId="22" fillId="5" borderId="4" xfId="9" applyFont="1" applyFill="1" applyBorder="1" applyAlignment="1" applyProtection="1">
      <alignment horizontal="left" vertical="center" wrapText="1"/>
      <protection locked="0"/>
    </xf>
    <xf numFmtId="1" fontId="22" fillId="5" borderId="4" xfId="9" applyNumberFormat="1" applyFont="1" applyFill="1" applyBorder="1" applyAlignment="1" applyProtection="1">
      <alignment horizontal="center" vertical="center" wrapText="1"/>
      <protection locked="0"/>
    </xf>
    <xf numFmtId="10" fontId="22" fillId="5" borderId="4" xfId="16" applyNumberFormat="1" applyFont="1" applyFill="1" applyBorder="1" applyAlignment="1" applyProtection="1">
      <alignment horizontal="center" vertical="center" wrapText="1"/>
      <protection locked="0"/>
    </xf>
    <xf numFmtId="0" fontId="22" fillId="5" borderId="4" xfId="9" applyFont="1" applyFill="1" applyBorder="1" applyAlignment="1" applyProtection="1">
      <alignment horizontal="center" vertical="center" wrapText="1"/>
      <protection locked="0"/>
    </xf>
    <xf numFmtId="2" fontId="31" fillId="5" borderId="4" xfId="9" applyNumberFormat="1" applyFont="1" applyFill="1" applyBorder="1" applyAlignment="1" applyProtection="1">
      <alignment horizontal="center" vertical="center"/>
      <protection locked="0"/>
    </xf>
    <xf numFmtId="173" fontId="22" fillId="5" borderId="4" xfId="7" applyNumberFormat="1" applyFont="1" applyFill="1" applyBorder="1" applyAlignment="1" applyProtection="1">
      <alignment horizontal="center" vertical="center" wrapText="1"/>
      <protection locked="0"/>
    </xf>
    <xf numFmtId="168" fontId="22" fillId="5" borderId="4" xfId="8" applyNumberFormat="1" applyFont="1" applyFill="1" applyBorder="1" applyAlignment="1" applyProtection="1">
      <alignment horizontal="right" vertical="center" wrapText="1"/>
      <protection locked="0"/>
    </xf>
    <xf numFmtId="171" fontId="19" fillId="5" borderId="4" xfId="16" applyNumberFormat="1" applyFont="1" applyFill="1" applyBorder="1" applyAlignment="1" applyProtection="1">
      <alignment vertical="center"/>
    </xf>
    <xf numFmtId="173" fontId="19" fillId="5" borderId="19" xfId="7" applyNumberFormat="1" applyFont="1" applyFill="1" applyBorder="1" applyAlignment="1" applyProtection="1">
      <alignment vertical="center"/>
      <protection locked="0"/>
    </xf>
    <xf numFmtId="9" fontId="22" fillId="5" borderId="4" xfId="16" applyFont="1" applyFill="1" applyBorder="1" applyAlignment="1" applyProtection="1">
      <alignment horizontal="center" vertical="center" wrapText="1"/>
      <protection locked="0"/>
    </xf>
    <xf numFmtId="173" fontId="19" fillId="5" borderId="4" xfId="8" applyNumberFormat="1" applyFont="1" applyFill="1" applyBorder="1" applyAlignment="1" applyProtection="1">
      <alignment horizontal="left" vertical="center" wrapText="1"/>
      <protection locked="0"/>
    </xf>
    <xf numFmtId="173" fontId="31" fillId="5" borderId="4" xfId="7" applyNumberFormat="1" applyFont="1" applyFill="1" applyBorder="1" applyAlignment="1" applyProtection="1">
      <alignment horizontal="center" vertical="center" wrapText="1"/>
      <protection locked="0"/>
    </xf>
    <xf numFmtId="171" fontId="19" fillId="5" borderId="37" xfId="16" applyNumberFormat="1" applyFont="1" applyFill="1" applyBorder="1" applyAlignment="1" applyProtection="1">
      <alignment vertical="center"/>
    </xf>
    <xf numFmtId="0" fontId="19" fillId="5" borderId="16" xfId="9" applyFont="1" applyFill="1" applyBorder="1" applyAlignment="1" applyProtection="1">
      <alignment vertical="center"/>
      <protection locked="0"/>
    </xf>
    <xf numFmtId="173" fontId="19" fillId="5" borderId="4" xfId="9" applyNumberFormat="1" applyFont="1" applyFill="1" applyBorder="1" applyAlignment="1" applyProtection="1">
      <alignment vertical="center"/>
      <protection locked="0"/>
    </xf>
    <xf numFmtId="0" fontId="19" fillId="5" borderId="4" xfId="9" applyFont="1" applyFill="1" applyBorder="1" applyAlignment="1" applyProtection="1">
      <alignment vertical="center"/>
      <protection locked="0"/>
    </xf>
    <xf numFmtId="9" fontId="19" fillId="5" borderId="23" xfId="16" applyFont="1" applyFill="1" applyBorder="1" applyAlignment="1" applyProtection="1">
      <alignment vertical="center"/>
      <protection hidden="1"/>
    </xf>
    <xf numFmtId="10" fontId="19" fillId="0" borderId="4" xfId="16" applyNumberFormat="1" applyFont="1" applyFill="1" applyBorder="1" applyAlignment="1" applyProtection="1">
      <alignment horizontal="left" vertical="center" wrapText="1"/>
      <protection locked="0"/>
    </xf>
    <xf numFmtId="0" fontId="22" fillId="18" borderId="4" xfId="9" applyFont="1" applyFill="1" applyBorder="1" applyAlignment="1" applyProtection="1">
      <alignment horizontal="left" vertical="center" wrapText="1"/>
      <protection locked="0"/>
    </xf>
    <xf numFmtId="173" fontId="19" fillId="18" borderId="4" xfId="8" applyNumberFormat="1" applyFont="1" applyFill="1" applyBorder="1" applyAlignment="1" applyProtection="1">
      <alignment horizontal="left" vertical="center" wrapText="1"/>
      <protection locked="0"/>
    </xf>
    <xf numFmtId="166" fontId="19" fillId="0" borderId="4" xfId="8" applyFont="1" applyBorder="1" applyAlignment="1" applyProtection="1">
      <alignment horizontal="left" vertical="center" wrapText="1"/>
      <protection locked="0"/>
    </xf>
    <xf numFmtId="0" fontId="23" fillId="0" borderId="57" xfId="67" applyFont="1" applyBorder="1" applyAlignment="1" applyProtection="1">
      <alignment horizontal="left" vertical="center"/>
      <protection locked="0"/>
    </xf>
    <xf numFmtId="0" fontId="20" fillId="2" borderId="0" xfId="30" applyFont="1" applyFill="1" applyAlignment="1" applyProtection="1">
      <alignment horizontal="left" vertical="center" wrapText="1"/>
      <protection locked="0"/>
    </xf>
    <xf numFmtId="0" fontId="19" fillId="2" borderId="0" xfId="30" applyFill="1" applyAlignment="1" applyProtection="1">
      <alignment horizontal="justify" vertical="center" wrapText="1"/>
      <protection hidden="1"/>
    </xf>
    <xf numFmtId="0" fontId="48" fillId="2" borderId="0" xfId="9" applyFont="1" applyFill="1" applyProtection="1">
      <protection locked="0"/>
    </xf>
    <xf numFmtId="0" fontId="20" fillId="0" borderId="0" xfId="30" applyFont="1" applyAlignment="1" applyProtection="1">
      <alignment horizontal="left" vertical="center" wrapText="1"/>
      <protection locked="0"/>
    </xf>
    <xf numFmtId="0" fontId="19" fillId="0" borderId="0" xfId="30" applyAlignment="1" applyProtection="1">
      <alignment horizontal="justify" vertical="center" wrapText="1"/>
      <protection locked="0" hidden="1"/>
    </xf>
    <xf numFmtId="8" fontId="60" fillId="0" borderId="0" xfId="0" applyNumberFormat="1" applyFont="1" applyProtection="1">
      <protection locked="0"/>
    </xf>
    <xf numFmtId="0" fontId="46" fillId="0" borderId="16" xfId="57" applyFont="1" applyFill="1" applyBorder="1" applyAlignment="1" applyProtection="1">
      <alignment horizontal="justify" vertical="center"/>
      <protection locked="0"/>
    </xf>
    <xf numFmtId="0" fontId="46" fillId="0" borderId="4" xfId="57" applyFont="1" applyFill="1" applyBorder="1" applyAlignment="1" applyProtection="1">
      <alignment horizontal="justify" vertical="center"/>
      <protection locked="0"/>
    </xf>
    <xf numFmtId="0" fontId="19" fillId="0" borderId="4" xfId="0" applyFont="1" applyBorder="1" applyAlignment="1" applyProtection="1">
      <alignment horizontal="justify" vertical="center" wrapText="1"/>
      <protection locked="0"/>
    </xf>
    <xf numFmtId="0" fontId="19" fillId="0" borderId="23" xfId="0" applyFont="1" applyBorder="1" applyAlignment="1" applyProtection="1">
      <alignment horizontal="justify" vertical="center" wrapText="1"/>
      <protection locked="0"/>
    </xf>
    <xf numFmtId="0" fontId="19" fillId="3" borderId="25" xfId="0" applyFont="1" applyFill="1" applyBorder="1" applyAlignment="1" applyProtection="1">
      <alignment horizontal="justify" vertical="center" wrapText="1"/>
      <protection locked="0"/>
    </xf>
    <xf numFmtId="0" fontId="19" fillId="3" borderId="38" xfId="0" applyFont="1" applyFill="1" applyBorder="1" applyAlignment="1" applyProtection="1">
      <alignment horizontal="justify" vertical="center"/>
      <protection locked="0"/>
    </xf>
    <xf numFmtId="0" fontId="19" fillId="3" borderId="45" xfId="0" applyFont="1" applyFill="1" applyBorder="1" applyAlignment="1" applyProtection="1">
      <alignment horizontal="justify" vertical="center"/>
      <protection locked="0"/>
    </xf>
    <xf numFmtId="0" fontId="19" fillId="0" borderId="13" xfId="0" applyFont="1" applyBorder="1" applyAlignment="1" applyProtection="1">
      <alignment horizontal="justify" vertical="center" wrapText="1"/>
      <protection locked="0"/>
    </xf>
    <xf numFmtId="0" fontId="19" fillId="0" borderId="14" xfId="0" applyFont="1" applyBorder="1" applyAlignment="1" applyProtection="1">
      <alignment horizontal="justify" vertical="center" wrapText="1"/>
      <protection locked="0"/>
    </xf>
    <xf numFmtId="0" fontId="20" fillId="9" borderId="13" xfId="0" applyFont="1" applyFill="1" applyBorder="1" applyAlignment="1" applyProtection="1">
      <alignment horizontal="center" vertical="center"/>
      <protection locked="0"/>
    </xf>
    <xf numFmtId="0" fontId="20" fillId="12" borderId="26" xfId="0" applyFont="1" applyFill="1" applyBorder="1" applyAlignment="1" applyProtection="1">
      <alignment horizontal="left" vertical="center"/>
      <protection locked="0"/>
    </xf>
    <xf numFmtId="0" fontId="20" fillId="12" borderId="17" xfId="0" applyFont="1" applyFill="1" applyBorder="1" applyAlignment="1" applyProtection="1">
      <alignment horizontal="left" vertical="center"/>
      <protection locked="0"/>
    </xf>
    <xf numFmtId="0" fontId="20" fillId="12" borderId="65" xfId="0" applyFont="1" applyFill="1" applyBorder="1" applyAlignment="1" applyProtection="1">
      <alignment horizontal="left" vertical="center"/>
      <protection locked="0"/>
    </xf>
    <xf numFmtId="0" fontId="46" fillId="0" borderId="16" xfId="57" applyFont="1" applyBorder="1" applyAlignment="1" applyProtection="1">
      <alignment horizontal="justify" vertical="center"/>
      <protection locked="0"/>
    </xf>
    <xf numFmtId="0" fontId="46" fillId="0" borderId="4" xfId="57" applyFont="1" applyBorder="1" applyAlignment="1" applyProtection="1">
      <alignment horizontal="justify" vertical="center"/>
      <protection locked="0"/>
    </xf>
    <xf numFmtId="0" fontId="46" fillId="0" borderId="16" xfId="57" applyFont="1" applyFill="1" applyBorder="1" applyAlignment="1" applyProtection="1">
      <alignment horizontal="justify" vertical="center" wrapText="1"/>
      <protection locked="0"/>
    </xf>
    <xf numFmtId="0" fontId="46" fillId="0" borderId="4" xfId="57" applyFont="1" applyFill="1" applyBorder="1" applyAlignment="1" applyProtection="1">
      <alignment horizontal="justify" vertical="center" wrapText="1"/>
      <protection locked="0"/>
    </xf>
    <xf numFmtId="0" fontId="46" fillId="0" borderId="16" xfId="57" applyFont="1" applyBorder="1" applyAlignment="1" applyProtection="1">
      <alignment horizontal="left" vertical="center" wrapText="1"/>
      <protection locked="0"/>
    </xf>
    <xf numFmtId="0" fontId="46" fillId="0" borderId="4" xfId="57" applyFont="1" applyBorder="1" applyAlignment="1" applyProtection="1">
      <alignment horizontal="left" vertical="center" wrapText="1"/>
      <protection locked="0"/>
    </xf>
    <xf numFmtId="0" fontId="19" fillId="3" borderId="1" xfId="0" applyFont="1" applyFill="1" applyBorder="1" applyAlignment="1" applyProtection="1">
      <alignment horizontal="justify" vertical="center" wrapText="1"/>
      <protection locked="0"/>
    </xf>
    <xf numFmtId="0" fontId="19" fillId="3" borderId="2" xfId="0" applyFont="1" applyFill="1" applyBorder="1" applyAlignment="1" applyProtection="1">
      <alignment horizontal="justify" vertical="center" wrapText="1"/>
      <protection locked="0"/>
    </xf>
    <xf numFmtId="0" fontId="19" fillId="3" borderId="3" xfId="0" applyFont="1" applyFill="1" applyBorder="1" applyAlignment="1" applyProtection="1">
      <alignment horizontal="justify" vertical="center" wrapText="1"/>
      <protection locked="0"/>
    </xf>
    <xf numFmtId="0" fontId="20" fillId="12" borderId="25" xfId="0" applyFont="1" applyFill="1" applyBorder="1" applyAlignment="1" applyProtection="1">
      <alignment horizontal="left" vertical="center"/>
      <protection locked="0"/>
    </xf>
    <xf numFmtId="0" fontId="20" fillId="12" borderId="38" xfId="0" applyFont="1" applyFill="1" applyBorder="1" applyAlignment="1" applyProtection="1">
      <alignment horizontal="left" vertical="center"/>
      <protection locked="0"/>
    </xf>
    <xf numFmtId="0" fontId="20" fillId="12" borderId="45" xfId="0" applyFont="1" applyFill="1" applyBorder="1" applyAlignment="1" applyProtection="1">
      <alignment horizontal="left" vertical="center"/>
      <protection locked="0"/>
    </xf>
    <xf numFmtId="0" fontId="46" fillId="0" borderId="16" xfId="57" applyFont="1" applyFill="1" applyBorder="1" applyAlignment="1" applyProtection="1">
      <alignment horizontal="left" vertical="center" wrapText="1"/>
      <protection locked="0"/>
    </xf>
    <xf numFmtId="0" fontId="46" fillId="0" borderId="4" xfId="57" applyFont="1" applyFill="1" applyBorder="1" applyAlignment="1" applyProtection="1">
      <alignment horizontal="left" vertical="center" wrapText="1"/>
      <protection locked="0"/>
    </xf>
    <xf numFmtId="0" fontId="20" fillId="9" borderId="30" xfId="0" applyFont="1" applyFill="1" applyBorder="1" applyAlignment="1" applyProtection="1">
      <alignment horizontal="center" vertical="center"/>
      <protection locked="0"/>
    </xf>
    <xf numFmtId="0" fontId="20" fillId="9" borderId="31" xfId="0" applyFont="1" applyFill="1" applyBorder="1" applyAlignment="1" applyProtection="1">
      <alignment horizontal="center" vertical="center"/>
      <protection locked="0"/>
    </xf>
    <xf numFmtId="0" fontId="46" fillId="0" borderId="51" xfId="57" applyFont="1" applyFill="1" applyBorder="1" applyAlignment="1" applyProtection="1">
      <alignment horizontal="justify" vertical="center" wrapText="1"/>
      <protection locked="0"/>
    </xf>
    <xf numFmtId="0" fontId="46" fillId="0" borderId="13" xfId="57" applyFont="1" applyFill="1" applyBorder="1" applyAlignment="1" applyProtection="1">
      <alignment horizontal="justify" vertical="center" wrapText="1"/>
      <protection locked="0"/>
    </xf>
    <xf numFmtId="0" fontId="20" fillId="9" borderId="51" xfId="0" applyFont="1" applyFill="1" applyBorder="1" applyAlignment="1" applyProtection="1">
      <alignment horizontal="center" vertical="center"/>
      <protection locked="0"/>
    </xf>
    <xf numFmtId="0" fontId="20" fillId="9" borderId="24" xfId="0" applyFont="1" applyFill="1" applyBorder="1" applyAlignment="1" applyProtection="1">
      <alignment horizontal="center" vertical="center"/>
      <protection locked="0"/>
    </xf>
    <xf numFmtId="0" fontId="19" fillId="0" borderId="30" xfId="14" applyBorder="1" applyAlignment="1" applyProtection="1">
      <alignment horizontal="center" vertical="center"/>
      <protection locked="0"/>
    </xf>
    <xf numFmtId="0" fontId="19" fillId="0" borderId="31" xfId="14" applyBorder="1" applyAlignment="1" applyProtection="1">
      <alignment horizontal="center" vertical="center"/>
      <protection locked="0"/>
    </xf>
    <xf numFmtId="0" fontId="19" fillId="0" borderId="16" xfId="14" applyBorder="1" applyAlignment="1" applyProtection="1">
      <alignment horizontal="center" vertical="center"/>
      <protection locked="0"/>
    </xf>
    <xf numFmtId="0" fontId="19" fillId="0" borderId="4" xfId="14" applyBorder="1" applyAlignment="1" applyProtection="1">
      <alignment horizontal="center" vertical="center"/>
      <protection locked="0"/>
    </xf>
    <xf numFmtId="0" fontId="19" fillId="0" borderId="51" xfId="14" applyBorder="1" applyAlignment="1" applyProtection="1">
      <alignment horizontal="center" vertical="center"/>
      <protection locked="0"/>
    </xf>
    <xf numFmtId="0" fontId="19" fillId="0" borderId="13" xfId="14" applyBorder="1" applyAlignment="1" applyProtection="1">
      <alignment horizontal="center" vertical="center"/>
      <protection locked="0"/>
    </xf>
    <xf numFmtId="0" fontId="20" fillId="8" borderId="18" xfId="0" applyFont="1" applyFill="1" applyBorder="1" applyAlignment="1" applyProtection="1">
      <alignment horizontal="center" vertical="center"/>
      <protection locked="0"/>
    </xf>
    <xf numFmtId="0" fontId="20" fillId="8" borderId="7" xfId="0" applyFont="1" applyFill="1" applyBorder="1" applyAlignment="1" applyProtection="1">
      <alignment horizontal="center" vertical="center"/>
      <protection locked="0"/>
    </xf>
    <xf numFmtId="0" fontId="20" fillId="8" borderId="8" xfId="0" applyFont="1" applyFill="1" applyBorder="1" applyAlignment="1" applyProtection="1">
      <alignment horizontal="center" vertical="center"/>
      <protection locked="0"/>
    </xf>
    <xf numFmtId="0" fontId="19" fillId="0" borderId="24" xfId="14" applyBorder="1" applyAlignment="1" applyProtection="1">
      <alignment horizontal="center" vertical="center"/>
      <protection locked="0"/>
    </xf>
    <xf numFmtId="0" fontId="19" fillId="0" borderId="23" xfId="14" applyBorder="1" applyAlignment="1" applyProtection="1">
      <alignment horizontal="center" vertical="center"/>
      <protection locked="0"/>
    </xf>
    <xf numFmtId="0" fontId="19" fillId="0" borderId="14" xfId="14" applyBorder="1" applyAlignment="1" applyProtection="1">
      <alignment horizontal="center" vertical="center"/>
      <protection locked="0"/>
    </xf>
    <xf numFmtId="0" fontId="19" fillId="3" borderId="10" xfId="0" applyFont="1" applyFill="1" applyBorder="1" applyAlignment="1" applyProtection="1">
      <alignment horizontal="justify" vertical="center" wrapText="1"/>
      <protection locked="0"/>
    </xf>
    <xf numFmtId="0" fontId="19" fillId="3" borderId="11" xfId="0" applyFont="1" applyFill="1" applyBorder="1" applyAlignment="1" applyProtection="1">
      <alignment horizontal="justify" vertical="center"/>
      <protection locked="0"/>
    </xf>
    <xf numFmtId="0" fontId="19" fillId="3" borderId="27" xfId="0" applyFont="1" applyFill="1" applyBorder="1" applyAlignment="1" applyProtection="1">
      <alignment horizontal="justify" vertical="center"/>
      <protection locked="0"/>
    </xf>
    <xf numFmtId="0" fontId="20" fillId="8" borderId="30" xfId="0" applyFont="1" applyFill="1" applyBorder="1" applyAlignment="1" applyProtection="1">
      <alignment horizontal="center" vertical="center"/>
      <protection locked="0"/>
    </xf>
    <xf numFmtId="0" fontId="20" fillId="8" borderId="31" xfId="0" applyFont="1" applyFill="1" applyBorder="1" applyAlignment="1" applyProtection="1">
      <alignment horizontal="center" vertical="center"/>
      <protection locked="0"/>
    </xf>
    <xf numFmtId="0" fontId="20" fillId="8" borderId="24" xfId="0" applyFont="1" applyFill="1" applyBorder="1" applyAlignment="1" applyProtection="1">
      <alignment horizontal="center" vertical="center"/>
      <protection locked="0"/>
    </xf>
    <xf numFmtId="0" fontId="46" fillId="0" borderId="51" xfId="57" applyFont="1" applyBorder="1" applyAlignment="1" applyProtection="1">
      <alignment horizontal="left" vertical="center" wrapText="1"/>
      <protection locked="0"/>
    </xf>
    <xf numFmtId="0" fontId="46" fillId="0" borderId="13" xfId="57" applyFont="1" applyBorder="1" applyAlignment="1" applyProtection="1">
      <alignment horizontal="left" vertical="center" wrapText="1"/>
      <protection locked="0"/>
    </xf>
    <xf numFmtId="0" fontId="20" fillId="10" borderId="30" xfId="0" applyFont="1" applyFill="1" applyBorder="1" applyAlignment="1" applyProtection="1">
      <alignment horizontal="center" vertical="center"/>
      <protection locked="0"/>
    </xf>
    <xf numFmtId="0" fontId="20" fillId="10" borderId="31" xfId="0" applyFont="1" applyFill="1" applyBorder="1" applyAlignment="1" applyProtection="1">
      <alignment horizontal="center" vertical="center"/>
      <protection locked="0"/>
    </xf>
    <xf numFmtId="0" fontId="20" fillId="10" borderId="24" xfId="0" applyFont="1" applyFill="1" applyBorder="1" applyAlignment="1" applyProtection="1">
      <alignment horizontal="center" vertical="center"/>
      <protection locked="0"/>
    </xf>
    <xf numFmtId="0" fontId="20" fillId="10" borderId="51" xfId="0" applyFont="1" applyFill="1" applyBorder="1" applyAlignment="1" applyProtection="1">
      <alignment horizontal="center" vertical="center"/>
      <protection locked="0"/>
    </xf>
    <xf numFmtId="0" fontId="20" fillId="10" borderId="13" xfId="0" applyFont="1" applyFill="1" applyBorder="1" applyAlignment="1" applyProtection="1">
      <alignment horizontal="center" vertical="center"/>
      <protection locked="0"/>
    </xf>
    <xf numFmtId="0" fontId="19" fillId="0" borderId="58" xfId="0" applyFont="1" applyBorder="1" applyAlignment="1" applyProtection="1">
      <alignment horizontal="justify" vertical="center" wrapText="1"/>
      <protection locked="0"/>
    </xf>
    <xf numFmtId="0" fontId="19" fillId="0" borderId="29" xfId="0" applyFont="1" applyBorder="1" applyAlignment="1" applyProtection="1">
      <alignment horizontal="justify" vertical="center" wrapText="1"/>
      <protection locked="0"/>
    </xf>
    <xf numFmtId="0" fontId="19" fillId="0" borderId="64" xfId="0" applyFont="1" applyBorder="1" applyAlignment="1" applyProtection="1">
      <alignment horizontal="justify" vertical="center" wrapText="1"/>
      <protection locked="0"/>
    </xf>
    <xf numFmtId="0" fontId="19" fillId="0" borderId="50" xfId="0" applyFont="1" applyBorder="1" applyAlignment="1" applyProtection="1">
      <alignment horizontal="justify" vertical="center" wrapText="1"/>
      <protection locked="0"/>
    </xf>
    <xf numFmtId="0" fontId="19" fillId="0" borderId="0" xfId="0" applyFont="1" applyAlignment="1" applyProtection="1">
      <alignment horizontal="justify" vertical="center" wrapText="1"/>
      <protection locked="0"/>
    </xf>
    <xf numFmtId="0" fontId="19" fillId="0" borderId="48" xfId="0" applyFont="1" applyBorder="1" applyAlignment="1" applyProtection="1">
      <alignment horizontal="justify" vertical="center" wrapText="1"/>
      <protection locked="0"/>
    </xf>
    <xf numFmtId="0" fontId="19" fillId="0" borderId="43" xfId="0" applyFont="1" applyBorder="1" applyAlignment="1" applyProtection="1">
      <alignment horizontal="justify" vertical="center" wrapText="1"/>
      <protection locked="0"/>
    </xf>
    <xf numFmtId="0" fontId="19" fillId="0" borderId="17" xfId="0" applyFont="1" applyBorder="1" applyAlignment="1" applyProtection="1">
      <alignment horizontal="justify" vertical="center" wrapText="1"/>
      <protection locked="0"/>
    </xf>
    <xf numFmtId="0" fontId="19" fillId="0" borderId="65" xfId="0" applyFont="1" applyBorder="1" applyAlignment="1" applyProtection="1">
      <alignment horizontal="justify" vertical="center" wrapText="1"/>
      <protection locked="0"/>
    </xf>
    <xf numFmtId="0" fontId="20" fillId="10" borderId="14" xfId="0" applyFont="1" applyFill="1" applyBorder="1" applyAlignment="1" applyProtection="1">
      <alignment horizontal="center" vertical="center"/>
      <protection locked="0"/>
    </xf>
    <xf numFmtId="0" fontId="46" fillId="0" borderId="53" xfId="57" applyFont="1" applyBorder="1" applyAlignment="1" applyProtection="1">
      <alignment horizontal="left" vertical="center" wrapText="1"/>
      <protection locked="0"/>
    </xf>
    <xf numFmtId="0" fontId="46" fillId="0" borderId="5" xfId="57" applyFont="1" applyBorder="1" applyAlignment="1" applyProtection="1">
      <alignment horizontal="left" vertical="center" wrapText="1"/>
      <protection locked="0"/>
    </xf>
    <xf numFmtId="0" fontId="19" fillId="0" borderId="5" xfId="0" applyFont="1" applyBorder="1" applyAlignment="1" applyProtection="1">
      <alignment horizontal="justify" vertical="center" wrapText="1"/>
      <protection locked="0"/>
    </xf>
    <xf numFmtId="0" fontId="19" fillId="0" borderId="6" xfId="0" applyFont="1" applyBorder="1" applyAlignment="1" applyProtection="1">
      <alignment horizontal="justify" vertical="center" wrapText="1"/>
      <protection locked="0"/>
    </xf>
    <xf numFmtId="0" fontId="20" fillId="5" borderId="9" xfId="30" applyFont="1" applyFill="1" applyBorder="1" applyAlignment="1">
      <alignment horizontal="left" vertical="center" wrapText="1"/>
    </xf>
    <xf numFmtId="0" fontId="20" fillId="5" borderId="0" xfId="30" applyFont="1" applyFill="1" applyAlignment="1">
      <alignment horizontal="left" vertical="center" wrapText="1"/>
    </xf>
    <xf numFmtId="0" fontId="19" fillId="0" borderId="10" xfId="30" applyBorder="1" applyAlignment="1" applyProtection="1">
      <alignment horizontal="left" vertical="center" wrapText="1"/>
      <protection locked="0"/>
    </xf>
    <xf numFmtId="0" fontId="19" fillId="0" borderId="11" xfId="30" applyBorder="1" applyAlignment="1" applyProtection="1">
      <alignment horizontal="left" vertical="center" wrapText="1"/>
      <protection locked="0"/>
    </xf>
    <xf numFmtId="0" fontId="19" fillId="0" borderId="30" xfId="14" applyBorder="1" applyAlignment="1">
      <alignment horizontal="center" vertical="center"/>
    </xf>
    <xf numFmtId="0" fontId="19" fillId="0" borderId="31" xfId="14" applyBorder="1" applyAlignment="1">
      <alignment horizontal="center" vertical="center"/>
    </xf>
    <xf numFmtId="0" fontId="19" fillId="0" borderId="16" xfId="14" applyBorder="1" applyAlignment="1">
      <alignment horizontal="center" vertical="center"/>
    </xf>
    <xf numFmtId="0" fontId="19" fillId="0" borderId="4" xfId="14" applyBorder="1" applyAlignment="1">
      <alignment horizontal="center" vertical="center"/>
    </xf>
    <xf numFmtId="0" fontId="19" fillId="0" borderId="51" xfId="14" applyBorder="1" applyAlignment="1">
      <alignment horizontal="center" vertical="center"/>
    </xf>
    <xf numFmtId="0" fontId="19" fillId="0" borderId="13" xfId="14" applyBorder="1" applyAlignment="1">
      <alignment horizontal="center" vertical="center"/>
    </xf>
    <xf numFmtId="0" fontId="19" fillId="3" borderId="10" xfId="14" applyFill="1" applyBorder="1" applyAlignment="1">
      <alignment horizontal="left" vertical="center"/>
    </xf>
    <xf numFmtId="0" fontId="19" fillId="3" borderId="11" xfId="14" applyFill="1" applyBorder="1" applyAlignment="1">
      <alignment horizontal="left" vertical="center"/>
    </xf>
    <xf numFmtId="0" fontId="20" fillId="5" borderId="0" xfId="14" applyFont="1" applyFill="1" applyAlignment="1">
      <alignment horizontal="left" vertical="center"/>
    </xf>
    <xf numFmtId="0" fontId="19" fillId="0" borderId="10" xfId="14" applyBorder="1" applyAlignment="1" applyProtection="1">
      <alignment horizontal="left" vertical="center" wrapText="1"/>
      <protection locked="0"/>
    </xf>
    <xf numFmtId="0" fontId="19" fillId="0" borderId="11" xfId="14" applyBorder="1" applyAlignment="1" applyProtection="1">
      <alignment horizontal="left" vertical="center" wrapText="1"/>
      <protection locked="0"/>
    </xf>
    <xf numFmtId="0" fontId="19" fillId="0" borderId="27" xfId="14" applyBorder="1" applyAlignment="1" applyProtection="1">
      <alignment horizontal="left" vertical="center" wrapText="1"/>
      <protection locked="0"/>
    </xf>
    <xf numFmtId="0" fontId="19" fillId="8" borderId="51" xfId="14" applyFill="1" applyBorder="1" applyAlignment="1">
      <alignment horizontal="right" vertical="center" wrapText="1"/>
    </xf>
    <xf numFmtId="0" fontId="19" fillId="8" borderId="13" xfId="14" applyFill="1" applyBorder="1" applyAlignment="1">
      <alignment horizontal="right" vertical="center" wrapText="1"/>
    </xf>
    <xf numFmtId="0" fontId="20" fillId="5" borderId="30" xfId="14" applyFont="1" applyFill="1" applyBorder="1" applyAlignment="1">
      <alignment horizontal="center" vertical="center" wrapText="1"/>
    </xf>
    <xf numFmtId="0" fontId="20" fillId="5" borderId="31" xfId="14" applyFont="1" applyFill="1" applyBorder="1" applyAlignment="1">
      <alignment horizontal="center" vertical="center" wrapText="1"/>
    </xf>
    <xf numFmtId="0" fontId="20" fillId="5" borderId="0" xfId="14" applyFont="1" applyFill="1" applyAlignment="1">
      <alignment horizontal="left" vertical="center" wrapText="1"/>
    </xf>
    <xf numFmtId="0" fontId="19" fillId="0" borderId="10" xfId="14" applyBorder="1" applyAlignment="1" applyProtection="1">
      <alignment horizontal="left" vertical="center"/>
      <protection locked="0"/>
    </xf>
    <xf numFmtId="0" fontId="19" fillId="0" borderId="11" xfId="14" applyBorder="1" applyAlignment="1" applyProtection="1">
      <alignment horizontal="left" vertical="center"/>
      <protection locked="0"/>
    </xf>
    <xf numFmtId="0" fontId="19" fillId="0" borderId="27" xfId="14" applyBorder="1" applyAlignment="1" applyProtection="1">
      <alignment horizontal="left" vertical="center"/>
      <protection locked="0"/>
    </xf>
    <xf numFmtId="0" fontId="20" fillId="5" borderId="54" xfId="14" applyFont="1" applyFill="1" applyBorder="1" applyAlignment="1">
      <alignment horizontal="center" vertical="center"/>
    </xf>
    <xf numFmtId="0" fontId="20" fillId="5" borderId="55" xfId="14" applyFont="1" applyFill="1" applyBorder="1" applyAlignment="1">
      <alignment horizontal="center" vertical="center"/>
    </xf>
    <xf numFmtId="0" fontId="20" fillId="5" borderId="16" xfId="14" applyFont="1" applyFill="1" applyBorder="1" applyAlignment="1">
      <alignment horizontal="center" vertical="center"/>
    </xf>
    <xf numFmtId="0" fontId="20" fillId="5" borderId="4" xfId="14" applyFont="1" applyFill="1" applyBorder="1" applyAlignment="1">
      <alignment horizontal="center" vertical="center"/>
    </xf>
    <xf numFmtId="0" fontId="20" fillId="5" borderId="4" xfId="14" applyFont="1" applyFill="1" applyBorder="1" applyAlignment="1">
      <alignment horizontal="center" vertical="center" wrapText="1"/>
    </xf>
    <xf numFmtId="171" fontId="20" fillId="14" borderId="4" xfId="14" applyNumberFormat="1" applyFont="1" applyFill="1" applyBorder="1" applyAlignment="1">
      <alignment horizontal="center" vertical="center" wrapText="1"/>
    </xf>
    <xf numFmtId="0" fontId="20" fillId="14" borderId="16" xfId="14" applyFont="1" applyFill="1" applyBorder="1" applyAlignment="1">
      <alignment horizontal="right" vertical="center" wrapText="1"/>
    </xf>
    <xf numFmtId="0" fontId="20" fillId="14" borderId="4" xfId="14" applyFont="1" applyFill="1" applyBorder="1" applyAlignment="1">
      <alignment horizontal="right" vertical="center" wrapText="1"/>
    </xf>
    <xf numFmtId="0" fontId="20" fillId="3" borderId="51" xfId="14" applyFont="1" applyFill="1" applyBorder="1" applyAlignment="1">
      <alignment horizontal="right" vertical="center" wrapText="1"/>
    </xf>
    <xf numFmtId="0" fontId="20" fillId="3" borderId="13" xfId="14" applyFont="1" applyFill="1" applyBorder="1" applyAlignment="1">
      <alignment horizontal="right" vertical="center" wrapText="1"/>
    </xf>
    <xf numFmtId="168" fontId="19" fillId="0" borderId="16" xfId="14" applyNumberFormat="1" applyBorder="1" applyAlignment="1">
      <alignment horizontal="center" vertical="center"/>
    </xf>
    <xf numFmtId="168" fontId="19" fillId="0" borderId="4" xfId="14" applyNumberFormat="1" applyBorder="1" applyAlignment="1" applyProtection="1">
      <alignment horizontal="center" vertical="center"/>
      <protection locked="0"/>
    </xf>
    <xf numFmtId="168" fontId="19" fillId="0" borderId="4" xfId="14" applyNumberFormat="1" applyBorder="1" applyAlignment="1">
      <alignment horizontal="center" vertical="center"/>
    </xf>
    <xf numFmtId="0" fontId="20" fillId="5" borderId="16" xfId="14" applyFont="1" applyFill="1" applyBorder="1" applyAlignment="1">
      <alignment horizontal="center" vertical="center" wrapText="1"/>
    </xf>
    <xf numFmtId="0" fontId="20" fillId="5" borderId="39" xfId="14" applyFont="1" applyFill="1" applyBorder="1" applyAlignment="1">
      <alignment horizontal="center" vertical="center" wrapText="1"/>
    </xf>
    <xf numFmtId="0" fontId="20" fillId="5" borderId="40" xfId="14" applyFont="1" applyFill="1" applyBorder="1" applyAlignment="1">
      <alignment horizontal="center" vertical="center" wrapText="1"/>
    </xf>
    <xf numFmtId="0" fontId="20" fillId="5" borderId="49" xfId="14" applyFont="1" applyFill="1" applyBorder="1" applyAlignment="1">
      <alignment horizontal="center" vertical="center" wrapText="1"/>
    </xf>
    <xf numFmtId="0" fontId="39" fillId="5" borderId="16" xfId="14" applyFont="1" applyFill="1" applyBorder="1" applyAlignment="1">
      <alignment horizontal="center" vertical="center" wrapText="1"/>
    </xf>
    <xf numFmtId="171" fontId="39" fillId="5" borderId="7" xfId="14" applyNumberFormat="1" applyFont="1" applyFill="1" applyBorder="1" applyAlignment="1">
      <alignment horizontal="center" vertical="center" wrapText="1"/>
    </xf>
    <xf numFmtId="171" fontId="39" fillId="5" borderId="5" xfId="14" applyNumberFormat="1" applyFont="1" applyFill="1" applyBorder="1" applyAlignment="1">
      <alignment horizontal="center" vertical="center" wrapText="1"/>
    </xf>
    <xf numFmtId="0" fontId="39" fillId="5" borderId="4" xfId="14" applyFont="1" applyFill="1" applyBorder="1" applyAlignment="1">
      <alignment horizontal="center" vertical="center" wrapText="1"/>
    </xf>
    <xf numFmtId="0" fontId="20" fillId="5" borderId="37" xfId="14" applyFont="1" applyFill="1" applyBorder="1" applyAlignment="1">
      <alignment horizontal="center" vertical="center" wrapText="1"/>
    </xf>
    <xf numFmtId="0" fontId="20" fillId="5" borderId="38" xfId="14" applyFont="1" applyFill="1" applyBorder="1" applyAlignment="1">
      <alignment horizontal="center" vertical="center" wrapText="1"/>
    </xf>
    <xf numFmtId="0" fontId="20" fillId="5" borderId="45" xfId="14" applyFont="1" applyFill="1" applyBorder="1" applyAlignment="1">
      <alignment horizontal="center" vertical="center" wrapText="1"/>
    </xf>
    <xf numFmtId="0" fontId="19" fillId="3" borderId="16" xfId="14" applyFill="1" applyBorder="1" applyAlignment="1">
      <alignment horizontal="right" vertical="center"/>
    </xf>
    <xf numFmtId="0" fontId="19" fillId="3" borderId="4" xfId="14" applyFill="1" applyBorder="1" applyAlignment="1">
      <alignment horizontal="right" vertical="center"/>
    </xf>
    <xf numFmtId="0" fontId="40" fillId="0" borderId="20" xfId="14" applyFont="1" applyBorder="1" applyAlignment="1">
      <alignment horizontal="justify" vertical="center" wrapText="1"/>
    </xf>
    <xf numFmtId="0" fontId="40" fillId="0" borderId="21" xfId="14" applyFont="1" applyBorder="1" applyAlignment="1">
      <alignment horizontal="justify" vertical="center" wrapText="1"/>
    </xf>
    <xf numFmtId="0" fontId="40" fillId="0" borderId="9" xfId="14" applyFont="1" applyBorder="1" applyAlignment="1">
      <alignment horizontal="justify" vertical="center" wrapText="1"/>
    </xf>
    <xf numFmtId="0" fontId="40" fillId="0" borderId="0" xfId="14" applyFont="1" applyAlignment="1">
      <alignment horizontal="justify" vertical="center" wrapText="1"/>
    </xf>
    <xf numFmtId="0" fontId="40" fillId="0" borderId="22" xfId="14" applyFont="1" applyBorder="1" applyAlignment="1">
      <alignment horizontal="justify" vertical="center" wrapText="1"/>
    </xf>
    <xf numFmtId="0" fontId="40" fillId="0" borderId="12" xfId="14" applyFont="1" applyBorder="1" applyAlignment="1">
      <alignment horizontal="justify" vertical="center" wrapText="1"/>
    </xf>
    <xf numFmtId="0" fontId="20" fillId="8" borderId="16" xfId="14" applyFont="1" applyFill="1" applyBorder="1" applyAlignment="1">
      <alignment horizontal="right" vertical="center" wrapText="1"/>
    </xf>
    <xf numFmtId="0" fontId="20" fillId="8" borderId="4" xfId="14" applyFont="1" applyFill="1" applyBorder="1" applyAlignment="1">
      <alignment horizontal="right" vertical="center" wrapText="1"/>
    </xf>
    <xf numFmtId="0" fontId="19" fillId="8" borderId="16" xfId="14" applyFill="1" applyBorder="1" applyAlignment="1">
      <alignment horizontal="right" vertical="center"/>
    </xf>
    <xf numFmtId="0" fontId="19" fillId="8" borderId="4" xfId="14" applyFill="1" applyBorder="1" applyAlignment="1">
      <alignment horizontal="right" vertical="center"/>
    </xf>
    <xf numFmtId="0" fontId="20" fillId="3" borderId="32" xfId="14" applyFont="1" applyFill="1" applyBorder="1" applyAlignment="1">
      <alignment horizontal="right" vertical="center"/>
    </xf>
    <xf numFmtId="0" fontId="20" fillId="3" borderId="33" xfId="14" applyFont="1" applyFill="1" applyBorder="1" applyAlignment="1">
      <alignment horizontal="right" vertical="center"/>
    </xf>
    <xf numFmtId="0" fontId="20" fillId="3" borderId="34" xfId="14" applyFont="1" applyFill="1" applyBorder="1" applyAlignment="1">
      <alignment horizontal="right" vertical="center"/>
    </xf>
    <xf numFmtId="0" fontId="20" fillId="0" borderId="29" xfId="10" applyFont="1" applyBorder="1" applyAlignment="1" applyProtection="1">
      <alignment horizontal="center" vertical="center" wrapText="1"/>
      <protection locked="0"/>
    </xf>
    <xf numFmtId="0" fontId="19" fillId="0" borderId="29" xfId="10" applyBorder="1" applyAlignment="1" applyProtection="1">
      <alignment horizontal="center" vertical="center" wrapText="1"/>
      <protection locked="0"/>
    </xf>
    <xf numFmtId="0" fontId="18" fillId="0" borderId="29" xfId="9" applyBorder="1" applyAlignment="1" applyProtection="1">
      <alignment horizontal="center" vertical="center" wrapText="1"/>
      <protection locked="0"/>
    </xf>
    <xf numFmtId="0" fontId="20" fillId="0" borderId="0" xfId="10" applyFont="1" applyAlignment="1">
      <alignment horizontal="center" vertical="center" wrapText="1"/>
    </xf>
    <xf numFmtId="0" fontId="19" fillId="0" borderId="0" xfId="10" applyAlignment="1">
      <alignment horizontal="center" vertical="center" wrapText="1"/>
    </xf>
    <xf numFmtId="3" fontId="19" fillId="0" borderId="0" xfId="10" applyNumberFormat="1" applyAlignment="1">
      <alignment horizontal="center" vertical="center" wrapText="1"/>
    </xf>
    <xf numFmtId="0" fontId="0" fillId="0" borderId="29" xfId="0" applyBorder="1" applyAlignment="1" applyProtection="1">
      <alignment horizontal="center" vertical="center" wrapText="1"/>
      <protection locked="0"/>
    </xf>
    <xf numFmtId="0" fontId="20" fillId="5" borderId="69" xfId="14" applyFont="1" applyFill="1" applyBorder="1" applyAlignment="1">
      <alignment horizontal="center" vertical="center"/>
    </xf>
    <xf numFmtId="0" fontId="20" fillId="5" borderId="62" xfId="14" applyFont="1" applyFill="1" applyBorder="1" applyAlignment="1">
      <alignment horizontal="center" vertical="center"/>
    </xf>
    <xf numFmtId="0" fontId="20" fillId="5" borderId="23" xfId="14" applyFont="1" applyFill="1" applyBorder="1" applyAlignment="1">
      <alignment horizontal="center" vertical="center" wrapText="1"/>
    </xf>
    <xf numFmtId="0" fontId="19" fillId="3" borderId="27" xfId="14" applyFill="1" applyBorder="1" applyAlignment="1">
      <alignment horizontal="left" vertical="center"/>
    </xf>
    <xf numFmtId="0" fontId="19" fillId="3" borderId="10" xfId="14" applyFill="1" applyBorder="1" applyAlignment="1">
      <alignment horizontal="center" vertical="center"/>
    </xf>
    <xf numFmtId="0" fontId="19" fillId="3" borderId="11" xfId="14" applyFill="1" applyBorder="1" applyAlignment="1">
      <alignment horizontal="center" vertical="center"/>
    </xf>
    <xf numFmtId="0" fontId="19" fillId="3" borderId="27" xfId="14" applyFill="1" applyBorder="1" applyAlignment="1">
      <alignment horizontal="center" vertical="center"/>
    </xf>
    <xf numFmtId="0" fontId="54" fillId="0" borderId="10" xfId="30" applyFont="1" applyBorder="1" applyAlignment="1" applyProtection="1">
      <alignment horizontal="left" vertical="center" wrapText="1"/>
      <protection locked="0"/>
    </xf>
    <xf numFmtId="0" fontId="19" fillId="0" borderId="27" xfId="30" applyBorder="1" applyAlignment="1" applyProtection="1">
      <alignment horizontal="left" vertical="center" wrapText="1"/>
      <protection locked="0"/>
    </xf>
    <xf numFmtId="0" fontId="19" fillId="0" borderId="46" xfId="14" applyBorder="1" applyAlignment="1">
      <alignment horizontal="center" vertical="center"/>
    </xf>
    <xf numFmtId="0" fontId="19" fillId="0" borderId="24" xfId="14" applyBorder="1" applyAlignment="1">
      <alignment horizontal="center" vertical="center"/>
    </xf>
    <xf numFmtId="0" fontId="19" fillId="0" borderId="37" xfId="14" applyBorder="1" applyAlignment="1">
      <alignment horizontal="center" vertical="center"/>
    </xf>
    <xf numFmtId="0" fontId="19" fillId="0" borderId="23" xfId="14" applyBorder="1" applyAlignment="1">
      <alignment horizontal="center" vertical="center"/>
    </xf>
    <xf numFmtId="0" fontId="19" fillId="0" borderId="52" xfId="14" applyBorder="1" applyAlignment="1">
      <alignment horizontal="center" vertical="center"/>
    </xf>
    <xf numFmtId="0" fontId="19" fillId="0" borderId="14" xfId="14" applyBorder="1" applyAlignment="1">
      <alignment horizontal="center" vertical="center"/>
    </xf>
    <xf numFmtId="0" fontId="20" fillId="5" borderId="37" xfId="14" applyFont="1" applyFill="1" applyBorder="1" applyAlignment="1">
      <alignment horizontal="center" vertical="center"/>
    </xf>
    <xf numFmtId="0" fontId="20" fillId="5" borderId="23" xfId="14" applyFont="1" applyFill="1" applyBorder="1" applyAlignment="1">
      <alignment horizontal="center" vertical="center"/>
    </xf>
    <xf numFmtId="0" fontId="20" fillId="5" borderId="46" xfId="14" applyFont="1" applyFill="1" applyBorder="1" applyAlignment="1">
      <alignment horizontal="center" vertical="center" wrapText="1"/>
    </xf>
    <xf numFmtId="0" fontId="20" fillId="5" borderId="24" xfId="14" applyFont="1" applyFill="1" applyBorder="1" applyAlignment="1">
      <alignment horizontal="center" vertical="center" wrapText="1"/>
    </xf>
    <xf numFmtId="0" fontId="31" fillId="0" borderId="16" xfId="9" applyFont="1" applyBorder="1" applyAlignment="1" applyProtection="1">
      <alignment horizontal="left" vertical="center" wrapText="1"/>
      <protection locked="0"/>
    </xf>
    <xf numFmtId="0" fontId="31" fillId="0" borderId="4" xfId="9" applyFont="1" applyBorder="1" applyAlignment="1" applyProtection="1">
      <alignment horizontal="left" vertical="center" wrapText="1"/>
      <protection locked="0"/>
    </xf>
    <xf numFmtId="0" fontId="19" fillId="0" borderId="16" xfId="9" applyFont="1" applyBorder="1" applyAlignment="1" applyProtection="1">
      <alignment horizontal="left" vertical="center" wrapText="1"/>
      <protection locked="0"/>
    </xf>
    <xf numFmtId="0" fontId="19" fillId="0" borderId="4" xfId="9" applyFont="1" applyBorder="1" applyAlignment="1" applyProtection="1">
      <alignment horizontal="left" vertical="center" wrapText="1"/>
      <protection locked="0"/>
    </xf>
    <xf numFmtId="0" fontId="23" fillId="5" borderId="30" xfId="9" applyFont="1" applyFill="1" applyBorder="1" applyAlignment="1" applyProtection="1">
      <alignment horizontal="left" vertical="center"/>
      <protection locked="0"/>
    </xf>
    <xf numFmtId="0" fontId="23" fillId="5" borderId="31" xfId="9" applyFont="1" applyFill="1" applyBorder="1" applyAlignment="1" applyProtection="1">
      <alignment horizontal="left" vertical="center"/>
      <protection locked="0"/>
    </xf>
    <xf numFmtId="0" fontId="23" fillId="5" borderId="46" xfId="9" applyFont="1" applyFill="1" applyBorder="1" applyAlignment="1" applyProtection="1">
      <alignment horizontal="left" vertical="center"/>
      <protection locked="0"/>
    </xf>
    <xf numFmtId="0" fontId="32" fillId="5" borderId="7" xfId="9" applyFont="1" applyFill="1" applyBorder="1" applyAlignment="1" applyProtection="1">
      <alignment horizontal="center" vertical="center" wrapText="1"/>
      <protection locked="0"/>
    </xf>
    <xf numFmtId="0" fontId="32" fillId="5" borderId="5" xfId="9" applyFont="1" applyFill="1" applyBorder="1" applyAlignment="1" applyProtection="1">
      <alignment horizontal="center" vertical="center" wrapText="1"/>
      <protection locked="0"/>
    </xf>
    <xf numFmtId="0" fontId="19" fillId="5" borderId="16" xfId="9" applyFont="1" applyFill="1" applyBorder="1" applyAlignment="1" applyProtection="1">
      <alignment horizontal="left" vertical="center" wrapText="1"/>
      <protection locked="0"/>
    </xf>
    <xf numFmtId="0" fontId="19" fillId="5" borderId="4" xfId="9" applyFont="1" applyFill="1" applyBorder="1" applyAlignment="1" applyProtection="1">
      <alignment horizontal="left" vertical="center" wrapText="1"/>
      <protection locked="0"/>
    </xf>
    <xf numFmtId="0" fontId="28" fillId="5" borderId="4" xfId="9" applyFont="1" applyFill="1" applyBorder="1" applyAlignment="1" applyProtection="1">
      <alignment horizontal="center" vertical="center" wrapText="1"/>
      <protection locked="0"/>
    </xf>
    <xf numFmtId="0" fontId="23" fillId="5" borderId="16" xfId="9" applyFont="1" applyFill="1" applyBorder="1" applyAlignment="1" applyProtection="1">
      <alignment horizontal="right" vertical="center"/>
      <protection locked="0"/>
    </xf>
    <xf numFmtId="0" fontId="23" fillId="5" borderId="4" xfId="9" applyFont="1" applyFill="1" applyBorder="1" applyAlignment="1" applyProtection="1">
      <alignment horizontal="right" vertical="center"/>
      <protection locked="0"/>
    </xf>
    <xf numFmtId="0" fontId="23" fillId="3" borderId="25" xfId="9" applyFont="1" applyFill="1" applyBorder="1" applyAlignment="1" applyProtection="1">
      <alignment horizontal="left" vertical="center"/>
      <protection locked="0"/>
    </xf>
    <xf numFmtId="0" fontId="23" fillId="3" borderId="38" xfId="9" applyFont="1" applyFill="1" applyBorder="1" applyAlignment="1" applyProtection="1">
      <alignment horizontal="left" vertical="center"/>
      <protection locked="0"/>
    </xf>
    <xf numFmtId="0" fontId="23" fillId="3" borderId="45" xfId="9" applyFont="1" applyFill="1" applyBorder="1" applyAlignment="1" applyProtection="1">
      <alignment horizontal="left" vertical="center"/>
      <protection locked="0"/>
    </xf>
    <xf numFmtId="0" fontId="19" fillId="0" borderId="30" xfId="9" applyFont="1" applyBorder="1" applyAlignment="1" applyProtection="1">
      <alignment horizontal="center" vertical="center"/>
      <protection locked="0"/>
    </xf>
    <xf numFmtId="0" fontId="19" fillId="0" borderId="31" xfId="9" applyFont="1" applyBorder="1" applyAlignment="1" applyProtection="1">
      <alignment horizontal="center" vertical="center"/>
      <protection locked="0"/>
    </xf>
    <xf numFmtId="0" fontId="19" fillId="0" borderId="16" xfId="9" applyFont="1" applyBorder="1" applyAlignment="1" applyProtection="1">
      <alignment horizontal="center" vertical="center"/>
      <protection locked="0"/>
    </xf>
    <xf numFmtId="0" fontId="19" fillId="0" borderId="4" xfId="9" applyFont="1" applyBorder="1" applyAlignment="1" applyProtection="1">
      <alignment horizontal="center" vertical="center"/>
      <protection locked="0"/>
    </xf>
    <xf numFmtId="0" fontId="19" fillId="0" borderId="51" xfId="9" applyFont="1" applyBorder="1" applyAlignment="1" applyProtection="1">
      <alignment horizontal="center" vertical="center"/>
      <protection locked="0"/>
    </xf>
    <xf numFmtId="0" fontId="19" fillId="0" borderId="13" xfId="9" applyFont="1" applyBorder="1" applyAlignment="1" applyProtection="1">
      <alignment horizontal="center" vertical="center"/>
      <protection locked="0"/>
    </xf>
    <xf numFmtId="0" fontId="19" fillId="0" borderId="24" xfId="9" applyFont="1" applyBorder="1" applyAlignment="1" applyProtection="1">
      <alignment horizontal="center" vertical="center"/>
      <protection locked="0"/>
    </xf>
    <xf numFmtId="0" fontId="19" fillId="0" borderId="23" xfId="9" applyFont="1" applyBorder="1" applyAlignment="1" applyProtection="1">
      <alignment horizontal="center" vertical="center"/>
      <protection locked="0"/>
    </xf>
    <xf numFmtId="0" fontId="19" fillId="0" borderId="14" xfId="9" applyFont="1" applyBorder="1" applyAlignment="1" applyProtection="1">
      <alignment horizontal="center" vertical="center"/>
      <protection locked="0"/>
    </xf>
    <xf numFmtId="0" fontId="20" fillId="5" borderId="0" xfId="30" applyFont="1" applyFill="1" applyAlignment="1" applyProtection="1">
      <alignment horizontal="left" vertical="center" wrapText="1"/>
      <protection locked="0"/>
    </xf>
    <xf numFmtId="0" fontId="19" fillId="14" borderId="10" xfId="30" applyFill="1" applyBorder="1" applyAlignment="1" applyProtection="1">
      <alignment horizontal="left" vertical="center" wrapText="1"/>
      <protection hidden="1"/>
    </xf>
    <xf numFmtId="0" fontId="19" fillId="14" borderId="11" xfId="30" applyFill="1" applyBorder="1" applyAlignment="1" applyProtection="1">
      <alignment horizontal="left" vertical="center" wrapText="1"/>
      <protection hidden="1"/>
    </xf>
    <xf numFmtId="0" fontId="19" fillId="14" borderId="27" xfId="30" applyFill="1" applyBorder="1" applyAlignment="1" applyProtection="1">
      <alignment horizontal="left" vertical="center" wrapText="1"/>
      <protection hidden="1"/>
    </xf>
    <xf numFmtId="0" fontId="23" fillId="5" borderId="10" xfId="9" applyFont="1" applyFill="1" applyBorder="1" applyAlignment="1" applyProtection="1">
      <alignment horizontal="center" vertical="center"/>
      <protection locked="0"/>
    </xf>
    <xf numFmtId="0" fontId="23" fillId="5" borderId="11" xfId="9" applyFont="1" applyFill="1" applyBorder="1" applyAlignment="1" applyProtection="1">
      <alignment horizontal="center" vertical="center"/>
      <protection locked="0"/>
    </xf>
    <xf numFmtId="0" fontId="23" fillId="5" borderId="27" xfId="9" applyFont="1" applyFill="1" applyBorder="1" applyAlignment="1" applyProtection="1">
      <alignment horizontal="center" vertical="center"/>
      <protection locked="0"/>
    </xf>
    <xf numFmtId="0" fontId="20" fillId="5" borderId="30" xfId="9" applyFont="1" applyFill="1" applyBorder="1" applyAlignment="1" applyProtection="1">
      <alignment horizontal="center" vertical="center" wrapText="1"/>
      <protection locked="0"/>
    </xf>
    <xf numFmtId="0" fontId="20" fillId="5" borderId="31" xfId="9" applyFont="1" applyFill="1" applyBorder="1" applyAlignment="1" applyProtection="1">
      <alignment horizontal="center" vertical="center" wrapText="1"/>
      <protection locked="0"/>
    </xf>
    <xf numFmtId="0" fontId="20" fillId="5" borderId="24" xfId="9" applyFont="1" applyFill="1" applyBorder="1" applyAlignment="1" applyProtection="1">
      <alignment horizontal="center" vertical="center" wrapText="1"/>
      <protection locked="0"/>
    </xf>
    <xf numFmtId="0" fontId="20" fillId="5" borderId="16" xfId="9" applyFont="1" applyFill="1" applyBorder="1" applyAlignment="1" applyProtection="1">
      <alignment horizontal="center" vertical="center" wrapText="1"/>
      <protection locked="0"/>
    </xf>
    <xf numFmtId="0" fontId="20" fillId="5" borderId="4" xfId="9" applyFont="1" applyFill="1" applyBorder="1" applyAlignment="1" applyProtection="1">
      <alignment horizontal="center" vertical="center" wrapText="1"/>
      <protection locked="0"/>
    </xf>
    <xf numFmtId="0" fontId="20" fillId="5" borderId="23" xfId="9" applyFont="1" applyFill="1" applyBorder="1" applyAlignment="1" applyProtection="1">
      <alignment horizontal="center" vertical="center" wrapText="1"/>
      <protection locked="0"/>
    </xf>
    <xf numFmtId="0" fontId="28" fillId="14" borderId="7" xfId="9" applyFont="1" applyFill="1" applyBorder="1" applyAlignment="1">
      <alignment horizontal="center" vertical="center" wrapText="1"/>
    </xf>
    <xf numFmtId="0" fontId="28" fillId="14" borderId="5" xfId="9" applyFont="1" applyFill="1" applyBorder="1" applyAlignment="1">
      <alignment horizontal="center" vertical="center" wrapText="1"/>
    </xf>
    <xf numFmtId="173" fontId="20" fillId="5" borderId="31" xfId="0" applyNumberFormat="1" applyFont="1" applyFill="1" applyBorder="1" applyAlignment="1" applyProtection="1">
      <alignment horizontal="center" vertical="center"/>
      <protection locked="0"/>
    </xf>
    <xf numFmtId="173" fontId="20" fillId="5" borderId="24" xfId="0" applyNumberFormat="1" applyFont="1" applyFill="1" applyBorder="1" applyAlignment="1" applyProtection="1">
      <alignment horizontal="center" vertical="center"/>
      <protection locked="0"/>
    </xf>
    <xf numFmtId="173" fontId="20" fillId="5" borderId="4" xfId="0" applyNumberFormat="1" applyFont="1" applyFill="1" applyBorder="1" applyAlignment="1" applyProtection="1">
      <alignment horizontal="center" vertical="center"/>
      <protection locked="0"/>
    </xf>
    <xf numFmtId="173" fontId="20" fillId="5" borderId="23" xfId="0" applyNumberFormat="1" applyFont="1" applyFill="1" applyBorder="1" applyAlignment="1" applyProtection="1">
      <alignment horizontal="center" vertical="center"/>
      <protection locked="0"/>
    </xf>
    <xf numFmtId="0" fontId="32" fillId="5" borderId="63" xfId="9" applyFont="1" applyFill="1" applyBorder="1" applyAlignment="1" applyProtection="1">
      <alignment horizontal="center" vertical="center" wrapText="1"/>
      <protection locked="0"/>
    </xf>
    <xf numFmtId="0" fontId="32" fillId="5" borderId="29" xfId="9" applyFont="1" applyFill="1" applyBorder="1" applyAlignment="1" applyProtection="1">
      <alignment horizontal="center" vertical="center" wrapText="1"/>
      <protection locked="0"/>
    </xf>
    <xf numFmtId="0" fontId="32" fillId="5" borderId="59" xfId="9" applyFont="1" applyFill="1" applyBorder="1" applyAlignment="1" applyProtection="1">
      <alignment horizontal="center" vertical="center" wrapText="1"/>
      <protection locked="0"/>
    </xf>
    <xf numFmtId="0" fontId="32" fillId="5" borderId="26" xfId="9" applyFont="1" applyFill="1" applyBorder="1" applyAlignment="1" applyProtection="1">
      <alignment horizontal="center" vertical="center" wrapText="1"/>
      <protection locked="0"/>
    </xf>
    <xf numFmtId="0" fontId="32" fillId="5" borderId="17" xfId="9" applyFont="1" applyFill="1" applyBorder="1" applyAlignment="1" applyProtection="1">
      <alignment horizontal="center" vertical="center" wrapText="1"/>
      <protection locked="0"/>
    </xf>
    <xf numFmtId="0" fontId="32" fillId="5" borderId="44" xfId="9" applyFont="1" applyFill="1" applyBorder="1" applyAlignment="1" applyProtection="1">
      <alignment horizontal="center" vertical="center" wrapText="1"/>
      <protection locked="0"/>
    </xf>
    <xf numFmtId="0" fontId="32" fillId="5" borderId="58" xfId="9" applyFont="1" applyFill="1" applyBorder="1" applyAlignment="1" applyProtection="1">
      <alignment horizontal="center" vertical="center" wrapText="1"/>
      <protection locked="0"/>
    </xf>
    <xf numFmtId="0" fontId="32" fillId="5" borderId="43" xfId="9" applyFont="1" applyFill="1" applyBorder="1" applyAlignment="1" applyProtection="1">
      <alignment horizontal="center" vertical="center" wrapText="1"/>
      <protection locked="0"/>
    </xf>
    <xf numFmtId="0" fontId="20" fillId="5" borderId="31" xfId="0" applyFont="1" applyFill="1" applyBorder="1" applyAlignment="1" applyProtection="1">
      <alignment horizontal="center" vertical="center"/>
      <protection locked="0"/>
    </xf>
    <xf numFmtId="0" fontId="20" fillId="5" borderId="24" xfId="0" applyFont="1" applyFill="1" applyBorder="1" applyAlignment="1" applyProtection="1">
      <alignment horizontal="center" vertical="center"/>
      <protection locked="0"/>
    </xf>
    <xf numFmtId="0" fontId="20" fillId="5" borderId="4" xfId="0" applyFont="1" applyFill="1" applyBorder="1" applyAlignment="1" applyProtection="1">
      <alignment horizontal="center" vertical="center"/>
      <protection locked="0"/>
    </xf>
    <xf numFmtId="0" fontId="20" fillId="5" borderId="23" xfId="0" applyFont="1" applyFill="1" applyBorder="1" applyAlignment="1" applyProtection="1">
      <alignment horizontal="center" vertical="center"/>
      <protection locked="0"/>
    </xf>
    <xf numFmtId="0" fontId="28" fillId="5" borderId="16" xfId="9" applyFont="1" applyFill="1" applyBorder="1" applyAlignment="1" applyProtection="1">
      <alignment horizontal="center" vertical="center" wrapText="1"/>
      <protection locked="0"/>
    </xf>
    <xf numFmtId="0" fontId="28" fillId="14" borderId="4" xfId="9" applyFont="1" applyFill="1" applyBorder="1" applyAlignment="1" applyProtection="1">
      <alignment horizontal="center" vertical="center" wrapText="1"/>
      <protection locked="0"/>
    </xf>
    <xf numFmtId="0" fontId="23" fillId="5" borderId="51" xfId="9" applyFont="1" applyFill="1" applyBorder="1" applyAlignment="1" applyProtection="1">
      <alignment horizontal="right" vertical="center"/>
      <protection locked="0"/>
    </xf>
    <xf numFmtId="0" fontId="23" fillId="5" borderId="13" xfId="9" applyFont="1" applyFill="1" applyBorder="1" applyAlignment="1" applyProtection="1">
      <alignment horizontal="right" vertical="center"/>
      <protection locked="0"/>
    </xf>
    <xf numFmtId="0" fontId="23" fillId="5" borderId="25" xfId="9" applyFont="1" applyFill="1" applyBorder="1" applyAlignment="1">
      <alignment horizontal="right" vertical="center" wrapText="1"/>
    </xf>
    <xf numFmtId="0" fontId="23" fillId="5" borderId="38" xfId="9" applyFont="1" applyFill="1" applyBorder="1" applyAlignment="1">
      <alignment horizontal="right" vertical="center" wrapText="1"/>
    </xf>
    <xf numFmtId="0" fontId="23" fillId="5" borderId="19" xfId="9" applyFont="1" applyFill="1" applyBorder="1" applyAlignment="1">
      <alignment horizontal="right" vertical="center" wrapText="1"/>
    </xf>
    <xf numFmtId="0" fontId="19" fillId="3" borderId="1" xfId="9" applyFont="1" applyFill="1" applyBorder="1" applyAlignment="1" applyProtection="1">
      <alignment horizontal="left" vertical="center" wrapText="1"/>
      <protection locked="0"/>
    </xf>
    <xf numFmtId="0" fontId="19" fillId="3" borderId="2" xfId="9" applyFont="1" applyFill="1" applyBorder="1" applyAlignment="1" applyProtection="1">
      <alignment horizontal="left" vertical="center" wrapText="1"/>
      <protection locked="0"/>
    </xf>
    <xf numFmtId="0" fontId="19" fillId="3" borderId="3" xfId="9" applyFont="1" applyFill="1" applyBorder="1" applyAlignment="1" applyProtection="1">
      <alignment horizontal="left" vertical="center" wrapText="1"/>
      <protection locked="0"/>
    </xf>
    <xf numFmtId="0" fontId="44" fillId="3" borderId="10" xfId="57" applyFont="1" applyFill="1" applyBorder="1" applyAlignment="1" applyProtection="1">
      <alignment horizontal="center" vertical="center"/>
      <protection locked="0"/>
    </xf>
    <xf numFmtId="0" fontId="44" fillId="3" borderId="27" xfId="57" applyFont="1" applyFill="1" applyBorder="1" applyAlignment="1" applyProtection="1">
      <alignment horizontal="center" vertical="center"/>
      <protection locked="0"/>
    </xf>
    <xf numFmtId="0" fontId="23" fillId="5" borderId="32" xfId="9" applyFont="1" applyFill="1" applyBorder="1" applyAlignment="1" applyProtection="1">
      <alignment horizontal="right" vertical="center"/>
      <protection locked="0"/>
    </xf>
    <xf numFmtId="0" fontId="23" fillId="5" borderId="33" xfId="9" applyFont="1" applyFill="1" applyBorder="1" applyAlignment="1" applyProtection="1">
      <alignment horizontal="right" vertical="center"/>
      <protection locked="0"/>
    </xf>
    <xf numFmtId="0" fontId="23" fillId="5" borderId="30" xfId="9" applyFont="1" applyFill="1" applyBorder="1" applyAlignment="1">
      <alignment horizontal="right" vertical="center" wrapText="1"/>
    </xf>
    <xf numFmtId="0" fontId="23" fillId="5" borderId="31" xfId="9" applyFont="1" applyFill="1" applyBorder="1" applyAlignment="1">
      <alignment horizontal="right" vertical="center" wrapText="1"/>
    </xf>
    <xf numFmtId="168" fontId="23" fillId="0" borderId="0" xfId="8" applyNumberFormat="1" applyFont="1" applyFill="1" applyBorder="1" applyAlignment="1" applyProtection="1">
      <alignment horizontal="right" vertical="center"/>
    </xf>
    <xf numFmtId="0" fontId="23" fillId="5" borderId="51" xfId="9" applyFont="1" applyFill="1" applyBorder="1" applyAlignment="1">
      <alignment horizontal="right" vertical="center" wrapText="1"/>
    </xf>
    <xf numFmtId="0" fontId="23" fillId="5" borderId="13" xfId="9" applyFont="1" applyFill="1" applyBorder="1" applyAlignment="1">
      <alignment horizontal="right" vertical="center" wrapText="1"/>
    </xf>
    <xf numFmtId="0" fontId="23" fillId="5" borderId="1" xfId="9" applyFont="1" applyFill="1" applyBorder="1" applyAlignment="1" applyProtection="1">
      <alignment horizontal="center" vertical="center"/>
      <protection locked="0"/>
    </xf>
    <xf numFmtId="0" fontId="23" fillId="5" borderId="2" xfId="9" applyFont="1" applyFill="1" applyBorder="1" applyAlignment="1" applyProtection="1">
      <alignment horizontal="center" vertical="center"/>
      <protection locked="0"/>
    </xf>
    <xf numFmtId="0" fontId="23" fillId="5" borderId="3" xfId="9" applyFont="1" applyFill="1" applyBorder="1" applyAlignment="1" applyProtection="1">
      <alignment horizontal="center" vertical="center"/>
      <protection locked="0"/>
    </xf>
    <xf numFmtId="0" fontId="22" fillId="14" borderId="16" xfId="9" applyFont="1" applyFill="1" applyBorder="1" applyAlignment="1">
      <alignment horizontal="left" vertical="center" wrapText="1"/>
    </xf>
    <xf numFmtId="0" fontId="22" fillId="14" borderId="4" xfId="9" applyFont="1" applyFill="1" applyBorder="1" applyAlignment="1">
      <alignment horizontal="left" vertical="center" wrapText="1"/>
    </xf>
    <xf numFmtId="0" fontId="23" fillId="5" borderId="16" xfId="9" applyFont="1" applyFill="1" applyBorder="1" applyAlignment="1">
      <alignment horizontal="right" vertical="center" wrapText="1"/>
    </xf>
    <xf numFmtId="0" fontId="23" fillId="5" borderId="4" xfId="9" applyFont="1" applyFill="1" applyBorder="1" applyAlignment="1">
      <alignment horizontal="right" vertical="center" wrapText="1"/>
    </xf>
    <xf numFmtId="173" fontId="19" fillId="3" borderId="5" xfId="9" applyNumberFormat="1" applyFont="1" applyFill="1" applyBorder="1" applyAlignment="1" applyProtection="1">
      <alignment horizontal="center" vertical="center"/>
      <protection locked="0"/>
    </xf>
    <xf numFmtId="173" fontId="19" fillId="3" borderId="6" xfId="9" applyNumberFormat="1" applyFont="1" applyFill="1" applyBorder="1" applyAlignment="1" applyProtection="1">
      <alignment horizontal="center" vertical="center"/>
      <protection locked="0"/>
    </xf>
    <xf numFmtId="9" fontId="19" fillId="0" borderId="52" xfId="16" applyFont="1" applyFill="1" applyBorder="1" applyAlignment="1" applyProtection="1">
      <alignment horizontal="right" vertical="center"/>
      <protection locked="0"/>
    </xf>
    <xf numFmtId="9" fontId="19" fillId="0" borderId="61" xfId="16" applyFont="1" applyFill="1" applyBorder="1" applyAlignment="1" applyProtection="1">
      <alignment horizontal="right" vertical="center"/>
      <protection locked="0"/>
    </xf>
    <xf numFmtId="173" fontId="19" fillId="3" borderId="53" xfId="9" applyNumberFormat="1" applyFont="1" applyFill="1" applyBorder="1" applyAlignment="1" applyProtection="1">
      <alignment horizontal="center" vertical="center"/>
      <protection locked="0"/>
    </xf>
    <xf numFmtId="0" fontId="22" fillId="14" borderId="16" xfId="9" applyFont="1" applyFill="1" applyBorder="1" applyAlignment="1">
      <alignment horizontal="left" vertical="center"/>
    </xf>
    <xf numFmtId="0" fontId="22" fillId="14" borderId="4" xfId="9" applyFont="1" applyFill="1" applyBorder="1" applyAlignment="1">
      <alignment horizontal="left" vertical="center"/>
    </xf>
    <xf numFmtId="0" fontId="22" fillId="14" borderId="51" xfId="9" applyFont="1" applyFill="1" applyBorder="1" applyAlignment="1">
      <alignment horizontal="left" vertical="center"/>
    </xf>
    <xf numFmtId="0" fontId="22" fillId="14" borderId="13" xfId="9" applyFont="1" applyFill="1" applyBorder="1" applyAlignment="1">
      <alignment horizontal="left" vertical="center"/>
    </xf>
    <xf numFmtId="0" fontId="23" fillId="3" borderId="16" xfId="9" applyFont="1" applyFill="1" applyBorder="1" applyAlignment="1" applyProtection="1">
      <alignment horizontal="center" vertical="center" wrapText="1"/>
      <protection locked="0"/>
    </xf>
    <xf numFmtId="0" fontId="23" fillId="3" borderId="4" xfId="9" applyFont="1" applyFill="1" applyBorder="1" applyAlignment="1" applyProtection="1">
      <alignment horizontal="center" vertical="center" wrapText="1"/>
      <protection locked="0"/>
    </xf>
    <xf numFmtId="9" fontId="19" fillId="0" borderId="32" xfId="16" applyFont="1" applyFill="1" applyBorder="1" applyAlignment="1" applyProtection="1">
      <alignment horizontal="right" vertical="center"/>
      <protection locked="0"/>
    </xf>
    <xf numFmtId="9" fontId="19" fillId="0" borderId="34" xfId="16" applyFont="1" applyFill="1" applyBorder="1" applyAlignment="1" applyProtection="1">
      <alignment horizontal="right" vertical="center"/>
      <protection locked="0"/>
    </xf>
    <xf numFmtId="173" fontId="20" fillId="5" borderId="16" xfId="0" applyNumberFormat="1" applyFont="1" applyFill="1" applyBorder="1" applyAlignment="1" applyProtection="1">
      <alignment horizontal="center" vertical="center"/>
      <protection locked="0"/>
    </xf>
    <xf numFmtId="173" fontId="20" fillId="5" borderId="30" xfId="0" applyNumberFormat="1" applyFont="1" applyFill="1" applyBorder="1" applyAlignment="1" applyProtection="1">
      <alignment horizontal="center" vertical="center"/>
      <protection locked="0"/>
    </xf>
    <xf numFmtId="0" fontId="19" fillId="0" borderId="1" xfId="9" applyFont="1" applyBorder="1" applyAlignment="1" applyProtection="1">
      <alignment horizontal="justify" vertical="top" wrapText="1"/>
      <protection locked="0"/>
    </xf>
    <xf numFmtId="0" fontId="19" fillId="0" borderId="2" xfId="9" applyFont="1" applyBorder="1" applyAlignment="1" applyProtection="1">
      <alignment horizontal="justify" vertical="top" wrapText="1"/>
      <protection locked="0"/>
    </xf>
    <xf numFmtId="0" fontId="19" fillId="0" borderId="3" xfId="9" applyFont="1" applyBorder="1" applyAlignment="1" applyProtection="1">
      <alignment horizontal="justify" vertical="top" wrapText="1"/>
      <protection locked="0"/>
    </xf>
    <xf numFmtId="0" fontId="20" fillId="6" borderId="10" xfId="9" applyFont="1" applyFill="1" applyBorder="1" applyAlignment="1" applyProtection="1">
      <alignment horizontal="center" vertical="center" wrapText="1"/>
      <protection locked="0"/>
    </xf>
    <xf numFmtId="0" fontId="20" fillId="6" borderId="11" xfId="9" applyFont="1" applyFill="1" applyBorder="1" applyAlignment="1" applyProtection="1">
      <alignment horizontal="center" vertical="center" wrapText="1"/>
      <protection locked="0"/>
    </xf>
    <xf numFmtId="0" fontId="20" fillId="6" borderId="27" xfId="9" applyFont="1" applyFill="1" applyBorder="1" applyAlignment="1" applyProtection="1">
      <alignment horizontal="center" vertical="center" wrapText="1"/>
      <protection locked="0"/>
    </xf>
    <xf numFmtId="168" fontId="23" fillId="3" borderId="10" xfId="8" applyNumberFormat="1" applyFont="1" applyFill="1" applyBorder="1" applyAlignment="1" applyProtection="1">
      <alignment horizontal="right" vertical="center"/>
      <protection locked="0"/>
    </xf>
    <xf numFmtId="168" fontId="23" fillId="3" borderId="11" xfId="8" applyNumberFormat="1" applyFont="1" applyFill="1" applyBorder="1" applyAlignment="1" applyProtection="1">
      <alignment horizontal="right" vertical="center"/>
      <protection locked="0"/>
    </xf>
    <xf numFmtId="173" fontId="20" fillId="0" borderId="40" xfId="8" applyNumberFormat="1" applyFont="1" applyFill="1" applyBorder="1" applyAlignment="1" applyProtection="1">
      <alignment horizontal="center" vertical="center" wrapText="1"/>
      <protection locked="0"/>
    </xf>
    <xf numFmtId="173" fontId="20" fillId="0" borderId="49" xfId="8" applyNumberFormat="1" applyFont="1" applyFill="1" applyBorder="1" applyAlignment="1" applyProtection="1">
      <alignment horizontal="center" vertical="center" wrapText="1"/>
      <protection locked="0"/>
    </xf>
    <xf numFmtId="0" fontId="20" fillId="14" borderId="39" xfId="9" applyFont="1" applyFill="1" applyBorder="1" applyAlignment="1">
      <alignment horizontal="right" vertical="center" wrapText="1"/>
    </xf>
    <xf numFmtId="0" fontId="0" fillId="0" borderId="40" xfId="0" applyBorder="1" applyAlignment="1">
      <alignment horizontal="right" vertical="center" wrapText="1"/>
    </xf>
    <xf numFmtId="0" fontId="0" fillId="0" borderId="41" xfId="0" applyBorder="1" applyAlignment="1">
      <alignment horizontal="right" vertical="center" wrapText="1"/>
    </xf>
    <xf numFmtId="0" fontId="20" fillId="14" borderId="25" xfId="9" applyFont="1" applyFill="1" applyBorder="1" applyAlignment="1">
      <alignment horizontal="right" vertical="center" wrapText="1"/>
    </xf>
    <xf numFmtId="0" fontId="0" fillId="0" borderId="38" xfId="0" applyBorder="1" applyAlignment="1">
      <alignment horizontal="right" vertical="center" wrapText="1"/>
    </xf>
    <xf numFmtId="0" fontId="0" fillId="0" borderId="19" xfId="0" applyBorder="1" applyAlignment="1">
      <alignment horizontal="right" vertical="center" wrapText="1"/>
    </xf>
    <xf numFmtId="0" fontId="20" fillId="14" borderId="32" xfId="9" applyFont="1" applyFill="1" applyBorder="1" applyAlignment="1">
      <alignment horizontal="right" vertical="center" wrapText="1"/>
    </xf>
    <xf numFmtId="0" fontId="20" fillId="14" borderId="33" xfId="9" applyFont="1" applyFill="1" applyBorder="1" applyAlignment="1">
      <alignment horizontal="right" vertical="center" wrapText="1"/>
    </xf>
    <xf numFmtId="0" fontId="20" fillId="3" borderId="16" xfId="9" applyFont="1" applyFill="1" applyBorder="1" applyAlignment="1" applyProtection="1">
      <alignment horizontal="right" vertical="center" wrapText="1"/>
      <protection locked="0"/>
    </xf>
    <xf numFmtId="0" fontId="20" fillId="3" borderId="4" xfId="9" applyFont="1" applyFill="1" applyBorder="1" applyAlignment="1" applyProtection="1">
      <alignment horizontal="right" vertical="center" wrapText="1"/>
      <protection locked="0"/>
    </xf>
    <xf numFmtId="0" fontId="20" fillId="8" borderId="16" xfId="9" applyFont="1" applyFill="1" applyBorder="1" applyAlignment="1" applyProtection="1">
      <alignment horizontal="right" vertical="center" wrapText="1"/>
      <protection locked="0"/>
    </xf>
    <xf numFmtId="0" fontId="20" fillId="8" borderId="4" xfId="9" applyFont="1" applyFill="1" applyBorder="1" applyAlignment="1" applyProtection="1">
      <alignment horizontal="right" vertical="center" wrapText="1"/>
      <protection locked="0"/>
    </xf>
    <xf numFmtId="0" fontId="32" fillId="5" borderId="16" xfId="9" applyFont="1" applyFill="1" applyBorder="1" applyAlignment="1" applyProtection="1">
      <alignment horizontal="center" vertical="center" wrapText="1"/>
      <protection locked="0"/>
    </xf>
    <xf numFmtId="0" fontId="32" fillId="5" borderId="4" xfId="9" applyFont="1" applyFill="1" applyBorder="1" applyAlignment="1" applyProtection="1">
      <alignment horizontal="center" vertical="center" wrapText="1"/>
      <protection locked="0"/>
    </xf>
    <xf numFmtId="0" fontId="20" fillId="3" borderId="16" xfId="9" applyFont="1" applyFill="1" applyBorder="1" applyAlignment="1" applyProtection="1">
      <alignment horizontal="left" vertical="center" wrapText="1"/>
      <protection locked="0"/>
    </xf>
    <xf numFmtId="0" fontId="20" fillId="3" borderId="4" xfId="9" applyFont="1" applyFill="1" applyBorder="1" applyAlignment="1" applyProtection="1">
      <alignment horizontal="left" vertical="center" wrapText="1"/>
      <protection locked="0"/>
    </xf>
    <xf numFmtId="0" fontId="20" fillId="3" borderId="23" xfId="9" applyFont="1" applyFill="1" applyBorder="1" applyAlignment="1" applyProtection="1">
      <alignment horizontal="left" vertical="center" wrapText="1"/>
      <protection locked="0"/>
    </xf>
    <xf numFmtId="0" fontId="20" fillId="8" borderId="30" xfId="30" applyFont="1" applyFill="1" applyBorder="1" applyAlignment="1" applyProtection="1">
      <alignment horizontal="center" vertical="center" wrapText="1"/>
      <protection locked="0"/>
    </xf>
    <xf numFmtId="0" fontId="20" fillId="8" borderId="31" xfId="30" applyFont="1" applyFill="1" applyBorder="1" applyAlignment="1" applyProtection="1">
      <alignment horizontal="center" vertical="center" wrapText="1"/>
      <protection locked="0"/>
    </xf>
    <xf numFmtId="0" fontId="20" fillId="8" borderId="24" xfId="30" applyFont="1" applyFill="1" applyBorder="1" applyAlignment="1" applyProtection="1">
      <alignment horizontal="center" vertical="center" wrapText="1"/>
      <protection locked="0"/>
    </xf>
    <xf numFmtId="0" fontId="19" fillId="0" borderId="0" xfId="9" applyFont="1" applyAlignment="1" applyProtection="1">
      <alignment horizontal="center" vertical="top" wrapText="1"/>
      <protection locked="0"/>
    </xf>
    <xf numFmtId="0" fontId="20" fillId="0" borderId="9" xfId="9" applyFont="1" applyBorder="1" applyAlignment="1" applyProtection="1">
      <alignment horizontal="center" vertical="center" wrapText="1"/>
      <protection locked="0"/>
    </xf>
    <xf numFmtId="0" fontId="20" fillId="0" borderId="0" xfId="9" applyFont="1" applyAlignment="1" applyProtection="1">
      <alignment horizontal="center" vertical="center" wrapText="1"/>
      <protection locked="0"/>
    </xf>
    <xf numFmtId="0" fontId="20" fillId="5" borderId="20" xfId="30" applyFont="1" applyFill="1" applyBorder="1" applyAlignment="1" applyProtection="1">
      <alignment horizontal="left" vertical="center" wrapText="1"/>
      <protection locked="0"/>
    </xf>
    <xf numFmtId="0" fontId="20" fillId="5" borderId="21" xfId="30" applyFont="1" applyFill="1" applyBorder="1" applyAlignment="1" applyProtection="1">
      <alignment horizontal="left" vertical="center" wrapText="1"/>
      <protection locked="0"/>
    </xf>
    <xf numFmtId="0" fontId="20" fillId="5" borderId="42" xfId="30" applyFont="1" applyFill="1" applyBorder="1" applyAlignment="1" applyProtection="1">
      <alignment horizontal="left" vertical="center" wrapText="1"/>
      <protection locked="0"/>
    </xf>
    <xf numFmtId="0" fontId="20" fillId="5" borderId="9" xfId="30" applyFont="1" applyFill="1" applyBorder="1" applyAlignment="1" applyProtection="1">
      <alignment horizontal="left" vertical="center" wrapText="1"/>
      <protection locked="0"/>
    </xf>
    <xf numFmtId="0" fontId="20" fillId="5" borderId="47" xfId="30" applyFont="1" applyFill="1" applyBorder="1" applyAlignment="1" applyProtection="1">
      <alignment horizontal="left" vertical="center" wrapText="1"/>
      <protection locked="0"/>
    </xf>
    <xf numFmtId="166" fontId="20" fillId="5" borderId="31" xfId="8" applyFont="1" applyFill="1" applyBorder="1" applyAlignment="1" applyProtection="1">
      <alignment horizontal="center" vertical="center"/>
      <protection locked="0"/>
    </xf>
    <xf numFmtId="166" fontId="20" fillId="5" borderId="24" xfId="8" applyFont="1" applyFill="1" applyBorder="1" applyAlignment="1" applyProtection="1">
      <alignment horizontal="center" vertical="center"/>
      <protection locked="0"/>
    </xf>
    <xf numFmtId="166" fontId="20" fillId="5" borderId="7" xfId="8" applyFont="1" applyFill="1" applyBorder="1" applyAlignment="1" applyProtection="1">
      <alignment horizontal="center" vertical="center"/>
      <protection locked="0"/>
    </xf>
    <xf numFmtId="166" fontId="20" fillId="5" borderId="8" xfId="8" applyFont="1" applyFill="1" applyBorder="1" applyAlignment="1" applyProtection="1">
      <alignment horizontal="center" vertical="center"/>
      <protection locked="0"/>
    </xf>
    <xf numFmtId="0" fontId="20" fillId="5" borderId="48" xfId="30" applyFont="1" applyFill="1" applyBorder="1" applyAlignment="1" applyProtection="1">
      <alignment horizontal="left" vertical="center" wrapText="1"/>
      <protection locked="0"/>
    </xf>
    <xf numFmtId="0" fontId="19" fillId="14" borderId="10" xfId="30" applyFill="1" applyBorder="1" applyAlignment="1" applyProtection="1">
      <alignment horizontal="justify" vertical="center" wrapText="1"/>
      <protection hidden="1"/>
    </xf>
    <xf numFmtId="0" fontId="19" fillId="14" borderId="11" xfId="30" applyFill="1" applyBorder="1" applyAlignment="1" applyProtection="1">
      <alignment horizontal="justify" vertical="center" wrapText="1"/>
      <protection hidden="1"/>
    </xf>
    <xf numFmtId="0" fontId="19" fillId="14" borderId="27" xfId="30" applyFill="1" applyBorder="1" applyAlignment="1" applyProtection="1">
      <alignment horizontal="justify" vertical="center" wrapText="1"/>
      <protection hidden="1"/>
    </xf>
    <xf numFmtId="0" fontId="19" fillId="0" borderId="30" xfId="9" applyFont="1" applyBorder="1" applyAlignment="1" applyProtection="1">
      <alignment horizontal="center"/>
      <protection locked="0"/>
    </xf>
    <xf numFmtId="0" fontId="19" fillId="0" borderId="31" xfId="9" applyFont="1" applyBorder="1" applyAlignment="1" applyProtection="1">
      <alignment horizontal="center"/>
      <protection locked="0"/>
    </xf>
    <xf numFmtId="0" fontId="19" fillId="0" borderId="16" xfId="9" applyFont="1" applyBorder="1" applyAlignment="1" applyProtection="1">
      <alignment horizontal="center"/>
      <protection locked="0"/>
    </xf>
    <xf numFmtId="0" fontId="19" fillId="0" borderId="4" xfId="9" applyFont="1" applyBorder="1" applyAlignment="1" applyProtection="1">
      <alignment horizontal="center"/>
      <protection locked="0"/>
    </xf>
    <xf numFmtId="0" fontId="19" fillId="0" borderId="51" xfId="9" applyFont="1" applyBorder="1" applyAlignment="1" applyProtection="1">
      <alignment horizontal="center"/>
      <protection locked="0"/>
    </xf>
    <xf numFmtId="0" fontId="19" fillId="0" borderId="13" xfId="9" applyFont="1" applyBorder="1" applyAlignment="1" applyProtection="1">
      <alignment horizontal="center"/>
      <protection locked="0"/>
    </xf>
    <xf numFmtId="0" fontId="61" fillId="2" borderId="9" xfId="30" applyFont="1" applyFill="1" applyBorder="1" applyAlignment="1" applyProtection="1">
      <alignment horizontal="left" vertical="center" wrapText="1"/>
      <protection locked="0"/>
    </xf>
    <xf numFmtId="0" fontId="61" fillId="2" borderId="0" xfId="30" applyFont="1" applyFill="1" applyAlignment="1" applyProtection="1">
      <alignment horizontal="left" vertical="center" wrapText="1"/>
      <protection locked="0"/>
    </xf>
    <xf numFmtId="0" fontId="48" fillId="2" borderId="0" xfId="30" applyFont="1" applyFill="1" applyAlignment="1" applyProtection="1">
      <alignment horizontal="justify" vertical="center" wrapText="1"/>
      <protection hidden="1"/>
    </xf>
    <xf numFmtId="0" fontId="19" fillId="14" borderId="20" xfId="30" applyFill="1" applyBorder="1" applyAlignment="1" applyProtection="1">
      <alignment horizontal="left" vertical="center" wrapText="1"/>
      <protection hidden="1"/>
    </xf>
    <xf numFmtId="0" fontId="19" fillId="14" borderId="21" xfId="30" applyFill="1" applyBorder="1" applyAlignment="1" applyProtection="1">
      <alignment horizontal="left" vertical="center" wrapText="1"/>
      <protection hidden="1"/>
    </xf>
    <xf numFmtId="0" fontId="19" fillId="14" borderId="35" xfId="30" applyFill="1" applyBorder="1" applyAlignment="1" applyProtection="1">
      <alignment horizontal="left" vertical="center" wrapText="1"/>
      <protection hidden="1"/>
    </xf>
    <xf numFmtId="0" fontId="19" fillId="18" borderId="16" xfId="9" applyFont="1" applyFill="1" applyBorder="1" applyAlignment="1" applyProtection="1">
      <alignment horizontal="left" vertical="center" wrapText="1"/>
      <protection locked="0"/>
    </xf>
    <xf numFmtId="0" fontId="19" fillId="18" borderId="4" xfId="9" applyFont="1" applyFill="1" applyBorder="1" applyAlignment="1" applyProtection="1">
      <alignment horizontal="left" vertical="center" wrapText="1"/>
      <protection locked="0"/>
    </xf>
    <xf numFmtId="8" fontId="60" fillId="0" borderId="0" xfId="0" applyNumberFormat="1" applyFont="1" applyAlignment="1" applyProtection="1">
      <alignment horizontal="center"/>
      <protection locked="0"/>
    </xf>
    <xf numFmtId="0" fontId="19" fillId="14" borderId="10" xfId="30" applyFill="1" applyBorder="1" applyAlignment="1" applyProtection="1">
      <alignment horizontal="justify" vertical="center" wrapText="1"/>
      <protection locked="0" hidden="1"/>
    </xf>
    <xf numFmtId="0" fontId="19" fillId="14" borderId="11" xfId="30" applyFill="1" applyBorder="1" applyAlignment="1" applyProtection="1">
      <alignment horizontal="justify" vertical="center" wrapText="1"/>
      <protection locked="0" hidden="1"/>
    </xf>
    <xf numFmtId="0" fontId="19" fillId="14" borderId="27" xfId="30" applyFill="1" applyBorder="1" applyAlignment="1" applyProtection="1">
      <alignment horizontal="justify" vertical="center" wrapText="1"/>
      <protection locked="0" hidden="1"/>
    </xf>
    <xf numFmtId="0" fontId="54" fillId="14" borderId="10" xfId="30" applyFont="1" applyFill="1" applyBorder="1" applyAlignment="1" applyProtection="1">
      <alignment horizontal="justify" vertical="center" wrapText="1"/>
      <protection hidden="1"/>
    </xf>
    <xf numFmtId="164" fontId="20" fillId="5" borderId="31" xfId="65" applyNumberFormat="1" applyFont="1" applyFill="1" applyBorder="1" applyAlignment="1" applyProtection="1">
      <alignment horizontal="center" vertical="center"/>
      <protection locked="0"/>
    </xf>
    <xf numFmtId="164" fontId="20" fillId="5" borderId="24" xfId="65" applyNumberFormat="1" applyFont="1" applyFill="1" applyBorder="1" applyAlignment="1" applyProtection="1">
      <alignment horizontal="center" vertical="center"/>
      <protection locked="0"/>
    </xf>
    <xf numFmtId="164" fontId="20" fillId="5" borderId="7" xfId="65" applyNumberFormat="1" applyFont="1" applyFill="1" applyBorder="1" applyAlignment="1" applyProtection="1">
      <alignment horizontal="center" vertical="center"/>
      <protection locked="0"/>
    </xf>
    <xf numFmtId="164" fontId="20" fillId="5" borderId="8" xfId="65" applyNumberFormat="1" applyFont="1" applyFill="1" applyBorder="1" applyAlignment="1" applyProtection="1">
      <alignment horizontal="center" vertical="center"/>
      <protection locked="0"/>
    </xf>
    <xf numFmtId="173" fontId="20" fillId="0" borderId="40" xfId="65" applyNumberFormat="1" applyFont="1" applyBorder="1" applyAlignment="1" applyProtection="1">
      <alignment horizontal="center" vertical="center" wrapText="1"/>
      <protection locked="0"/>
    </xf>
    <xf numFmtId="173" fontId="20" fillId="0" borderId="49" xfId="65" applyNumberFormat="1" applyFont="1" applyBorder="1" applyAlignment="1" applyProtection="1">
      <alignment horizontal="center" vertical="center" wrapText="1"/>
      <protection locked="0"/>
    </xf>
    <xf numFmtId="0" fontId="56" fillId="14" borderId="39" xfId="9" applyFont="1" applyFill="1" applyBorder="1" applyAlignment="1">
      <alignment horizontal="right" vertical="center" wrapText="1"/>
    </xf>
    <xf numFmtId="0" fontId="57" fillId="0" borderId="40" xfId="63" applyFont="1" applyBorder="1" applyAlignment="1">
      <alignment horizontal="right" vertical="center" wrapText="1"/>
    </xf>
    <xf numFmtId="0" fontId="57" fillId="0" borderId="41" xfId="63" applyFont="1" applyBorder="1" applyAlignment="1">
      <alignment horizontal="right" vertical="center" wrapText="1"/>
    </xf>
    <xf numFmtId="0" fontId="2" fillId="0" borderId="38" xfId="63" applyBorder="1" applyAlignment="1">
      <alignment horizontal="right" vertical="center" wrapText="1"/>
    </xf>
    <xf numFmtId="0" fontId="2" fillId="0" borderId="19" xfId="63" applyBorder="1" applyAlignment="1">
      <alignment horizontal="right" vertical="center" wrapText="1"/>
    </xf>
    <xf numFmtId="0" fontId="20" fillId="5" borderId="4" xfId="9" applyFont="1" applyFill="1" applyBorder="1" applyAlignment="1" applyProtection="1">
      <alignment horizontal="left" vertical="center"/>
      <protection locked="0"/>
    </xf>
    <xf numFmtId="0" fontId="19" fillId="3" borderId="10" xfId="9" applyFont="1" applyFill="1" applyBorder="1" applyAlignment="1" applyProtection="1">
      <alignment horizontal="justify" vertical="top" wrapText="1"/>
      <protection locked="0"/>
    </xf>
    <xf numFmtId="0" fontId="19" fillId="3" borderId="11" xfId="9" applyFont="1" applyFill="1" applyBorder="1" applyAlignment="1" applyProtection="1">
      <alignment horizontal="justify" vertical="top" wrapText="1"/>
      <protection locked="0"/>
    </xf>
    <xf numFmtId="0" fontId="19" fillId="3" borderId="27" xfId="9" applyFont="1" applyFill="1" applyBorder="1" applyAlignment="1" applyProtection="1">
      <alignment horizontal="justify" vertical="top" wrapText="1"/>
      <protection locked="0"/>
    </xf>
    <xf numFmtId="0" fontId="19" fillId="0" borderId="54" xfId="9" applyFont="1" applyBorder="1" applyAlignment="1" applyProtection="1">
      <alignment horizontal="center"/>
      <protection locked="0"/>
    </xf>
    <xf numFmtId="0" fontId="19" fillId="0" borderId="60" xfId="9" applyFont="1" applyBorder="1" applyAlignment="1" applyProtection="1">
      <alignment horizontal="center"/>
      <protection locked="0"/>
    </xf>
    <xf numFmtId="0" fontId="19" fillId="0" borderId="56" xfId="9" applyFont="1" applyBorder="1" applyAlignment="1" applyProtection="1">
      <alignment horizontal="center"/>
      <protection locked="0"/>
    </xf>
    <xf numFmtId="0" fontId="19" fillId="0" borderId="52" xfId="9" applyFont="1" applyBorder="1" applyAlignment="1" applyProtection="1">
      <alignment horizontal="center" vertical="center"/>
      <protection locked="0"/>
    </xf>
    <xf numFmtId="0" fontId="19" fillId="0" borderId="33" xfId="9" applyFont="1" applyBorder="1" applyAlignment="1" applyProtection="1">
      <alignment horizontal="center" vertical="center"/>
      <protection locked="0"/>
    </xf>
    <xf numFmtId="0" fontId="19" fillId="0" borderId="61" xfId="9" applyFont="1" applyBorder="1" applyAlignment="1" applyProtection="1">
      <alignment horizontal="center" vertical="center"/>
      <protection locked="0"/>
    </xf>
    <xf numFmtId="0" fontId="19" fillId="14" borderId="10" xfId="30" applyFill="1" applyBorder="1" applyAlignment="1" applyProtection="1">
      <alignment vertical="center" wrapText="1"/>
      <protection hidden="1"/>
    </xf>
    <xf numFmtId="0" fontId="19" fillId="14" borderId="11" xfId="30" applyFill="1" applyBorder="1" applyAlignment="1" applyProtection="1">
      <alignment vertical="center" wrapText="1"/>
      <protection hidden="1"/>
    </xf>
    <xf numFmtId="0" fontId="19" fillId="14" borderId="27" xfId="30" applyFill="1" applyBorder="1" applyAlignment="1" applyProtection="1">
      <alignment vertical="center" wrapText="1"/>
      <protection hidden="1"/>
    </xf>
    <xf numFmtId="0" fontId="23" fillId="5" borderId="51" xfId="21" applyFont="1" applyFill="1" applyBorder="1" applyAlignment="1" applyProtection="1">
      <alignment horizontal="right" vertical="center"/>
      <protection locked="0"/>
    </xf>
    <xf numFmtId="0" fontId="23" fillId="5" borderId="13" xfId="21" applyFont="1" applyFill="1" applyBorder="1" applyAlignment="1" applyProtection="1">
      <alignment horizontal="right" vertical="center"/>
      <protection locked="0"/>
    </xf>
    <xf numFmtId="0" fontId="19" fillId="2" borderId="20" xfId="9" applyFont="1" applyFill="1" applyBorder="1" applyAlignment="1" applyProtection="1">
      <alignment horizontal="center"/>
      <protection locked="0"/>
    </xf>
    <xf numFmtId="0" fontId="19" fillId="2" borderId="9" xfId="9" applyFont="1" applyFill="1" applyBorder="1" applyAlignment="1" applyProtection="1">
      <alignment horizontal="center"/>
      <protection locked="0"/>
    </xf>
    <xf numFmtId="0" fontId="19" fillId="2" borderId="22" xfId="9" applyFont="1" applyFill="1" applyBorder="1" applyAlignment="1" applyProtection="1">
      <alignment horizontal="center"/>
      <protection locked="0"/>
    </xf>
    <xf numFmtId="0" fontId="23" fillId="5" borderId="24" xfId="9" applyFont="1" applyFill="1" applyBorder="1" applyAlignment="1" applyProtection="1">
      <alignment horizontal="left" vertical="center"/>
      <protection locked="0"/>
    </xf>
    <xf numFmtId="0" fontId="19" fillId="2" borderId="46" xfId="9" applyFont="1" applyFill="1" applyBorder="1" applyAlignment="1" applyProtection="1">
      <alignment horizontal="center" vertical="center"/>
      <protection locked="0"/>
    </xf>
    <xf numFmtId="0" fontId="19" fillId="2" borderId="40" xfId="9" applyFont="1" applyFill="1" applyBorder="1" applyAlignment="1" applyProtection="1">
      <alignment horizontal="center" vertical="center"/>
      <protection locked="0"/>
    </xf>
    <xf numFmtId="0" fontId="19" fillId="2" borderId="49" xfId="9" applyFont="1" applyFill="1" applyBorder="1" applyAlignment="1" applyProtection="1">
      <alignment horizontal="center" vertical="center"/>
      <protection locked="0"/>
    </xf>
    <xf numFmtId="0" fontId="19" fillId="2" borderId="37" xfId="9" applyFont="1" applyFill="1" applyBorder="1" applyAlignment="1" applyProtection="1">
      <alignment horizontal="center" vertical="center"/>
      <protection locked="0"/>
    </xf>
    <xf numFmtId="0" fontId="19" fillId="2" borderId="38" xfId="9" applyFont="1" applyFill="1" applyBorder="1" applyAlignment="1" applyProtection="1">
      <alignment horizontal="center" vertical="center"/>
      <protection locked="0"/>
    </xf>
    <xf numFmtId="0" fontId="19" fillId="2" borderId="45" xfId="9" applyFont="1" applyFill="1" applyBorder="1" applyAlignment="1" applyProtection="1">
      <alignment horizontal="center" vertical="center"/>
      <protection locked="0"/>
    </xf>
    <xf numFmtId="0" fontId="19" fillId="0" borderId="34" xfId="9" applyFont="1" applyBorder="1" applyAlignment="1" applyProtection="1">
      <alignment horizontal="center" vertical="center"/>
      <protection locked="0"/>
    </xf>
    <xf numFmtId="0" fontId="28" fillId="5" borderId="10" xfId="21" applyFont="1" applyFill="1" applyBorder="1" applyAlignment="1" applyProtection="1">
      <alignment horizontal="justify" vertical="top" wrapText="1"/>
      <protection locked="0"/>
    </xf>
    <xf numFmtId="0" fontId="28" fillId="5" borderId="11" xfId="21" applyFont="1" applyFill="1" applyBorder="1" applyAlignment="1" applyProtection="1">
      <alignment horizontal="justify" vertical="top" wrapText="1"/>
      <protection locked="0"/>
    </xf>
    <xf numFmtId="0" fontId="28" fillId="5" borderId="27" xfId="21" applyFont="1" applyFill="1" applyBorder="1" applyAlignment="1" applyProtection="1">
      <alignment horizontal="justify" vertical="top" wrapText="1"/>
      <protection locked="0"/>
    </xf>
    <xf numFmtId="0" fontId="23" fillId="3" borderId="10" xfId="21" applyFont="1" applyFill="1" applyBorder="1" applyAlignment="1" applyProtection="1">
      <alignment horizontal="left" vertical="center"/>
      <protection locked="0"/>
    </xf>
    <xf numFmtId="0" fontId="23" fillId="3" borderId="11" xfId="21" applyFont="1" applyFill="1" applyBorder="1" applyAlignment="1" applyProtection="1">
      <alignment horizontal="left" vertical="center"/>
      <protection locked="0"/>
    </xf>
    <xf numFmtId="0" fontId="23" fillId="3" borderId="27" xfId="21" applyFont="1" applyFill="1" applyBorder="1" applyAlignment="1" applyProtection="1">
      <alignment horizontal="left" vertical="center"/>
      <protection locked="0"/>
    </xf>
    <xf numFmtId="0" fontId="23" fillId="5" borderId="26" xfId="9" applyFont="1" applyFill="1" applyBorder="1" applyAlignment="1">
      <alignment horizontal="right" vertical="center" wrapText="1"/>
    </xf>
    <xf numFmtId="0" fontId="23" fillId="5" borderId="17" xfId="9" applyFont="1" applyFill="1" applyBorder="1" applyAlignment="1">
      <alignment horizontal="right" vertical="center" wrapText="1"/>
    </xf>
    <xf numFmtId="0" fontId="23" fillId="5" borderId="44" xfId="9" applyFont="1" applyFill="1" applyBorder="1" applyAlignment="1">
      <alignment horizontal="right" vertical="center" wrapText="1"/>
    </xf>
    <xf numFmtId="0" fontId="23" fillId="5" borderId="32" xfId="9" applyFont="1" applyFill="1" applyBorder="1" applyAlignment="1">
      <alignment horizontal="right" vertical="center" wrapText="1"/>
    </xf>
    <xf numFmtId="0" fontId="23" fillId="5" borderId="33" xfId="9" applyFont="1" applyFill="1" applyBorder="1" applyAlignment="1">
      <alignment horizontal="right" vertical="center" wrapText="1"/>
    </xf>
    <xf numFmtId="0" fontId="23" fillId="5" borderId="34" xfId="9" applyFont="1" applyFill="1" applyBorder="1" applyAlignment="1">
      <alignment horizontal="right" vertical="center" wrapText="1"/>
    </xf>
    <xf numFmtId="0" fontId="19" fillId="2" borderId="31" xfId="9" applyFont="1" applyFill="1" applyBorder="1" applyAlignment="1" applyProtection="1">
      <alignment horizontal="center" vertical="center"/>
      <protection locked="0"/>
    </xf>
    <xf numFmtId="0" fontId="19" fillId="2" borderId="24" xfId="9" applyFont="1" applyFill="1" applyBorder="1" applyAlignment="1" applyProtection="1">
      <alignment horizontal="center" vertical="center"/>
      <protection locked="0"/>
    </xf>
    <xf numFmtId="0" fontId="19" fillId="2" borderId="4" xfId="9" applyFont="1" applyFill="1" applyBorder="1" applyAlignment="1" applyProtection="1">
      <alignment horizontal="center" vertical="center" wrapText="1"/>
      <protection locked="0"/>
    </xf>
    <xf numFmtId="0" fontId="19" fillId="2" borderId="23" xfId="9" applyFont="1" applyFill="1" applyBorder="1" applyAlignment="1" applyProtection="1">
      <alignment horizontal="center" vertical="center" wrapText="1"/>
      <protection locked="0"/>
    </xf>
    <xf numFmtId="0" fontId="29" fillId="2" borderId="54" xfId="44" applyFont="1" applyFill="1" applyBorder="1" applyAlignment="1" applyProtection="1">
      <alignment horizontal="center"/>
      <protection locked="0"/>
    </xf>
    <xf numFmtId="0" fontId="29" fillId="2" borderId="60" xfId="44" applyFont="1" applyFill="1" applyBorder="1" applyAlignment="1" applyProtection="1">
      <alignment horizontal="center"/>
      <protection locked="0"/>
    </xf>
    <xf numFmtId="0" fontId="29" fillId="2" borderId="56" xfId="44" applyFont="1" applyFill="1" applyBorder="1" applyAlignment="1" applyProtection="1">
      <alignment horizontal="center"/>
      <protection locked="0"/>
    </xf>
    <xf numFmtId="0" fontId="29" fillId="3" borderId="4" xfId="28" applyFont="1" applyFill="1" applyBorder="1" applyAlignment="1" applyProtection="1">
      <alignment horizontal="left" vertical="center"/>
      <protection locked="0"/>
    </xf>
    <xf numFmtId="0" fontId="28" fillId="3" borderId="4" xfId="25" applyFont="1" applyFill="1" applyBorder="1" applyAlignment="1">
      <alignment horizontal="center" vertical="center" wrapText="1"/>
    </xf>
    <xf numFmtId="0" fontId="21" fillId="19" borderId="4" xfId="25" applyFont="1" applyFill="1" applyBorder="1" applyAlignment="1">
      <alignment horizontal="justify" wrapText="1"/>
    </xf>
    <xf numFmtId="0" fontId="50" fillId="19" borderId="4" xfId="25" applyFont="1" applyFill="1" applyBorder="1" applyAlignment="1">
      <alignment horizontal="justify" wrapText="1"/>
    </xf>
    <xf numFmtId="0" fontId="50" fillId="19" borderId="4" xfId="25" applyFont="1" applyFill="1" applyBorder="1" applyAlignment="1">
      <alignment horizontal="left" wrapText="1"/>
    </xf>
    <xf numFmtId="0" fontId="19" fillId="2" borderId="4" xfId="9" applyFont="1" applyFill="1" applyBorder="1" applyAlignment="1" applyProtection="1">
      <alignment horizontal="center" vertical="center"/>
      <protection locked="0"/>
    </xf>
    <xf numFmtId="0" fontId="29" fillId="0" borderId="0" xfId="28" applyFont="1" applyAlignment="1" applyProtection="1">
      <alignment horizontal="center" vertical="center" wrapText="1"/>
      <protection locked="0"/>
    </xf>
    <xf numFmtId="0" fontId="28" fillId="3" borderId="10" xfId="28" applyFont="1" applyFill="1" applyBorder="1" applyAlignment="1" applyProtection="1">
      <alignment horizontal="left" vertical="center"/>
      <protection locked="0"/>
    </xf>
    <xf numFmtId="0" fontId="28" fillId="3" borderId="27" xfId="28" applyFont="1" applyFill="1" applyBorder="1" applyAlignment="1" applyProtection="1">
      <alignment horizontal="left" vertical="center"/>
      <protection locked="0"/>
    </xf>
    <xf numFmtId="0" fontId="29" fillId="0" borderId="10" xfId="28" applyFont="1" applyBorder="1" applyAlignment="1" applyProtection="1">
      <alignment horizontal="justify" vertical="center" wrapText="1"/>
      <protection locked="0"/>
    </xf>
    <xf numFmtId="0" fontId="29" fillId="0" borderId="11" xfId="28" applyFont="1" applyBorder="1" applyAlignment="1" applyProtection="1">
      <alignment horizontal="justify" vertical="center" wrapText="1"/>
      <protection locked="0"/>
    </xf>
    <xf numFmtId="0" fontId="29" fillId="0" borderId="27" xfId="28" applyFont="1" applyBorder="1" applyAlignment="1" applyProtection="1">
      <alignment horizontal="justify" vertical="center" wrapText="1"/>
      <protection locked="0"/>
    </xf>
    <xf numFmtId="0" fontId="20" fillId="14" borderId="46" xfId="9" applyFont="1" applyFill="1" applyBorder="1" applyAlignment="1">
      <alignment horizontal="center" vertical="center" wrapText="1"/>
    </xf>
    <xf numFmtId="0" fontId="20" fillId="14" borderId="49" xfId="9" applyFont="1" applyFill="1" applyBorder="1" applyAlignment="1">
      <alignment horizontal="center" vertical="center" wrapText="1"/>
    </xf>
    <xf numFmtId="177" fontId="19" fillId="0" borderId="37" xfId="8" applyNumberFormat="1" applyFont="1" applyFill="1" applyBorder="1" applyAlignment="1" applyProtection="1">
      <alignment horizontal="right"/>
    </xf>
    <xf numFmtId="177" fontId="19" fillId="0" borderId="45" xfId="8" applyNumberFormat="1" applyFont="1" applyFill="1" applyBorder="1" applyAlignment="1" applyProtection="1">
      <alignment horizontal="right"/>
    </xf>
    <xf numFmtId="177" fontId="19" fillId="0" borderId="52" xfId="8" applyNumberFormat="1" applyFont="1" applyFill="1" applyBorder="1" applyAlignment="1" applyProtection="1">
      <alignment horizontal="right"/>
    </xf>
    <xf numFmtId="177" fontId="19" fillId="0" borderId="61" xfId="8" applyNumberFormat="1" applyFont="1" applyFill="1" applyBorder="1" applyAlignment="1" applyProtection="1">
      <alignment horizontal="right"/>
    </xf>
    <xf numFmtId="0" fontId="28" fillId="14" borderId="1" xfId="36" applyFont="1" applyFill="1" applyBorder="1" applyAlignment="1" applyProtection="1">
      <alignment horizontal="center" vertical="center"/>
      <protection locked="0"/>
    </xf>
    <xf numFmtId="0" fontId="28" fillId="14" borderId="2" xfId="36" applyFont="1" applyFill="1" applyBorder="1" applyAlignment="1" applyProtection="1">
      <alignment horizontal="center" vertical="center"/>
      <protection locked="0"/>
    </xf>
    <xf numFmtId="0" fontId="28" fillId="14" borderId="3" xfId="36" applyFont="1" applyFill="1" applyBorder="1" applyAlignment="1" applyProtection="1">
      <alignment horizontal="center" vertical="center"/>
      <protection locked="0"/>
    </xf>
    <xf numFmtId="0" fontId="28" fillId="3" borderId="51" xfId="36" applyFont="1" applyFill="1" applyBorder="1" applyAlignment="1" applyProtection="1">
      <alignment horizontal="right"/>
      <protection hidden="1"/>
    </xf>
    <xf numFmtId="0" fontId="28" fillId="3" borderId="13" xfId="36" applyFont="1" applyFill="1" applyBorder="1" applyAlignment="1" applyProtection="1">
      <alignment horizontal="right"/>
      <protection hidden="1"/>
    </xf>
    <xf numFmtId="0" fontId="28" fillId="3" borderId="25" xfId="36" applyFont="1" applyFill="1" applyBorder="1" applyAlignment="1">
      <alignment horizontal="left"/>
    </xf>
    <xf numFmtId="0" fontId="28" fillId="3" borderId="19" xfId="36" applyFont="1" applyFill="1" applyBorder="1" applyAlignment="1">
      <alignment horizontal="left"/>
    </xf>
    <xf numFmtId="0" fontId="28" fillId="3" borderId="32" xfId="36" applyFont="1" applyFill="1" applyBorder="1" applyAlignment="1">
      <alignment horizontal="left"/>
    </xf>
    <xf numFmtId="0" fontId="28" fillId="3" borderId="34" xfId="36" applyFont="1" applyFill="1" applyBorder="1" applyAlignment="1">
      <alignment horizontal="left"/>
    </xf>
    <xf numFmtId="0" fontId="29" fillId="0" borderId="9" xfId="36" applyFont="1" applyBorder="1" applyAlignment="1" applyProtection="1">
      <alignment horizontal="left" vertical="top" wrapText="1"/>
      <protection locked="0"/>
    </xf>
    <xf numFmtId="0" fontId="29" fillId="0" borderId="0" xfId="36" applyFont="1" applyAlignment="1" applyProtection="1">
      <alignment horizontal="left" vertical="top" wrapText="1"/>
      <protection locked="0"/>
    </xf>
    <xf numFmtId="0" fontId="29" fillId="0" borderId="48" xfId="36" applyFont="1" applyBorder="1" applyAlignment="1" applyProtection="1">
      <alignment horizontal="left" vertical="top" wrapText="1"/>
      <protection locked="0"/>
    </xf>
    <xf numFmtId="0" fontId="29" fillId="0" borderId="22" xfId="36" applyFont="1" applyBorder="1" applyAlignment="1" applyProtection="1">
      <alignment horizontal="left" vertical="top" wrapText="1"/>
      <protection locked="0"/>
    </xf>
    <xf numFmtId="0" fontId="29" fillId="0" borderId="12" xfId="36" applyFont="1" applyBorder="1" applyAlignment="1" applyProtection="1">
      <alignment horizontal="left" vertical="top" wrapText="1"/>
      <protection locked="0"/>
    </xf>
    <xf numFmtId="0" fontId="29" fillId="0" borderId="36" xfId="36" applyFont="1" applyBorder="1" applyAlignment="1" applyProtection="1">
      <alignment horizontal="left" vertical="top" wrapText="1"/>
      <protection locked="0"/>
    </xf>
    <xf numFmtId="0" fontId="28" fillId="0" borderId="20" xfId="36" applyFont="1" applyBorder="1" applyAlignment="1" applyProtection="1">
      <alignment horizontal="left"/>
      <protection locked="0"/>
    </xf>
    <xf numFmtId="0" fontId="28" fillId="0" borderId="21" xfId="36" applyFont="1" applyBorder="1" applyAlignment="1" applyProtection="1">
      <alignment horizontal="left"/>
      <protection locked="0"/>
    </xf>
    <xf numFmtId="0" fontId="28" fillId="0" borderId="35" xfId="36" applyFont="1" applyBorder="1" applyAlignment="1" applyProtection="1">
      <alignment horizontal="left"/>
      <protection locked="0"/>
    </xf>
    <xf numFmtId="0" fontId="19" fillId="2" borderId="30" xfId="9" applyFont="1" applyFill="1" applyBorder="1" applyAlignment="1" applyProtection="1">
      <alignment horizontal="center"/>
      <protection locked="0"/>
    </xf>
    <xf numFmtId="0" fontId="19" fillId="2" borderId="31" xfId="9" applyFont="1" applyFill="1" applyBorder="1" applyAlignment="1" applyProtection="1">
      <alignment horizontal="center"/>
      <protection locked="0"/>
    </xf>
    <xf numFmtId="0" fontId="19" fillId="2" borderId="16" xfId="9" applyFont="1" applyFill="1" applyBorder="1" applyAlignment="1" applyProtection="1">
      <alignment horizontal="center"/>
      <protection locked="0"/>
    </xf>
    <xf numFmtId="0" fontId="19" fillId="2" borderId="4" xfId="9" applyFont="1" applyFill="1" applyBorder="1" applyAlignment="1" applyProtection="1">
      <alignment horizontal="center"/>
      <protection locked="0"/>
    </xf>
    <xf numFmtId="0" fontId="19" fillId="2" borderId="51" xfId="9" applyFont="1" applyFill="1" applyBorder="1" applyAlignment="1" applyProtection="1">
      <alignment horizontal="center"/>
      <protection locked="0"/>
    </xf>
    <xf numFmtId="0" fontId="19" fillId="2" borderId="13" xfId="9" applyFont="1" applyFill="1" applyBorder="1" applyAlignment="1" applyProtection="1">
      <alignment horizontal="center"/>
      <protection locked="0"/>
    </xf>
    <xf numFmtId="0" fontId="19" fillId="2" borderId="23" xfId="9" applyFont="1" applyFill="1" applyBorder="1" applyAlignment="1" applyProtection="1">
      <alignment horizontal="center" vertical="center"/>
      <protection locked="0"/>
    </xf>
    <xf numFmtId="0" fontId="28" fillId="3" borderId="16" xfId="0" applyFont="1" applyFill="1" applyBorder="1" applyAlignment="1">
      <alignment horizontal="left"/>
    </xf>
    <xf numFmtId="0" fontId="28" fillId="3" borderId="4" xfId="0" applyFont="1" applyFill="1" applyBorder="1" applyAlignment="1">
      <alignment horizontal="left"/>
    </xf>
    <xf numFmtId="0" fontId="28" fillId="3" borderId="16" xfId="0" applyFont="1" applyFill="1" applyBorder="1" applyAlignment="1" applyProtection="1">
      <alignment horizontal="left"/>
      <protection hidden="1"/>
    </xf>
    <xf numFmtId="0" fontId="28" fillId="3" borderId="4" xfId="0" applyFont="1" applyFill="1" applyBorder="1" applyAlignment="1" applyProtection="1">
      <alignment horizontal="left"/>
      <protection hidden="1"/>
    </xf>
    <xf numFmtId="0" fontId="28" fillId="14" borderId="30" xfId="0" applyFont="1" applyFill="1" applyBorder="1" applyAlignment="1" applyProtection="1">
      <alignment horizontal="center" vertical="center"/>
      <protection locked="0"/>
    </xf>
    <xf numFmtId="0" fontId="28" fillId="14" borderId="31" xfId="0" applyFont="1" applyFill="1" applyBorder="1" applyAlignment="1" applyProtection="1">
      <alignment horizontal="center" vertical="center"/>
      <protection locked="0"/>
    </xf>
    <xf numFmtId="0" fontId="28" fillId="14" borderId="24" xfId="0" applyFont="1" applyFill="1" applyBorder="1" applyAlignment="1" applyProtection="1">
      <alignment horizontal="center" vertical="center"/>
      <protection locked="0"/>
    </xf>
    <xf numFmtId="0" fontId="28" fillId="3" borderId="51" xfId="0" applyFont="1" applyFill="1" applyBorder="1" applyAlignment="1">
      <alignment horizontal="left"/>
    </xf>
    <xf numFmtId="0" fontId="28" fillId="3" borderId="13" xfId="0" applyFont="1" applyFill="1" applyBorder="1" applyAlignment="1">
      <alignment horizontal="left"/>
    </xf>
    <xf numFmtId="0" fontId="29" fillId="3" borderId="4" xfId="28" applyFont="1" applyFill="1" applyBorder="1" applyAlignment="1" applyProtection="1">
      <alignment horizontal="right" vertical="center"/>
      <protection locked="0"/>
    </xf>
    <xf numFmtId="173" fontId="29" fillId="3" borderId="4" xfId="7" applyNumberFormat="1" applyFont="1" applyFill="1" applyBorder="1" applyAlignment="1" applyProtection="1">
      <alignment horizontal="right" vertical="center"/>
      <protection hidden="1"/>
    </xf>
    <xf numFmtId="0" fontId="28" fillId="14" borderId="10" xfId="36" applyFont="1" applyFill="1" applyBorder="1" applyAlignment="1">
      <alignment horizontal="center" vertical="center"/>
    </xf>
    <xf numFmtId="0" fontId="28" fillId="14" borderId="11" xfId="36" applyFont="1" applyFill="1" applyBorder="1" applyAlignment="1">
      <alignment horizontal="center" vertical="center"/>
    </xf>
    <xf numFmtId="0" fontId="28" fillId="14" borderId="27" xfId="36" applyFont="1" applyFill="1" applyBorder="1" applyAlignment="1">
      <alignment horizontal="center" vertical="center"/>
    </xf>
    <xf numFmtId="0" fontId="28" fillId="5" borderId="53" xfId="0" applyFont="1" applyFill="1" applyBorder="1" applyAlignment="1">
      <alignment horizontal="left"/>
    </xf>
    <xf numFmtId="0" fontId="28" fillId="5" borderId="5" xfId="0" applyFont="1" applyFill="1" applyBorder="1" applyAlignment="1">
      <alignment horizontal="left"/>
    </xf>
    <xf numFmtId="0" fontId="28" fillId="5" borderId="16" xfId="0" applyFont="1" applyFill="1" applyBorder="1" applyAlignment="1">
      <alignment horizontal="left"/>
    </xf>
    <xf numFmtId="0" fontId="28" fillId="5" borderId="4" xfId="0" applyFont="1" applyFill="1" applyBorder="1" applyAlignment="1">
      <alignment horizontal="left"/>
    </xf>
    <xf numFmtId="0" fontId="28" fillId="5" borderId="4" xfId="28" applyFont="1" applyFill="1" applyBorder="1" applyAlignment="1" applyProtection="1">
      <alignment horizontal="left" vertical="center"/>
      <protection locked="0"/>
    </xf>
    <xf numFmtId="0" fontId="28" fillId="14" borderId="4" xfId="28" applyFont="1" applyFill="1" applyBorder="1" applyAlignment="1" applyProtection="1">
      <alignment horizontal="left" vertical="center"/>
      <protection locked="0"/>
    </xf>
    <xf numFmtId="0" fontId="19" fillId="0" borderId="37" xfId="9" applyFont="1" applyBorder="1" applyAlignment="1" applyProtection="1">
      <alignment horizontal="center" vertical="center" wrapText="1"/>
      <protection locked="0"/>
    </xf>
    <xf numFmtId="0" fontId="19" fillId="0" borderId="38" xfId="9" applyFont="1" applyBorder="1" applyAlignment="1" applyProtection="1">
      <alignment horizontal="center" vertical="center" wrapText="1"/>
      <protection locked="0"/>
    </xf>
    <xf numFmtId="0" fontId="19" fillId="0" borderId="45" xfId="9" applyFont="1" applyBorder="1" applyAlignment="1" applyProtection="1">
      <alignment horizontal="center" vertical="center" wrapText="1"/>
      <protection locked="0"/>
    </xf>
    <xf numFmtId="0" fontId="19" fillId="2" borderId="42" xfId="9" applyFont="1" applyFill="1" applyBorder="1" applyAlignment="1" applyProtection="1">
      <alignment horizontal="center"/>
      <protection locked="0"/>
    </xf>
    <xf numFmtId="0" fontId="19" fillId="2" borderId="47" xfId="9" applyFont="1" applyFill="1" applyBorder="1" applyAlignment="1" applyProtection="1">
      <alignment horizontal="center"/>
      <protection locked="0"/>
    </xf>
    <xf numFmtId="0" fontId="19" fillId="2" borderId="28" xfId="9" applyFont="1" applyFill="1" applyBorder="1" applyAlignment="1" applyProtection="1">
      <alignment horizontal="center"/>
      <protection locked="0"/>
    </xf>
    <xf numFmtId="0" fontId="28" fillId="5" borderId="30" xfId="55" applyFont="1" applyFill="1" applyBorder="1" applyAlignment="1">
      <alignment horizontal="center" vertical="center"/>
    </xf>
    <xf numFmtId="0" fontId="28" fillId="5" borderId="31" xfId="55" applyFont="1" applyFill="1" applyBorder="1" applyAlignment="1">
      <alignment horizontal="center" vertical="center"/>
    </xf>
    <xf numFmtId="0" fontId="28" fillId="5" borderId="24" xfId="55" applyFont="1" applyFill="1" applyBorder="1" applyAlignment="1">
      <alignment horizontal="center" vertical="center"/>
    </xf>
    <xf numFmtId="0" fontId="28" fillId="3" borderId="11" xfId="28" applyFont="1" applyFill="1" applyBorder="1" applyAlignment="1" applyProtection="1">
      <alignment horizontal="left" vertical="center"/>
      <protection locked="0"/>
    </xf>
    <xf numFmtId="0" fontId="29" fillId="3" borderId="10" xfId="55" applyFont="1" applyFill="1" applyBorder="1" applyAlignment="1" applyProtection="1">
      <alignment horizontal="justify"/>
      <protection locked="0"/>
    </xf>
    <xf numFmtId="0" fontId="29" fillId="3" borderId="11" xfId="55" applyFont="1" applyFill="1" applyBorder="1" applyAlignment="1" applyProtection="1">
      <alignment horizontal="justify"/>
      <protection locked="0"/>
    </xf>
    <xf numFmtId="0" fontId="29" fillId="3" borderId="27" xfId="55" applyFont="1" applyFill="1" applyBorder="1" applyAlignment="1" applyProtection="1">
      <alignment horizontal="justify"/>
      <protection locked="0"/>
    </xf>
    <xf numFmtId="0" fontId="29" fillId="2" borderId="16" xfId="34" applyFont="1" applyFill="1" applyBorder="1" applyAlignment="1" applyProtection="1">
      <alignment horizontal="left" vertical="center" wrapText="1"/>
      <protection locked="0"/>
    </xf>
    <xf numFmtId="0" fontId="29" fillId="2" borderId="4" xfId="34" applyFont="1" applyFill="1" applyBorder="1" applyAlignment="1" applyProtection="1">
      <alignment horizontal="left" vertical="center" wrapText="1"/>
      <protection locked="0"/>
    </xf>
    <xf numFmtId="0" fontId="28" fillId="3" borderId="4" xfId="34" applyFont="1" applyFill="1" applyBorder="1" applyAlignment="1" applyProtection="1">
      <alignment horizontal="left" vertical="center" wrapText="1"/>
      <protection locked="0"/>
    </xf>
    <xf numFmtId="0" fontId="28" fillId="2" borderId="4" xfId="34" applyFont="1" applyFill="1" applyBorder="1" applyAlignment="1" applyProtection="1">
      <alignment horizontal="center" vertical="center" wrapText="1"/>
      <protection locked="0"/>
    </xf>
    <xf numFmtId="0" fontId="29" fillId="2" borderId="23" xfId="34" applyFont="1" applyFill="1" applyBorder="1" applyAlignment="1" applyProtection="1">
      <alignment horizontal="center" vertical="center" wrapText="1"/>
      <protection locked="0"/>
    </xf>
    <xf numFmtId="0" fontId="29" fillId="2" borderId="25" xfId="34" applyFont="1" applyFill="1" applyBorder="1" applyAlignment="1" applyProtection="1">
      <alignment horizontal="left" vertical="center" wrapText="1"/>
      <protection locked="0"/>
    </xf>
    <xf numFmtId="0" fontId="29" fillId="2" borderId="19" xfId="34" applyFont="1" applyFill="1" applyBorder="1" applyAlignment="1" applyProtection="1">
      <alignment horizontal="left" vertical="center" wrapText="1"/>
      <protection locked="0"/>
    </xf>
    <xf numFmtId="0" fontId="29" fillId="2" borderId="0" xfId="28" applyFont="1" applyFill="1" applyAlignment="1" applyProtection="1">
      <alignment horizontal="center" vertical="center" wrapText="1"/>
      <protection locked="0"/>
    </xf>
    <xf numFmtId="0" fontId="28" fillId="3" borderId="25" xfId="34" applyFont="1" applyFill="1" applyBorder="1" applyAlignment="1" applyProtection="1">
      <alignment horizontal="center" vertical="center" wrapText="1"/>
      <protection locked="0"/>
    </xf>
    <xf numFmtId="0" fontId="28" fillId="3" borderId="19" xfId="34" applyFont="1" applyFill="1" applyBorder="1" applyAlignment="1" applyProtection="1">
      <alignment horizontal="center" vertical="center" wrapText="1"/>
      <protection locked="0"/>
    </xf>
    <xf numFmtId="0" fontId="28" fillId="3" borderId="39" xfId="34" applyFont="1" applyFill="1" applyBorder="1" applyAlignment="1" applyProtection="1">
      <alignment horizontal="center" vertical="center" wrapText="1"/>
      <protection locked="0"/>
    </xf>
    <xf numFmtId="0" fontId="28" fillId="3" borderId="41" xfId="34" applyFont="1" applyFill="1" applyBorder="1" applyAlignment="1" applyProtection="1">
      <alignment horizontal="center" vertical="center" wrapText="1"/>
      <protection locked="0"/>
    </xf>
    <xf numFmtId="0" fontId="28" fillId="3" borderId="16" xfId="34" applyFont="1" applyFill="1" applyBorder="1" applyAlignment="1" applyProtection="1">
      <alignment horizontal="center" vertical="center" wrapText="1"/>
      <protection locked="0"/>
    </xf>
    <xf numFmtId="0" fontId="28" fillId="3" borderId="4" xfId="34" applyFont="1" applyFill="1" applyBorder="1" applyAlignment="1" applyProtection="1">
      <alignment horizontal="center" vertical="center" wrapText="1"/>
      <protection locked="0"/>
    </xf>
    <xf numFmtId="6" fontId="28" fillId="2" borderId="4" xfId="34" applyNumberFormat="1" applyFont="1" applyFill="1" applyBorder="1" applyAlignment="1" applyProtection="1">
      <alignment horizontal="center" vertical="center" wrapText="1"/>
      <protection locked="0"/>
    </xf>
    <xf numFmtId="0" fontId="29" fillId="2" borderId="16" xfId="34" applyFont="1" applyFill="1" applyBorder="1" applyAlignment="1">
      <alignment horizontal="left" vertical="center"/>
    </xf>
    <xf numFmtId="0" fontId="29" fillId="2" borderId="4" xfId="34" applyFont="1" applyFill="1" applyBorder="1" applyAlignment="1">
      <alignment horizontal="left" vertical="center"/>
    </xf>
    <xf numFmtId="0" fontId="29" fillId="2" borderId="16" xfId="34" applyFont="1" applyFill="1" applyBorder="1" applyAlignment="1">
      <alignment horizontal="left" vertical="center" wrapText="1"/>
    </xf>
    <xf numFmtId="0" fontId="29" fillId="2" borderId="4" xfId="34" applyFont="1" applyFill="1" applyBorder="1" applyAlignment="1">
      <alignment horizontal="left" vertical="center" wrapText="1"/>
    </xf>
    <xf numFmtId="0" fontId="28" fillId="14" borderId="16" xfId="34" applyFont="1" applyFill="1" applyBorder="1" applyAlignment="1">
      <alignment horizontal="right" vertical="center"/>
    </xf>
    <xf numFmtId="0" fontId="28" fillId="14" borderId="4" xfId="34" applyFont="1" applyFill="1" applyBorder="1" applyAlignment="1">
      <alignment horizontal="right" vertical="center"/>
    </xf>
    <xf numFmtId="0" fontId="28" fillId="3" borderId="16" xfId="34" applyFont="1" applyFill="1" applyBorder="1" applyAlignment="1">
      <alignment horizontal="right" vertical="center"/>
    </xf>
    <xf numFmtId="0" fontId="28" fillId="3" borderId="4" xfId="34" applyFont="1" applyFill="1" applyBorder="1" applyAlignment="1">
      <alignment horizontal="right" vertical="center"/>
    </xf>
    <xf numFmtId="0" fontId="30" fillId="2" borderId="16" xfId="34" applyFont="1" applyFill="1" applyBorder="1" applyAlignment="1" applyProtection="1">
      <alignment horizontal="left" vertical="center" wrapText="1"/>
      <protection locked="0"/>
    </xf>
    <xf numFmtId="0" fontId="30" fillId="2" borderId="4" xfId="34" applyFont="1" applyFill="1" applyBorder="1" applyAlignment="1" applyProtection="1">
      <alignment horizontal="left" vertical="center" wrapText="1"/>
      <protection locked="0"/>
    </xf>
    <xf numFmtId="0" fontId="30" fillId="2" borderId="23" xfId="34" applyFont="1" applyFill="1" applyBorder="1" applyAlignment="1" applyProtection="1">
      <alignment horizontal="left" vertical="center" wrapText="1"/>
      <protection locked="0"/>
    </xf>
    <xf numFmtId="0" fontId="28" fillId="3" borderId="25" xfId="34" applyFont="1" applyFill="1" applyBorder="1" applyAlignment="1" applyProtection="1">
      <alignment horizontal="center" vertical="center"/>
      <protection locked="0"/>
    </xf>
    <xf numFmtId="0" fontId="28" fillId="3" borderId="19" xfId="34" applyFont="1" applyFill="1" applyBorder="1" applyAlignment="1" applyProtection="1">
      <alignment horizontal="center" vertical="center"/>
      <protection locked="0"/>
    </xf>
    <xf numFmtId="0" fontId="29" fillId="2" borderId="32" xfId="34" applyFont="1" applyFill="1" applyBorder="1" applyAlignment="1" applyProtection="1">
      <alignment horizontal="left" vertical="top" wrapText="1"/>
      <protection locked="0"/>
    </xf>
    <xf numFmtId="0" fontId="29" fillId="2" borderId="34" xfId="34" applyFont="1" applyFill="1" applyBorder="1" applyAlignment="1" applyProtection="1">
      <alignment horizontal="left" vertical="top" wrapText="1"/>
      <protection locked="0"/>
    </xf>
    <xf numFmtId="0" fontId="28" fillId="5" borderId="26" xfId="34" applyFont="1" applyFill="1" applyBorder="1" applyAlignment="1" applyProtection="1">
      <alignment horizontal="center" vertical="center"/>
      <protection locked="0"/>
    </xf>
    <xf numFmtId="0" fontId="28" fillId="5" borderId="17" xfId="34" applyFont="1" applyFill="1" applyBorder="1" applyAlignment="1" applyProtection="1">
      <alignment horizontal="center" vertical="center"/>
      <protection locked="0"/>
    </xf>
    <xf numFmtId="0" fontId="19" fillId="3" borderId="11" xfId="0" applyFont="1" applyFill="1" applyBorder="1" applyAlignment="1" applyProtection="1">
      <alignment horizontal="justify" vertical="center" wrapText="1"/>
      <protection locked="0"/>
    </xf>
    <xf numFmtId="0" fontId="19" fillId="3" borderId="27" xfId="0" applyFont="1" applyFill="1" applyBorder="1" applyAlignment="1" applyProtection="1">
      <alignment horizontal="justify" vertical="center" wrapText="1"/>
      <protection locked="0"/>
    </xf>
    <xf numFmtId="0" fontId="29" fillId="2" borderId="51" xfId="34" applyFont="1" applyFill="1" applyBorder="1" applyAlignment="1">
      <alignment horizontal="left" vertical="center"/>
    </xf>
    <xf numFmtId="0" fontId="29" fillId="2" borderId="13" xfId="34" applyFont="1" applyFill="1" applyBorder="1" applyAlignment="1">
      <alignment horizontal="left" vertical="center"/>
    </xf>
    <xf numFmtId="0" fontId="28" fillId="5" borderId="16" xfId="34" applyFont="1" applyFill="1" applyBorder="1" applyAlignment="1">
      <alignment horizontal="center" vertical="center"/>
    </xf>
    <xf numFmtId="0" fontId="28" fillId="5" borderId="4" xfId="34" applyFont="1" applyFill="1" applyBorder="1" applyAlignment="1">
      <alignment horizontal="center" vertical="center"/>
    </xf>
    <xf numFmtId="0" fontId="29" fillId="0" borderId="11" xfId="28" applyFont="1" applyBorder="1" applyAlignment="1" applyProtection="1">
      <alignment horizontal="justify" vertical="center"/>
      <protection locked="0"/>
    </xf>
    <xf numFmtId="0" fontId="29" fillId="0" borderId="27" xfId="28" applyFont="1" applyBorder="1" applyAlignment="1" applyProtection="1">
      <alignment horizontal="justify" vertical="center"/>
      <protection locked="0"/>
    </xf>
    <xf numFmtId="0" fontId="19" fillId="0" borderId="32" xfId="9" applyFont="1" applyBorder="1" applyAlignment="1">
      <alignment horizontal="left" vertical="center" wrapText="1"/>
    </xf>
    <xf numFmtId="0" fontId="19" fillId="0" borderId="34" xfId="9" applyFont="1" applyBorder="1" applyAlignment="1">
      <alignment horizontal="left" vertical="center" wrapText="1"/>
    </xf>
    <xf numFmtId="0" fontId="20" fillId="14" borderId="39" xfId="9" applyFont="1" applyFill="1" applyBorder="1" applyAlignment="1">
      <alignment horizontal="center" vertical="center" wrapText="1"/>
    </xf>
    <xf numFmtId="0" fontId="20" fillId="14" borderId="41" xfId="9" applyFont="1" applyFill="1" applyBorder="1" applyAlignment="1">
      <alignment horizontal="center" vertical="center" wrapText="1"/>
    </xf>
    <xf numFmtId="0" fontId="19" fillId="0" borderId="25" xfId="9" applyFont="1" applyBorder="1" applyAlignment="1">
      <alignment horizontal="left" vertical="center"/>
    </xf>
    <xf numFmtId="0" fontId="19" fillId="0" borderId="19" xfId="9" applyFont="1" applyBorder="1" applyAlignment="1">
      <alignment horizontal="left" vertical="center"/>
    </xf>
    <xf numFmtId="0" fontId="23" fillId="5" borderId="68" xfId="9" applyFont="1" applyFill="1" applyBorder="1" applyAlignment="1" applyProtection="1">
      <alignment horizontal="center" vertical="center"/>
      <protection locked="0"/>
    </xf>
    <xf numFmtId="0" fontId="29" fillId="0" borderId="37" xfId="21" applyFont="1" applyBorder="1" applyAlignment="1" applyProtection="1">
      <alignment horizontal="center" vertical="center"/>
      <protection locked="0"/>
    </xf>
    <xf numFmtId="0" fontId="29" fillId="0" borderId="45" xfId="21" applyFont="1" applyBorder="1" applyAlignment="1" applyProtection="1">
      <alignment horizontal="center" vertical="center"/>
      <protection locked="0"/>
    </xf>
    <xf numFmtId="173" fontId="28" fillId="3" borderId="10" xfId="7" applyNumberFormat="1" applyFont="1" applyFill="1" applyBorder="1" applyAlignment="1" applyProtection="1">
      <alignment horizontal="left" vertical="center"/>
      <protection hidden="1"/>
    </xf>
    <xf numFmtId="173" fontId="28" fillId="3" borderId="27" xfId="7" applyNumberFormat="1" applyFont="1" applyFill="1" applyBorder="1" applyAlignment="1" applyProtection="1">
      <alignment horizontal="left" vertical="center"/>
      <protection hidden="1"/>
    </xf>
    <xf numFmtId="0" fontId="28" fillId="3" borderId="22" xfId="28" applyFont="1" applyFill="1" applyBorder="1" applyAlignment="1" applyProtection="1">
      <alignment horizontal="left" vertical="center"/>
      <protection locked="0"/>
    </xf>
    <xf numFmtId="0" fontId="28" fillId="3" borderId="36" xfId="28" applyFont="1" applyFill="1" applyBorder="1" applyAlignment="1" applyProtection="1">
      <alignment horizontal="left" vertical="center"/>
      <protection locked="0"/>
    </xf>
    <xf numFmtId="0" fontId="29" fillId="0" borderId="10" xfId="21" applyFont="1" applyBorder="1" applyAlignment="1" applyProtection="1">
      <alignment horizontal="justify" vertical="center" wrapText="1"/>
      <protection locked="0"/>
    </xf>
    <xf numFmtId="0" fontId="29" fillId="0" borderId="11" xfId="21" applyFont="1" applyBorder="1" applyAlignment="1" applyProtection="1">
      <alignment horizontal="justify" vertical="center"/>
      <protection locked="0"/>
    </xf>
    <xf numFmtId="0" fontId="29" fillId="0" borderId="27" xfId="21" applyFont="1" applyBorder="1" applyAlignment="1" applyProtection="1">
      <alignment horizontal="justify" vertical="center"/>
      <protection locked="0"/>
    </xf>
    <xf numFmtId="0" fontId="29" fillId="12" borderId="10" xfId="21" applyFont="1" applyFill="1" applyBorder="1" applyAlignment="1" applyProtection="1">
      <alignment horizontal="left" vertical="center" wrapText="1"/>
      <protection locked="0"/>
    </xf>
    <xf numFmtId="0" fontId="29" fillId="12" borderId="11" xfId="21" applyFont="1" applyFill="1" applyBorder="1" applyAlignment="1" applyProtection="1">
      <alignment horizontal="left" vertical="center" wrapText="1"/>
      <protection locked="0"/>
    </xf>
    <xf numFmtId="0" fontId="29" fillId="12" borderId="27" xfId="21" applyFont="1" applyFill="1" applyBorder="1" applyAlignment="1" applyProtection="1">
      <alignment horizontal="left" vertical="center" wrapText="1"/>
      <protection locked="0"/>
    </xf>
    <xf numFmtId="0" fontId="29" fillId="0" borderId="16" xfId="21" applyFont="1" applyBorder="1" applyAlignment="1" applyProtection="1">
      <alignment horizontal="justify" vertical="center" wrapText="1"/>
      <protection locked="0"/>
    </xf>
    <xf numFmtId="0" fontId="29" fillId="0" borderId="4" xfId="21" applyFont="1" applyBorder="1" applyAlignment="1" applyProtection="1">
      <alignment horizontal="justify" vertical="center" wrapText="1"/>
      <protection locked="0"/>
    </xf>
    <xf numFmtId="0" fontId="29" fillId="0" borderId="16" xfId="21" applyFont="1" applyBorder="1" applyAlignment="1" applyProtection="1">
      <alignment horizontal="justify" vertical="center"/>
      <protection locked="0"/>
    </xf>
    <xf numFmtId="0" fontId="29" fillId="0" borderId="4" xfId="21" applyFont="1" applyBorder="1" applyAlignment="1" applyProtection="1">
      <alignment horizontal="justify" vertical="center"/>
      <protection locked="0"/>
    </xf>
    <xf numFmtId="0" fontId="29" fillId="0" borderId="4" xfId="21" applyFont="1" applyBorder="1" applyAlignment="1" applyProtection="1">
      <alignment horizontal="center" vertical="center"/>
      <protection locked="0"/>
    </xf>
    <xf numFmtId="0" fontId="28" fillId="3" borderId="53" xfId="21" applyFont="1" applyFill="1" applyBorder="1" applyAlignment="1" applyProtection="1">
      <alignment horizontal="center" vertical="center"/>
      <protection locked="0"/>
    </xf>
    <xf numFmtId="0" fontId="28" fillId="3" borderId="5" xfId="21" applyFont="1" applyFill="1" applyBorder="1" applyAlignment="1" applyProtection="1">
      <alignment horizontal="center" vertical="center"/>
      <protection locked="0"/>
    </xf>
    <xf numFmtId="0" fontId="29" fillId="0" borderId="51" xfId="21" applyFont="1" applyBorder="1" applyAlignment="1" applyProtection="1">
      <alignment horizontal="justify" vertical="center" wrapText="1"/>
      <protection locked="0"/>
    </xf>
    <xf numFmtId="0" fontId="29" fillId="0" borderId="13" xfId="21" applyFont="1" applyBorder="1" applyAlignment="1" applyProtection="1">
      <alignment horizontal="justify" vertical="center" wrapText="1"/>
      <protection locked="0"/>
    </xf>
    <xf numFmtId="0" fontId="19" fillId="0" borderId="46" xfId="9" applyFont="1" applyBorder="1" applyAlignment="1" applyProtection="1">
      <alignment horizontal="center" vertical="center"/>
      <protection locked="0"/>
    </xf>
    <xf numFmtId="0" fontId="19" fillId="0" borderId="49" xfId="9" applyFont="1" applyBorder="1" applyAlignment="1" applyProtection="1">
      <alignment horizontal="center" vertical="center"/>
      <protection locked="0"/>
    </xf>
    <xf numFmtId="0" fontId="28" fillId="0" borderId="20" xfId="21" applyFont="1" applyBorder="1" applyAlignment="1" applyProtection="1">
      <alignment horizontal="justify" vertical="center"/>
      <protection locked="0"/>
    </xf>
    <xf numFmtId="0" fontId="28" fillId="0" borderId="21" xfId="21" applyFont="1" applyBorder="1" applyAlignment="1" applyProtection="1">
      <alignment horizontal="justify" vertical="center"/>
      <protection locked="0"/>
    </xf>
    <xf numFmtId="0" fontId="28" fillId="0" borderId="35" xfId="21" applyFont="1" applyBorder="1" applyAlignment="1" applyProtection="1">
      <alignment horizontal="justify" vertical="center"/>
      <protection locked="0"/>
    </xf>
    <xf numFmtId="0" fontId="29" fillId="0" borderId="9" xfId="21" applyFont="1" applyBorder="1" applyAlignment="1" applyProtection="1">
      <alignment horizontal="justify" vertical="center" wrapText="1"/>
      <protection locked="0"/>
    </xf>
    <xf numFmtId="0" fontId="29" fillId="0" borderId="0" xfId="21" applyFont="1" applyAlignment="1" applyProtection="1">
      <alignment horizontal="justify" vertical="center"/>
      <protection locked="0"/>
    </xf>
    <xf numFmtId="0" fontId="29" fillId="0" borderId="48" xfId="21" applyFont="1" applyBorder="1" applyAlignment="1" applyProtection="1">
      <alignment horizontal="justify" vertical="center"/>
      <protection locked="0"/>
    </xf>
    <xf numFmtId="0" fontId="29" fillId="0" borderId="22" xfId="21" applyFont="1" applyBorder="1" applyAlignment="1" applyProtection="1">
      <alignment horizontal="justify" vertical="center" wrapText="1"/>
      <protection locked="0"/>
    </xf>
    <xf numFmtId="0" fontId="29" fillId="0" borderId="12" xfId="21" applyFont="1" applyBorder="1" applyAlignment="1" applyProtection="1">
      <alignment horizontal="justify" vertical="center"/>
      <protection locked="0"/>
    </xf>
    <xf numFmtId="0" fontId="29" fillId="0" borderId="36" xfId="21" applyFont="1" applyBorder="1" applyAlignment="1" applyProtection="1">
      <alignment horizontal="justify" vertical="center"/>
      <protection locked="0"/>
    </xf>
    <xf numFmtId="0" fontId="29" fillId="0" borderId="22" xfId="21" applyFont="1" applyBorder="1" applyAlignment="1" applyProtection="1">
      <alignment horizontal="left" vertical="center" wrapText="1"/>
      <protection locked="0"/>
    </xf>
    <xf numFmtId="0" fontId="29" fillId="0" borderId="12" xfId="21" applyFont="1" applyBorder="1" applyAlignment="1" applyProtection="1">
      <alignment horizontal="left" vertical="center" wrapText="1"/>
      <protection locked="0"/>
    </xf>
    <xf numFmtId="0" fontId="29" fillId="0" borderId="36" xfId="21" applyFont="1" applyBorder="1" applyAlignment="1" applyProtection="1">
      <alignment horizontal="left" vertical="center" wrapText="1"/>
      <protection locked="0"/>
    </xf>
    <xf numFmtId="0" fontId="29" fillId="0" borderId="0" xfId="21" applyFont="1" applyAlignment="1" applyProtection="1">
      <alignment horizontal="justify" vertical="center" wrapText="1"/>
      <protection locked="0"/>
    </xf>
    <xf numFmtId="0" fontId="29" fillId="0" borderId="9" xfId="21" applyFont="1" applyBorder="1" applyAlignment="1" applyProtection="1">
      <alignment horizontal="justify" vertical="top" wrapText="1"/>
      <protection locked="0"/>
    </xf>
    <xf numFmtId="0" fontId="29" fillId="0" borderId="0" xfId="21" applyFont="1" applyAlignment="1" applyProtection="1">
      <alignment horizontal="justify" vertical="top" wrapText="1"/>
      <protection locked="0"/>
    </xf>
    <xf numFmtId="0" fontId="29" fillId="0" borderId="48" xfId="21" applyFont="1" applyBorder="1" applyAlignment="1" applyProtection="1">
      <alignment horizontal="justify" vertical="top" wrapText="1"/>
      <protection locked="0"/>
    </xf>
    <xf numFmtId="0" fontId="29" fillId="0" borderId="22" xfId="21" applyFont="1" applyBorder="1" applyAlignment="1" applyProtection="1">
      <alignment horizontal="justify" vertical="top" wrapText="1"/>
      <protection locked="0"/>
    </xf>
    <xf numFmtId="0" fontId="29" fillId="0" borderId="12" xfId="21" applyFont="1" applyBorder="1" applyAlignment="1" applyProtection="1">
      <alignment horizontal="justify" vertical="top" wrapText="1"/>
      <protection locked="0"/>
    </xf>
    <xf numFmtId="0" fontId="29" fillId="0" borderId="36" xfId="21" applyFont="1" applyBorder="1" applyAlignment="1" applyProtection="1">
      <alignment horizontal="justify" vertical="top" wrapText="1"/>
      <protection locked="0"/>
    </xf>
    <xf numFmtId="0" fontId="22" fillId="0" borderId="4" xfId="21" applyFont="1" applyBorder="1" applyAlignment="1" applyProtection="1">
      <alignment horizontal="justify" vertical="center"/>
      <protection locked="0"/>
    </xf>
    <xf numFmtId="0" fontId="22" fillId="0" borderId="23" xfId="21" applyFont="1" applyBorder="1" applyAlignment="1" applyProtection="1">
      <alignment horizontal="justify" vertical="center"/>
      <protection locked="0"/>
    </xf>
    <xf numFmtId="0" fontId="23" fillId="0" borderId="50" xfId="21" applyFont="1" applyBorder="1" applyAlignment="1" applyProtection="1">
      <alignment horizontal="center" vertical="center"/>
      <protection locked="0"/>
    </xf>
    <xf numFmtId="0" fontId="23" fillId="0" borderId="0" xfId="21" applyFont="1" applyAlignment="1" applyProtection="1">
      <alignment horizontal="center" vertical="center"/>
      <protection locked="0"/>
    </xf>
    <xf numFmtId="0" fontId="32" fillId="5" borderId="23" xfId="9" applyFont="1" applyFill="1" applyBorder="1" applyAlignment="1" applyProtection="1">
      <alignment horizontal="center" vertical="center" wrapText="1"/>
      <protection locked="0"/>
    </xf>
    <xf numFmtId="0" fontId="22" fillId="2" borderId="16" xfId="21" applyFont="1" applyFill="1" applyBorder="1" applyAlignment="1" applyProtection="1">
      <alignment vertical="center"/>
      <protection locked="0"/>
    </xf>
    <xf numFmtId="0" fontId="22" fillId="2" borderId="4" xfId="21" applyFont="1" applyFill="1" applyBorder="1" applyAlignment="1" applyProtection="1">
      <alignment vertical="center"/>
      <protection locked="0"/>
    </xf>
    <xf numFmtId="0" fontId="31" fillId="2" borderId="16" xfId="21" applyFont="1" applyFill="1" applyBorder="1" applyAlignment="1" applyProtection="1">
      <alignment vertical="center" wrapText="1"/>
      <protection locked="0"/>
    </xf>
    <xf numFmtId="0" fontId="31" fillId="2" borderId="4" xfId="21" applyFont="1" applyFill="1" applyBorder="1" applyAlignment="1" applyProtection="1">
      <alignment vertical="center" wrapText="1"/>
      <protection locked="0"/>
    </xf>
    <xf numFmtId="0" fontId="29" fillId="0" borderId="23" xfId="21" applyFont="1" applyBorder="1" applyAlignment="1" applyProtection="1">
      <alignment horizontal="center" vertical="center"/>
      <protection locked="0"/>
    </xf>
    <xf numFmtId="0" fontId="23" fillId="3" borderId="16" xfId="21" applyFont="1" applyFill="1" applyBorder="1" applyAlignment="1" applyProtection="1">
      <alignment horizontal="right" vertical="center"/>
      <protection locked="0"/>
    </xf>
    <xf numFmtId="0" fontId="23" fillId="3" borderId="4" xfId="21" applyFont="1" applyFill="1" applyBorder="1" applyAlignment="1" applyProtection="1">
      <alignment horizontal="right" vertical="center"/>
      <protection locked="0"/>
    </xf>
    <xf numFmtId="0" fontId="23" fillId="3" borderId="37" xfId="21" applyFont="1" applyFill="1" applyBorder="1" applyAlignment="1" applyProtection="1">
      <alignment horizontal="right" vertical="center"/>
      <protection locked="0"/>
    </xf>
    <xf numFmtId="0" fontId="23" fillId="3" borderId="16" xfId="21" applyFont="1" applyFill="1" applyBorder="1" applyAlignment="1" applyProtection="1">
      <alignment horizontal="left" vertical="center"/>
      <protection locked="0"/>
    </xf>
    <xf numFmtId="0" fontId="23" fillId="3" borderId="4" xfId="21" applyFont="1" applyFill="1" applyBorder="1" applyAlignment="1" applyProtection="1">
      <alignment horizontal="left" vertical="center"/>
      <protection locked="0"/>
    </xf>
    <xf numFmtId="0" fontId="23" fillId="3" borderId="23" xfId="21" applyFont="1" applyFill="1" applyBorder="1" applyAlignment="1" applyProtection="1">
      <alignment horizontal="left" vertical="center"/>
      <protection locked="0"/>
    </xf>
    <xf numFmtId="0" fontId="19" fillId="0" borderId="53" xfId="0" applyFont="1" applyBorder="1" applyAlignment="1" applyProtection="1">
      <alignment horizontal="justify" vertical="center" wrapText="1"/>
      <protection locked="0"/>
    </xf>
    <xf numFmtId="0" fontId="19" fillId="0" borderId="66" xfId="0" applyFont="1" applyBorder="1" applyAlignment="1" applyProtection="1">
      <alignment horizontal="justify" vertical="center" wrapText="1"/>
      <protection locked="0"/>
    </xf>
    <xf numFmtId="0" fontId="22" fillId="0" borderId="13" xfId="21" applyFont="1" applyBorder="1" applyAlignment="1" applyProtection="1">
      <alignment horizontal="justify" vertical="center"/>
      <protection locked="0"/>
    </xf>
    <xf numFmtId="0" fontId="22" fillId="0" borderId="14" xfId="21" applyFont="1" applyBorder="1" applyAlignment="1" applyProtection="1">
      <alignment horizontal="justify" vertical="center"/>
      <protection locked="0"/>
    </xf>
    <xf numFmtId="0" fontId="31" fillId="2" borderId="51" xfId="21" applyFont="1" applyFill="1" applyBorder="1" applyAlignment="1" applyProtection="1">
      <alignment vertical="center" wrapText="1"/>
      <protection locked="0"/>
    </xf>
    <xf numFmtId="0" fontId="31" fillId="2" borderId="13" xfId="21" applyFont="1" applyFill="1" applyBorder="1" applyAlignment="1" applyProtection="1">
      <alignment vertical="center" wrapText="1"/>
      <protection locked="0"/>
    </xf>
    <xf numFmtId="0" fontId="23" fillId="3" borderId="51" xfId="21" applyFont="1" applyFill="1" applyBorder="1" applyAlignment="1" applyProtection="1">
      <alignment horizontal="right" vertical="center"/>
      <protection locked="0"/>
    </xf>
    <xf numFmtId="0" fontId="23" fillId="3" borderId="13" xfId="21" applyFont="1" applyFill="1" applyBorder="1" applyAlignment="1" applyProtection="1">
      <alignment horizontal="right" vertical="center"/>
      <protection locked="0"/>
    </xf>
    <xf numFmtId="0" fontId="22" fillId="0" borderId="53" xfId="9" applyFont="1" applyBorder="1" applyAlignment="1" applyProtection="1">
      <alignment horizontal="justify" vertical="center" wrapText="1"/>
      <protection locked="0"/>
    </xf>
    <xf numFmtId="0" fontId="22" fillId="0" borderId="5" xfId="9" applyFont="1" applyBorder="1" applyAlignment="1" applyProtection="1">
      <alignment horizontal="justify" vertical="center" wrapText="1"/>
      <protection locked="0"/>
    </xf>
    <xf numFmtId="0" fontId="22" fillId="0" borderId="6" xfId="9" applyFont="1" applyBorder="1" applyAlignment="1" applyProtection="1">
      <alignment horizontal="justify" vertical="center" wrapText="1"/>
      <protection locked="0"/>
    </xf>
    <xf numFmtId="0" fontId="29" fillId="0" borderId="11" xfId="21" applyFont="1" applyBorder="1" applyAlignment="1" applyProtection="1">
      <alignment horizontal="justify" vertical="center" wrapText="1"/>
      <protection locked="0"/>
    </xf>
    <xf numFmtId="0" fontId="29" fillId="0" borderId="27" xfId="21" applyFont="1" applyBorder="1" applyAlignment="1" applyProtection="1">
      <alignment horizontal="justify" vertical="center" wrapText="1"/>
      <protection locked="0"/>
    </xf>
    <xf numFmtId="0" fontId="29" fillId="0" borderId="48" xfId="21" applyFont="1" applyBorder="1" applyAlignment="1" applyProtection="1">
      <alignment horizontal="justify" vertical="center" wrapText="1"/>
      <protection locked="0"/>
    </xf>
    <xf numFmtId="0" fontId="29" fillId="0" borderId="22" xfId="21" applyFont="1" applyBorder="1" applyAlignment="1" applyProtection="1">
      <alignment horizontal="justify" vertical="center"/>
      <protection locked="0"/>
    </xf>
    <xf numFmtId="0" fontId="29" fillId="0" borderId="12" xfId="21" applyFont="1" applyBorder="1" applyAlignment="1" applyProtection="1">
      <alignment horizontal="justify" vertical="center" wrapText="1"/>
      <protection locked="0"/>
    </xf>
    <xf numFmtId="0" fontId="29" fillId="0" borderId="36" xfId="21" applyFont="1" applyBorder="1" applyAlignment="1" applyProtection="1">
      <alignment horizontal="justify" vertical="center" wrapText="1"/>
      <protection locked="0"/>
    </xf>
    <xf numFmtId="0" fontId="28" fillId="0" borderId="20" xfId="21" applyFont="1" applyBorder="1" applyAlignment="1" applyProtection="1">
      <alignment horizontal="left" vertical="center" wrapText="1"/>
      <protection locked="0"/>
    </xf>
    <xf numFmtId="0" fontId="28" fillId="0" borderId="21" xfId="21" applyFont="1" applyBorder="1" applyAlignment="1" applyProtection="1">
      <alignment horizontal="left" vertical="center" wrapText="1"/>
      <protection locked="0"/>
    </xf>
    <xf numFmtId="0" fontId="28" fillId="0" borderId="35" xfId="21" applyFont="1" applyBorder="1" applyAlignment="1" applyProtection="1">
      <alignment horizontal="left" vertical="center" wrapText="1"/>
      <protection locked="0"/>
    </xf>
    <xf numFmtId="0" fontId="29" fillId="0" borderId="22" xfId="21" applyFont="1" applyBorder="1" applyAlignment="1" applyProtection="1">
      <alignment horizontal="left" vertical="center"/>
      <protection locked="0"/>
    </xf>
    <xf numFmtId="0" fontId="29" fillId="0" borderId="12" xfId="21" applyFont="1" applyBorder="1" applyAlignment="1" applyProtection="1">
      <alignment horizontal="left" vertical="center"/>
      <protection locked="0"/>
    </xf>
    <xf numFmtId="0" fontId="29" fillId="0" borderId="36" xfId="21" applyFont="1" applyBorder="1" applyAlignment="1" applyProtection="1">
      <alignment horizontal="left" vertical="center"/>
      <protection locked="0"/>
    </xf>
    <xf numFmtId="0" fontId="29" fillId="0" borderId="0" xfId="21" applyFont="1" applyAlignment="1" applyProtection="1">
      <alignment horizontal="justify" vertical="top"/>
      <protection locked="0"/>
    </xf>
    <xf numFmtId="0" fontId="29" fillId="0" borderId="48" xfId="21" applyFont="1" applyBorder="1" applyAlignment="1" applyProtection="1">
      <alignment horizontal="justify" vertical="top"/>
      <protection locked="0"/>
    </xf>
    <xf numFmtId="0" fontId="29" fillId="0" borderId="0" xfId="21" applyFont="1" applyAlignment="1" applyProtection="1">
      <alignment horizontal="center" vertical="center"/>
      <protection locked="0"/>
    </xf>
    <xf numFmtId="0" fontId="28" fillId="0" borderId="20" xfId="21" applyFont="1" applyBorder="1" applyAlignment="1" applyProtection="1">
      <alignment horizontal="left" vertical="center"/>
      <protection locked="0"/>
    </xf>
    <xf numFmtId="0" fontId="28" fillId="0" borderId="21" xfId="21" applyFont="1" applyBorder="1" applyAlignment="1" applyProtection="1">
      <alignment horizontal="left" vertical="center"/>
      <protection locked="0"/>
    </xf>
    <xf numFmtId="0" fontId="28" fillId="0" borderId="35" xfId="21" applyFont="1" applyBorder="1" applyAlignment="1" applyProtection="1">
      <alignment horizontal="left" vertical="center"/>
      <protection locked="0"/>
    </xf>
    <xf numFmtId="0" fontId="29" fillId="0" borderId="12" xfId="21" applyFont="1" applyBorder="1" applyAlignment="1" applyProtection="1">
      <alignment horizontal="justify" vertical="top"/>
      <protection locked="0"/>
    </xf>
    <xf numFmtId="0" fontId="29" fillId="0" borderId="36" xfId="21" applyFont="1" applyBorder="1" applyAlignment="1" applyProtection="1">
      <alignment horizontal="justify" vertical="top"/>
      <protection locked="0"/>
    </xf>
    <xf numFmtId="0" fontId="29" fillId="0" borderId="9" xfId="21" applyFont="1" applyBorder="1" applyAlignment="1" applyProtection="1">
      <alignment horizontal="left" vertical="center"/>
      <protection locked="0"/>
    </xf>
    <xf numFmtId="0" fontId="29" fillId="0" borderId="0" xfId="21" applyFont="1" applyAlignment="1" applyProtection="1">
      <alignment horizontal="left" vertical="center"/>
      <protection locked="0"/>
    </xf>
    <xf numFmtId="0" fontId="29" fillId="0" borderId="48" xfId="21" applyFont="1" applyBorder="1" applyAlignment="1" applyProtection="1">
      <alignment horizontal="left" vertical="center"/>
      <protection locked="0"/>
    </xf>
    <xf numFmtId="0" fontId="29" fillId="0" borderId="22" xfId="21" applyFont="1" applyBorder="1" applyAlignment="1" applyProtection="1">
      <alignment horizontal="left" wrapText="1"/>
      <protection locked="0"/>
    </xf>
    <xf numFmtId="0" fontId="29" fillId="0" borderId="12" xfId="21" applyFont="1" applyBorder="1" applyAlignment="1" applyProtection="1">
      <alignment horizontal="left"/>
      <protection locked="0"/>
    </xf>
    <xf numFmtId="0" fontId="29" fillId="0" borderId="36" xfId="21" applyFont="1" applyBorder="1" applyAlignment="1" applyProtection="1">
      <alignment horizontal="left"/>
      <protection locked="0"/>
    </xf>
    <xf numFmtId="0" fontId="29" fillId="0" borderId="38" xfId="21" applyFont="1" applyBorder="1" applyAlignment="1" applyProtection="1">
      <alignment horizontal="center" vertical="center"/>
      <protection locked="0"/>
    </xf>
    <xf numFmtId="0" fontId="19" fillId="0" borderId="4" xfId="0" applyFont="1" applyBorder="1" applyAlignment="1">
      <alignment horizontal="justify" vertical="top"/>
    </xf>
    <xf numFmtId="0" fontId="19" fillId="0" borderId="4" xfId="0" applyFont="1" applyBorder="1" applyAlignment="1">
      <alignment horizontal="justify" vertical="top" wrapText="1"/>
    </xf>
    <xf numFmtId="0" fontId="19" fillId="0" borderId="37" xfId="0" applyFont="1" applyBorder="1" applyAlignment="1">
      <alignment horizontal="justify" vertical="center" wrapText="1"/>
    </xf>
    <xf numFmtId="0" fontId="19" fillId="0" borderId="38" xfId="0" applyFont="1" applyBorder="1" applyAlignment="1">
      <alignment horizontal="justify" vertical="center" wrapText="1"/>
    </xf>
    <xf numFmtId="0" fontId="19" fillId="0" borderId="19" xfId="0" applyFont="1" applyBorder="1" applyAlignment="1">
      <alignment horizontal="justify" vertical="center" wrapText="1"/>
    </xf>
    <xf numFmtId="0" fontId="20" fillId="5" borderId="4" xfId="0" applyFont="1" applyFill="1" applyBorder="1" applyAlignment="1">
      <alignment horizontal="left"/>
    </xf>
    <xf numFmtId="0" fontId="20" fillId="3" borderId="4" xfId="0" applyFont="1" applyFill="1" applyBorder="1" applyAlignment="1">
      <alignment horizontal="center" vertical="center" wrapText="1" readingOrder="1"/>
    </xf>
    <xf numFmtId="0" fontId="19" fillId="0" borderId="4" xfId="0" applyFont="1" applyBorder="1" applyAlignment="1">
      <alignment horizontal="justify" vertical="center" wrapText="1" readingOrder="1"/>
    </xf>
    <xf numFmtId="0" fontId="20" fillId="5" borderId="4" xfId="21" applyFont="1" applyFill="1" applyBorder="1" applyAlignment="1" applyProtection="1">
      <alignment horizontal="center" vertical="center"/>
      <protection locked="0"/>
    </xf>
    <xf numFmtId="0" fontId="28" fillId="5" borderId="4" xfId="21" applyFont="1" applyFill="1" applyBorder="1" applyAlignment="1" applyProtection="1">
      <alignment horizontal="center" vertical="center"/>
      <protection locked="0"/>
    </xf>
    <xf numFmtId="0" fontId="28" fillId="5" borderId="7" xfId="21" applyFont="1" applyFill="1" applyBorder="1" applyAlignment="1" applyProtection="1">
      <alignment horizontal="center" vertical="center"/>
      <protection locked="0"/>
    </xf>
    <xf numFmtId="0" fontId="29" fillId="2" borderId="58" xfId="21" applyFont="1" applyFill="1" applyBorder="1" applyAlignment="1" applyProtection="1">
      <alignment horizontal="justify" vertical="top" wrapText="1"/>
      <protection locked="0"/>
    </xf>
    <xf numFmtId="0" fontId="29" fillId="2" borderId="29" xfId="21" applyFont="1" applyFill="1" applyBorder="1" applyAlignment="1" applyProtection="1">
      <alignment horizontal="justify" vertical="top"/>
      <protection locked="0"/>
    </xf>
    <xf numFmtId="0" fontId="29" fillId="2" borderId="59" xfId="21" applyFont="1" applyFill="1" applyBorder="1" applyAlignment="1" applyProtection="1">
      <alignment horizontal="justify" vertical="top"/>
      <protection locked="0"/>
    </xf>
    <xf numFmtId="0" fontId="29" fillId="2" borderId="50" xfId="21" applyFont="1" applyFill="1" applyBorder="1" applyAlignment="1" applyProtection="1">
      <alignment horizontal="justify" vertical="top" wrapText="1"/>
      <protection locked="0"/>
    </xf>
    <xf numFmtId="0" fontId="29" fillId="2" borderId="0" xfId="21" applyFont="1" applyFill="1" applyAlignment="1" applyProtection="1">
      <alignment horizontal="justify" vertical="top" wrapText="1"/>
      <protection locked="0"/>
    </xf>
    <xf numFmtId="0" fontId="29" fillId="2" borderId="47" xfId="21" applyFont="1" applyFill="1" applyBorder="1" applyAlignment="1" applyProtection="1">
      <alignment horizontal="justify" vertical="top" wrapText="1"/>
      <protection locked="0"/>
    </xf>
    <xf numFmtId="0" fontId="29" fillId="2" borderId="43" xfId="21" applyFont="1" applyFill="1" applyBorder="1" applyAlignment="1" applyProtection="1">
      <alignment horizontal="justify" vertical="center" wrapText="1"/>
      <protection locked="0"/>
    </xf>
    <xf numFmtId="0" fontId="29" fillId="2" borderId="17" xfId="21" applyFont="1" applyFill="1" applyBorder="1" applyAlignment="1" applyProtection="1">
      <alignment horizontal="justify" vertical="center"/>
      <protection locked="0"/>
    </xf>
    <xf numFmtId="0" fontId="29" fillId="2" borderId="44" xfId="21" applyFont="1" applyFill="1" applyBorder="1" applyAlignment="1" applyProtection="1">
      <alignment horizontal="justify" vertical="center"/>
      <protection locked="0"/>
    </xf>
    <xf numFmtId="0" fontId="28" fillId="5" borderId="4" xfId="21" applyFont="1" applyFill="1" applyBorder="1" applyAlignment="1" applyProtection="1">
      <alignment horizontal="center" vertical="center" wrapText="1"/>
      <protection locked="0"/>
    </xf>
    <xf numFmtId="0" fontId="29" fillId="2" borderId="58" xfId="21" applyFont="1" applyFill="1" applyBorder="1" applyAlignment="1" applyProtection="1">
      <alignment horizontal="justify" vertical="justify" wrapText="1"/>
      <protection locked="0"/>
    </xf>
    <xf numFmtId="0" fontId="29" fillId="2" borderId="29" xfId="21" applyFont="1" applyFill="1" applyBorder="1" applyAlignment="1" applyProtection="1">
      <alignment horizontal="justify" vertical="justify"/>
      <protection locked="0"/>
    </xf>
    <xf numFmtId="0" fontId="29" fillId="2" borderId="59" xfId="21" applyFont="1" applyFill="1" applyBorder="1" applyAlignment="1" applyProtection="1">
      <alignment horizontal="justify" vertical="justify"/>
      <protection locked="0"/>
    </xf>
    <xf numFmtId="0" fontId="29" fillId="2" borderId="43" xfId="21" applyFont="1" applyFill="1" applyBorder="1" applyAlignment="1" applyProtection="1">
      <alignment horizontal="justify" vertical="justify" wrapText="1"/>
      <protection locked="0"/>
    </xf>
    <xf numFmtId="0" fontId="29" fillId="2" borderId="17" xfId="21" applyFont="1" applyFill="1" applyBorder="1" applyAlignment="1" applyProtection="1">
      <alignment horizontal="justify" vertical="justify"/>
      <protection locked="0"/>
    </xf>
    <xf numFmtId="0" fontId="29" fillId="2" borderId="44" xfId="21" applyFont="1" applyFill="1" applyBorder="1" applyAlignment="1" applyProtection="1">
      <alignment horizontal="justify" vertical="justify"/>
      <protection locked="0"/>
    </xf>
    <xf numFmtId="0" fontId="29" fillId="2" borderId="37" xfId="58" applyFont="1" applyFill="1" applyBorder="1" applyAlignment="1" applyProtection="1">
      <alignment horizontal="left"/>
      <protection locked="0"/>
    </xf>
    <xf numFmtId="0" fontId="29" fillId="2" borderId="45" xfId="58" applyFont="1" applyFill="1" applyBorder="1" applyAlignment="1" applyProtection="1">
      <alignment horizontal="left"/>
      <protection locked="0"/>
    </xf>
    <xf numFmtId="0" fontId="29" fillId="3" borderId="13" xfId="58" applyFont="1" applyFill="1" applyBorder="1" applyAlignment="1" applyProtection="1">
      <alignment horizontal="center"/>
      <protection locked="0"/>
    </xf>
    <xf numFmtId="0" fontId="29" fillId="3" borderId="14" xfId="58" applyFont="1" applyFill="1" applyBorder="1" applyAlignment="1" applyProtection="1">
      <alignment horizontal="center"/>
      <protection locked="0"/>
    </xf>
    <xf numFmtId="0" fontId="42" fillId="0" borderId="10" xfId="58" applyFont="1" applyBorder="1" applyAlignment="1">
      <alignment horizontal="left" wrapText="1"/>
    </xf>
    <xf numFmtId="0" fontId="42" fillId="0" borderId="11" xfId="58" applyFont="1" applyBorder="1" applyAlignment="1">
      <alignment horizontal="left" wrapText="1"/>
    </xf>
    <xf numFmtId="0" fontId="42" fillId="0" borderId="27" xfId="58" applyFont="1" applyBorder="1" applyAlignment="1">
      <alignment horizontal="left" wrapText="1"/>
    </xf>
    <xf numFmtId="173" fontId="28" fillId="3" borderId="10" xfId="8" applyNumberFormat="1" applyFont="1" applyFill="1" applyBorder="1" applyAlignment="1" applyProtection="1">
      <alignment horizontal="left" vertical="center"/>
    </xf>
    <xf numFmtId="173" fontId="28" fillId="3" borderId="11" xfId="8" applyNumberFormat="1" applyFont="1" applyFill="1" applyBorder="1" applyAlignment="1" applyProtection="1">
      <alignment horizontal="left" vertical="center"/>
    </xf>
    <xf numFmtId="173" fontId="28" fillId="3" borderId="27" xfId="8" applyNumberFormat="1" applyFont="1" applyFill="1" applyBorder="1" applyAlignment="1" applyProtection="1">
      <alignment horizontal="left" vertical="center"/>
    </xf>
    <xf numFmtId="0" fontId="28" fillId="7" borderId="31" xfId="58" applyFont="1" applyFill="1" applyBorder="1" applyAlignment="1" applyProtection="1">
      <alignment horizontal="center" vertical="center" wrapText="1"/>
      <protection locked="0"/>
    </xf>
    <xf numFmtId="0" fontId="28" fillId="7" borderId="24" xfId="58" applyFont="1" applyFill="1" applyBorder="1" applyAlignment="1" applyProtection="1">
      <alignment horizontal="center" vertical="center" wrapText="1"/>
      <protection locked="0"/>
    </xf>
    <xf numFmtId="0" fontId="29" fillId="3" borderId="4" xfId="58" applyFont="1" applyFill="1" applyBorder="1" applyAlignment="1" applyProtection="1">
      <alignment horizontal="center"/>
      <protection locked="0"/>
    </xf>
    <xf numFmtId="0" fontId="29" fillId="3" borderId="23" xfId="58" applyFont="1" applyFill="1" applyBorder="1" applyAlignment="1" applyProtection="1">
      <alignment horizontal="center"/>
      <protection locked="0"/>
    </xf>
    <xf numFmtId="0" fontId="29" fillId="2" borderId="4" xfId="58" applyFont="1" applyFill="1" applyBorder="1" applyAlignment="1" applyProtection="1">
      <alignment horizontal="center"/>
      <protection locked="0"/>
    </xf>
    <xf numFmtId="0" fontId="29" fillId="2" borderId="23" xfId="58" applyFont="1" applyFill="1" applyBorder="1" applyAlignment="1" applyProtection="1">
      <alignment horizontal="center"/>
      <protection locked="0"/>
    </xf>
    <xf numFmtId="0" fontId="29" fillId="2" borderId="4" xfId="58" applyFont="1" applyFill="1" applyBorder="1" applyAlignment="1" applyProtection="1">
      <alignment horizontal="left"/>
      <protection locked="0"/>
    </xf>
    <xf numFmtId="0" fontId="29" fillId="2" borderId="23" xfId="58" applyFont="1" applyFill="1" applyBorder="1" applyAlignment="1" applyProtection="1">
      <alignment horizontal="left"/>
      <protection locked="0"/>
    </xf>
    <xf numFmtId="0" fontId="19" fillId="0" borderId="37" xfId="9" applyFont="1" applyBorder="1" applyAlignment="1" applyProtection="1">
      <alignment horizontal="center"/>
      <protection locked="0"/>
    </xf>
    <xf numFmtId="0" fontId="19" fillId="0" borderId="19" xfId="9" applyFont="1" applyBorder="1" applyAlignment="1" applyProtection="1">
      <alignment horizontal="center"/>
      <protection locked="0"/>
    </xf>
    <xf numFmtId="0" fontId="28" fillId="17" borderId="0" xfId="28" applyFont="1" applyFill="1" applyAlignment="1" applyProtection="1">
      <alignment horizontal="left" vertical="top" wrapText="1"/>
      <protection locked="0"/>
    </xf>
    <xf numFmtId="0" fontId="29" fillId="0" borderId="10" xfId="28" applyFont="1" applyBorder="1" applyAlignment="1" applyProtection="1">
      <alignment horizontal="justify" vertical="top" wrapText="1"/>
      <protection locked="0"/>
    </xf>
    <xf numFmtId="0" fontId="29" fillId="0" borderId="11" xfId="28" applyFont="1" applyBorder="1" applyAlignment="1" applyProtection="1">
      <alignment horizontal="justify" vertical="top" wrapText="1"/>
      <protection locked="0"/>
    </xf>
    <xf numFmtId="0" fontId="29" fillId="0" borderId="27" xfId="28" applyFont="1" applyBorder="1" applyAlignment="1" applyProtection="1">
      <alignment horizontal="justify" vertical="top" wrapText="1"/>
      <protection locked="0"/>
    </xf>
    <xf numFmtId="0" fontId="28" fillId="5" borderId="10" xfId="28" applyFont="1" applyFill="1" applyBorder="1" applyAlignment="1" applyProtection="1">
      <alignment horizontal="center"/>
      <protection locked="0"/>
    </xf>
    <xf numFmtId="0" fontId="28" fillId="5" borderId="11" xfId="28" applyFont="1" applyFill="1" applyBorder="1" applyAlignment="1" applyProtection="1">
      <alignment horizontal="center"/>
      <protection locked="0"/>
    </xf>
    <xf numFmtId="0" fontId="28" fillId="5" borderId="27" xfId="28" applyFont="1" applyFill="1" applyBorder="1" applyAlignment="1" applyProtection="1">
      <alignment horizontal="center"/>
      <protection locked="0"/>
    </xf>
    <xf numFmtId="0" fontId="19" fillId="5" borderId="4" xfId="9" applyFont="1" applyFill="1" applyBorder="1" applyAlignment="1" applyProtection="1">
      <alignment horizontal="justify" vertical="center" wrapText="1"/>
      <protection locked="0"/>
    </xf>
  </cellXfs>
  <cellStyles count="68">
    <cellStyle name="Hipervínculo" xfId="57" builtinId="8"/>
    <cellStyle name="Hipervínculo 2" xfId="64" xr:uid="{33A084E1-B984-4E3B-AD2C-CE6106D89D43}"/>
    <cellStyle name="Millares [0] 2" xfId="1" xr:uid="{00000000-0005-0000-0000-000001000000}"/>
    <cellStyle name="Millares [0] 3" xfId="54" xr:uid="{00000000-0005-0000-0000-000002000000}"/>
    <cellStyle name="Millares 2" xfId="2" xr:uid="{00000000-0005-0000-0000-000003000000}"/>
    <cellStyle name="Millares 2 2" xfId="3" xr:uid="{00000000-0005-0000-0000-000004000000}"/>
    <cellStyle name="Millares 2 3" xfId="24" xr:uid="{00000000-0005-0000-0000-000005000000}"/>
    <cellStyle name="Millares 2 5 2" xfId="31" xr:uid="{00000000-0005-0000-0000-000006000000}"/>
    <cellStyle name="Millares 3" xfId="4" xr:uid="{00000000-0005-0000-0000-000007000000}"/>
    <cellStyle name="Millares 3 2" xfId="5" xr:uid="{00000000-0005-0000-0000-000008000000}"/>
    <cellStyle name="Millares 4" xfId="6" xr:uid="{00000000-0005-0000-0000-000009000000}"/>
    <cellStyle name="Millares 4 2" xfId="22" xr:uid="{00000000-0005-0000-0000-00000A000000}"/>
    <cellStyle name="Millares 5" xfId="46" xr:uid="{00000000-0005-0000-0000-00000B000000}"/>
    <cellStyle name="Moneda" xfId="7" builtinId="4"/>
    <cellStyle name="Moneda [0] 2" xfId="23" xr:uid="{00000000-0005-0000-0000-00000D000000}"/>
    <cellStyle name="Moneda [0] 3" xfId="26" xr:uid="{00000000-0005-0000-0000-00000E000000}"/>
    <cellStyle name="Moneda [0] 3 2" xfId="40" xr:uid="{00000000-0005-0000-0000-00000F000000}"/>
    <cellStyle name="Moneda [0] 4" xfId="29" xr:uid="{00000000-0005-0000-0000-000010000000}"/>
    <cellStyle name="Moneda [0] 5" xfId="43" xr:uid="{00000000-0005-0000-0000-000011000000}"/>
    <cellStyle name="Moneda [0] 6" xfId="53" xr:uid="{00000000-0005-0000-0000-000012000000}"/>
    <cellStyle name="Moneda [0] 7" xfId="56" xr:uid="{00000000-0005-0000-0000-000013000000}"/>
    <cellStyle name="Moneda 2" xfId="8" xr:uid="{00000000-0005-0000-0000-000014000000}"/>
    <cellStyle name="Moneda 3" xfId="19" xr:uid="{00000000-0005-0000-0000-000015000000}"/>
    <cellStyle name="Moneda 4" xfId="35" xr:uid="{00000000-0005-0000-0000-000016000000}"/>
    <cellStyle name="Moneda 5" xfId="37" xr:uid="{00000000-0005-0000-0000-000017000000}"/>
    <cellStyle name="Moneda 6" xfId="33" xr:uid="{00000000-0005-0000-0000-000018000000}"/>
    <cellStyle name="Moneda 7" xfId="49" xr:uid="{00000000-0005-0000-0000-000019000000}"/>
    <cellStyle name="Moneda 8" xfId="65" xr:uid="{CB5A2673-BABF-4C87-AC36-7F3CE18F0457}"/>
    <cellStyle name="Normal" xfId="0" builtinId="0"/>
    <cellStyle name="Normal 10" xfId="34" xr:uid="{00000000-0005-0000-0000-00001B000000}"/>
    <cellStyle name="Normal 10 2 2" xfId="30" xr:uid="{00000000-0005-0000-0000-00001C000000}"/>
    <cellStyle name="Normal 11" xfId="36" xr:uid="{00000000-0005-0000-0000-00001D000000}"/>
    <cellStyle name="Normal 11 2" xfId="41" xr:uid="{00000000-0005-0000-0000-00001E000000}"/>
    <cellStyle name="Normal 11 3" xfId="58" xr:uid="{6392CAF9-AF54-409A-BAA5-BC18C8BF4DD9}"/>
    <cellStyle name="Normal 12" xfId="45" xr:uid="{00000000-0005-0000-0000-00001F000000}"/>
    <cellStyle name="Normal 13" xfId="48" xr:uid="{00000000-0005-0000-0000-000020000000}"/>
    <cellStyle name="Normal 14" xfId="52" xr:uid="{00000000-0005-0000-0000-000021000000}"/>
    <cellStyle name="Normal 15" xfId="55" xr:uid="{00000000-0005-0000-0000-000022000000}"/>
    <cellStyle name="Normal 2" xfId="9" xr:uid="{00000000-0005-0000-0000-000023000000}"/>
    <cellStyle name="Normal 2 2" xfId="10" xr:uid="{00000000-0005-0000-0000-000024000000}"/>
    <cellStyle name="Normal 2 3" xfId="50" xr:uid="{00000000-0005-0000-0000-000025000000}"/>
    <cellStyle name="Normal 3" xfId="11" xr:uid="{00000000-0005-0000-0000-000026000000}"/>
    <cellStyle name="Normal 4" xfId="12" xr:uid="{00000000-0005-0000-0000-000027000000}"/>
    <cellStyle name="Normal 4 2" xfId="27" xr:uid="{00000000-0005-0000-0000-000028000000}"/>
    <cellStyle name="Normal 5" xfId="13" xr:uid="{00000000-0005-0000-0000-000029000000}"/>
    <cellStyle name="Normal 5 2" xfId="21" xr:uid="{00000000-0005-0000-0000-00002A000000}"/>
    <cellStyle name="Normal 5 2 2" xfId="60" xr:uid="{780F1378-CC51-41FB-8710-09277338329A}"/>
    <cellStyle name="Normal 5 2 2 2" xfId="61" xr:uid="{50BC3B72-5D44-4D7D-ACAF-1AFB287019A6}"/>
    <cellStyle name="Normal 5 2 3" xfId="62" xr:uid="{7F457707-49F9-4A01-B935-D9A59B3E08BB}"/>
    <cellStyle name="Normal 5 2 3 2" xfId="63" xr:uid="{C41CE11F-0E06-4295-93D0-9E635B5FA548}"/>
    <cellStyle name="Normal 5 2 3 3" xfId="67" xr:uid="{B75A78F3-E306-4804-9EB0-BED6A2660EBE}"/>
    <cellStyle name="Normal 5 3" xfId="28" xr:uid="{00000000-0005-0000-0000-00002B000000}"/>
    <cellStyle name="Normal 6" xfId="18" xr:uid="{00000000-0005-0000-0000-00002C000000}"/>
    <cellStyle name="Normal 7" xfId="14" xr:uid="{00000000-0005-0000-0000-00002D000000}"/>
    <cellStyle name="Normal 8" xfId="25" xr:uid="{00000000-0005-0000-0000-00002E000000}"/>
    <cellStyle name="Normal 8 2" xfId="39" xr:uid="{00000000-0005-0000-0000-00002F000000}"/>
    <cellStyle name="Normal 8 3" xfId="44" xr:uid="{00000000-0005-0000-0000-000030000000}"/>
    <cellStyle name="Normal 9" xfId="15" xr:uid="{00000000-0005-0000-0000-000031000000}"/>
    <cellStyle name="Porcentaje" xfId="16" builtinId="5"/>
    <cellStyle name="Porcentaje 2" xfId="17" xr:uid="{00000000-0005-0000-0000-000033000000}"/>
    <cellStyle name="Porcentaje 2 3" xfId="32" xr:uid="{00000000-0005-0000-0000-000034000000}"/>
    <cellStyle name="Porcentaje 3" xfId="20" xr:uid="{00000000-0005-0000-0000-000035000000}"/>
    <cellStyle name="Porcentaje 4" xfId="38" xr:uid="{00000000-0005-0000-0000-000036000000}"/>
    <cellStyle name="Porcentaje 4 2" xfId="42" xr:uid="{00000000-0005-0000-0000-000037000000}"/>
    <cellStyle name="Porcentaje 4 3" xfId="59" xr:uid="{AB5EFD23-08D5-4605-AD45-37F169F41BA2}"/>
    <cellStyle name="Porcentaje 5" xfId="47" xr:uid="{00000000-0005-0000-0000-000038000000}"/>
    <cellStyle name="Porcentaje 6" xfId="51" xr:uid="{00000000-0005-0000-0000-000039000000}"/>
    <cellStyle name="Porcentaje 7" xfId="66" xr:uid="{B09AB7A0-9297-4849-9CDB-340B4895C9C4}"/>
  </cellStyles>
  <dxfs count="2">
    <dxf>
      <fill>
        <patternFill>
          <bgColor rgb="FFFFFFCC"/>
        </patternFill>
      </fill>
    </dxf>
    <dxf>
      <fill>
        <patternFill>
          <bgColor rgb="FFFFFFCC"/>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CC"/>
      <color rgb="FFEAFA50"/>
      <color rgb="FFD4D8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3.xml"/><Relationship Id="rId21" Type="http://schemas.openxmlformats.org/officeDocument/2006/relationships/worksheet" Target="worksheets/sheet21.xml"/><Relationship Id="rId34" Type="http://schemas.openxmlformats.org/officeDocument/2006/relationships/externalLink" Target="externalLinks/externalLink8.xml"/><Relationship Id="rId42" Type="http://schemas.openxmlformats.org/officeDocument/2006/relationships/styles" Target="styles.xml"/><Relationship Id="rId47"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6.xml"/><Relationship Id="rId37" Type="http://schemas.openxmlformats.org/officeDocument/2006/relationships/externalLink" Target="externalLinks/externalLink11.xml"/><Relationship Id="rId40" Type="http://schemas.openxmlformats.org/officeDocument/2006/relationships/externalLink" Target="externalLinks/externalLink14.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2.xml"/><Relationship Id="rId36" Type="http://schemas.openxmlformats.org/officeDocument/2006/relationships/externalLink" Target="externalLinks/externalLink10.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5.xml"/><Relationship Id="rId44"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externalLink" Target="externalLinks/externalLink4.xml"/><Relationship Id="rId35" Type="http://schemas.openxmlformats.org/officeDocument/2006/relationships/externalLink" Target="externalLinks/externalLink9.xml"/><Relationship Id="rId43" Type="http://schemas.openxmlformats.org/officeDocument/2006/relationships/sharedStrings" Target="sharedStrings.xml"/><Relationship Id="rId48" Type="http://schemas.openxmlformats.org/officeDocument/2006/relationships/customXml" Target="../customXml/item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7.xml"/><Relationship Id="rId38" Type="http://schemas.openxmlformats.org/officeDocument/2006/relationships/externalLink" Target="externalLinks/externalLink12.xml"/><Relationship Id="rId46"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3.tmp"/><Relationship Id="rId2" Type="http://schemas.openxmlformats.org/officeDocument/2006/relationships/image" Target="../media/image2.tmp"/><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_rels/drawing11.xml.rels><?xml version="1.0" encoding="UTF-8" standalone="yes"?>
<Relationships xmlns="http://schemas.openxmlformats.org/package/2006/relationships"><Relationship Id="rId1" Type="http://schemas.openxmlformats.org/officeDocument/2006/relationships/image" Target="../media/image1.emf"/></Relationships>
</file>

<file path=xl/drawings/_rels/drawing12.xml.rels><?xml version="1.0" encoding="UTF-8" standalone="yes"?>
<Relationships xmlns="http://schemas.openxmlformats.org/package/2006/relationships"><Relationship Id="rId1" Type="http://schemas.openxmlformats.org/officeDocument/2006/relationships/image" Target="../media/image1.emf"/></Relationships>
</file>

<file path=xl/drawings/_rels/drawing13.xml.rels><?xml version="1.0" encoding="UTF-8" standalone="yes"?>
<Relationships xmlns="http://schemas.openxmlformats.org/package/2006/relationships"><Relationship Id="rId1" Type="http://schemas.openxmlformats.org/officeDocument/2006/relationships/image" Target="../media/image1.emf"/></Relationships>
</file>

<file path=xl/drawings/_rels/drawing14.xml.rels><?xml version="1.0" encoding="UTF-8" standalone="yes"?>
<Relationships xmlns="http://schemas.openxmlformats.org/package/2006/relationships"><Relationship Id="rId1" Type="http://schemas.openxmlformats.org/officeDocument/2006/relationships/image" Target="../media/image1.emf"/></Relationships>
</file>

<file path=xl/drawings/_rels/drawing15.xml.rels><?xml version="1.0" encoding="UTF-8" standalone="yes"?>
<Relationships xmlns="http://schemas.openxmlformats.org/package/2006/relationships"><Relationship Id="rId1" Type="http://schemas.openxmlformats.org/officeDocument/2006/relationships/image" Target="../media/image1.emf"/></Relationships>
</file>

<file path=xl/drawings/_rels/drawing16.xml.rels><?xml version="1.0" encoding="UTF-8" standalone="yes"?>
<Relationships xmlns="http://schemas.openxmlformats.org/package/2006/relationships"><Relationship Id="rId1" Type="http://schemas.openxmlformats.org/officeDocument/2006/relationships/image" Target="../media/image1.emf"/></Relationships>
</file>

<file path=xl/drawings/_rels/drawing17.xml.rels><?xml version="1.0" encoding="UTF-8" standalone="yes"?>
<Relationships xmlns="http://schemas.openxmlformats.org/package/2006/relationships"><Relationship Id="rId1" Type="http://schemas.openxmlformats.org/officeDocument/2006/relationships/image" Target="../media/image1.emf"/></Relationships>
</file>

<file path=xl/drawings/_rels/drawing18.xml.rels><?xml version="1.0" encoding="UTF-8" standalone="yes"?>
<Relationships xmlns="http://schemas.openxmlformats.org/package/2006/relationships"><Relationship Id="rId1" Type="http://schemas.openxmlformats.org/officeDocument/2006/relationships/image" Target="../media/image1.emf"/></Relationships>
</file>

<file path=xl/drawings/_rels/drawing19.xml.rels><?xml version="1.0" encoding="UTF-8" standalone="yes"?>
<Relationships xmlns="http://schemas.openxmlformats.org/package/2006/relationships"><Relationship Id="rId1" Type="http://schemas.openxmlformats.org/officeDocument/2006/relationships/image" Target="../media/image1.emf"/></Relationships>
</file>

<file path=xl/drawings/_rels/drawing20.xml.rels><?xml version="1.0" encoding="UTF-8" standalone="yes"?>
<Relationships xmlns="http://schemas.openxmlformats.org/package/2006/relationships"><Relationship Id="rId1" Type="http://schemas.openxmlformats.org/officeDocument/2006/relationships/image" Target="../media/image1.emf"/></Relationships>
</file>

<file path=xl/drawings/_rels/drawing2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emf"/></Relationships>
</file>

<file path=xl/drawings/_rels/drawing23.xml.rels><?xml version="1.0" encoding="UTF-8" standalone="yes"?>
<Relationships xmlns="http://schemas.openxmlformats.org/package/2006/relationships"><Relationship Id="rId1" Type="http://schemas.openxmlformats.org/officeDocument/2006/relationships/image" Target="../media/image1.emf"/></Relationships>
</file>

<file path=xl/drawings/_rels/drawing24.xml.rels><?xml version="1.0" encoding="UTF-8" standalone="yes"?>
<Relationships xmlns="http://schemas.openxmlformats.org/package/2006/relationships"><Relationship Id="rId1" Type="http://schemas.openxmlformats.org/officeDocument/2006/relationships/image" Target="../media/image1.emf"/></Relationships>
</file>

<file path=xl/drawings/_rels/drawing25.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238127</xdr:colOff>
      <xdr:row>0</xdr:row>
      <xdr:rowOff>0</xdr:rowOff>
    </xdr:from>
    <xdr:to>
      <xdr:col>1</xdr:col>
      <xdr:colOff>427384</xdr:colOff>
      <xdr:row>2</xdr:row>
      <xdr:rowOff>219074</xdr:rowOff>
    </xdr:to>
    <xdr:pic>
      <xdr:nvPicPr>
        <xdr:cNvPr id="2" name="Imagen 2">
          <a:extLst>
            <a:ext uri="{FF2B5EF4-FFF2-40B4-BE49-F238E27FC236}">
              <a16:creationId xmlns:a16="http://schemas.microsoft.com/office/drawing/2014/main" id="{00000000-0008-0000-0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061"/>
        <a:stretch/>
      </xdr:blipFill>
      <xdr:spPr bwMode="auto">
        <a:xfrm>
          <a:off x="238127" y="0"/>
          <a:ext cx="970307" cy="6762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1031081</xdr:colOff>
      <xdr:row>0</xdr:row>
      <xdr:rowOff>0</xdr:rowOff>
    </xdr:from>
    <xdr:to>
      <xdr:col>1</xdr:col>
      <xdr:colOff>485775</xdr:colOff>
      <xdr:row>4</xdr:row>
      <xdr:rowOff>152400</xdr:rowOff>
    </xdr:to>
    <xdr:pic>
      <xdr:nvPicPr>
        <xdr:cNvPr id="2" name="Imagen 2">
          <a:extLst>
            <a:ext uri="{FF2B5EF4-FFF2-40B4-BE49-F238E27FC236}">
              <a16:creationId xmlns:a16="http://schemas.microsoft.com/office/drawing/2014/main" id="{4940690D-4079-460E-8DB8-58E025E7B8AB}"/>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662"/>
        <a:stretch/>
      </xdr:blipFill>
      <xdr:spPr bwMode="auto">
        <a:xfrm>
          <a:off x="1031081" y="0"/>
          <a:ext cx="1178719" cy="1200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1031081</xdr:colOff>
      <xdr:row>0</xdr:row>
      <xdr:rowOff>0</xdr:rowOff>
    </xdr:from>
    <xdr:to>
      <xdr:col>1</xdr:col>
      <xdr:colOff>485775</xdr:colOff>
      <xdr:row>2</xdr:row>
      <xdr:rowOff>276225</xdr:rowOff>
    </xdr:to>
    <xdr:pic>
      <xdr:nvPicPr>
        <xdr:cNvPr id="2" name="Imagen 2">
          <a:extLst>
            <a:ext uri="{FF2B5EF4-FFF2-40B4-BE49-F238E27FC236}">
              <a16:creationId xmlns:a16="http://schemas.microsoft.com/office/drawing/2014/main" id="{00000000-0008-0000-01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662"/>
        <a:stretch/>
      </xdr:blipFill>
      <xdr:spPr bwMode="auto">
        <a:xfrm>
          <a:off x="1031081" y="0"/>
          <a:ext cx="1178719"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1607343</xdr:colOff>
      <xdr:row>238</xdr:row>
      <xdr:rowOff>11906</xdr:rowOff>
    </xdr:from>
    <xdr:to>
      <xdr:col>1</xdr:col>
      <xdr:colOff>804862</xdr:colOff>
      <xdr:row>240</xdr:row>
      <xdr:rowOff>30956</xdr:rowOff>
    </xdr:to>
    <xdr:pic>
      <xdr:nvPicPr>
        <xdr:cNvPr id="3" name="Imagen 2">
          <a:extLst>
            <a:ext uri="{FF2B5EF4-FFF2-40B4-BE49-F238E27FC236}">
              <a16:creationId xmlns:a16="http://schemas.microsoft.com/office/drawing/2014/main" id="{F1DAA220-80AC-40F1-8207-F64CACF0EF0C}"/>
            </a:ext>
            <a:ext uri="{147F2762-F138-4A5C-976F-8EAC2B608ADB}">
              <a16:predDERef xmlns:a16="http://schemas.microsoft.com/office/drawing/2014/main" pred="{613F9F9E-E857-B081-2B48-A5BC2E08463B}"/>
            </a:ext>
          </a:extLst>
        </xdr:cNvPr>
        <xdr:cNvPicPr>
          <a:picLocks noChangeAspect="1"/>
        </xdr:cNvPicPr>
      </xdr:nvPicPr>
      <xdr:blipFill>
        <a:blip xmlns:r="http://schemas.openxmlformats.org/officeDocument/2006/relationships" r:embed="rId2"/>
        <a:stretch>
          <a:fillRect/>
        </a:stretch>
      </xdr:blipFill>
      <xdr:spPr>
        <a:xfrm>
          <a:off x="1607343" y="20824031"/>
          <a:ext cx="923925" cy="471488"/>
        </a:xfrm>
        <a:prstGeom prst="rect">
          <a:avLst/>
        </a:prstGeom>
      </xdr:spPr>
    </xdr:pic>
    <xdr:clientData/>
  </xdr:twoCellAnchor>
  <xdr:twoCellAnchor editAs="oneCell">
    <xdr:from>
      <xdr:col>5</xdr:col>
      <xdr:colOff>1262062</xdr:colOff>
      <xdr:row>238</xdr:row>
      <xdr:rowOff>83344</xdr:rowOff>
    </xdr:from>
    <xdr:to>
      <xdr:col>6</xdr:col>
      <xdr:colOff>900112</xdr:colOff>
      <xdr:row>240</xdr:row>
      <xdr:rowOff>83344</xdr:rowOff>
    </xdr:to>
    <xdr:pic>
      <xdr:nvPicPr>
        <xdr:cNvPr id="4" name="Imagen 3">
          <a:extLst>
            <a:ext uri="{FF2B5EF4-FFF2-40B4-BE49-F238E27FC236}">
              <a16:creationId xmlns:a16="http://schemas.microsoft.com/office/drawing/2014/main" id="{2D228B15-DFBB-4CC2-BE08-0EE915A3757F}"/>
            </a:ext>
            <a:ext uri="{147F2762-F138-4A5C-976F-8EAC2B608ADB}">
              <a16:predDERef xmlns:a16="http://schemas.microsoft.com/office/drawing/2014/main" pred="{CFB033CC-46F9-FF0E-7216-F15BEDFAC9B5}"/>
            </a:ext>
          </a:extLst>
        </xdr:cNvPr>
        <xdr:cNvPicPr>
          <a:picLocks noChangeAspect="1"/>
        </xdr:cNvPicPr>
      </xdr:nvPicPr>
      <xdr:blipFill>
        <a:blip xmlns:r="http://schemas.openxmlformats.org/officeDocument/2006/relationships" r:embed="rId3"/>
        <a:stretch>
          <a:fillRect/>
        </a:stretch>
      </xdr:blipFill>
      <xdr:spPr>
        <a:xfrm>
          <a:off x="10334625" y="20895469"/>
          <a:ext cx="947737" cy="4524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1293707</xdr:colOff>
      <xdr:row>0</xdr:row>
      <xdr:rowOff>9260</xdr:rowOff>
    </xdr:from>
    <xdr:to>
      <xdr:col>1</xdr:col>
      <xdr:colOff>702470</xdr:colOff>
      <xdr:row>2</xdr:row>
      <xdr:rowOff>212712</xdr:rowOff>
    </xdr:to>
    <xdr:pic>
      <xdr:nvPicPr>
        <xdr:cNvPr id="2" name="Imagen 2">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333"/>
        <a:stretch/>
      </xdr:blipFill>
      <xdr:spPr bwMode="auto">
        <a:xfrm>
          <a:off x="1293707" y="9260"/>
          <a:ext cx="1182794" cy="763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1068915</xdr:colOff>
      <xdr:row>0</xdr:row>
      <xdr:rowOff>0</xdr:rowOff>
    </xdr:from>
    <xdr:ext cx="1388535" cy="673337"/>
    <xdr:pic>
      <xdr:nvPicPr>
        <xdr:cNvPr id="2" name="Imagen 2">
          <a:extLst>
            <a:ext uri="{FF2B5EF4-FFF2-40B4-BE49-F238E27FC236}">
              <a16:creationId xmlns:a16="http://schemas.microsoft.com/office/drawing/2014/main" id="{D9063BA2-2EC3-4A67-9B18-4A5D585DD972}"/>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1942"/>
        <a:stretch/>
      </xdr:blipFill>
      <xdr:spPr bwMode="auto">
        <a:xfrm>
          <a:off x="1068915" y="0"/>
          <a:ext cx="1388535" cy="6733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8</xdr:col>
      <xdr:colOff>860425</xdr:colOff>
      <xdr:row>156</xdr:row>
      <xdr:rowOff>225425</xdr:rowOff>
    </xdr:from>
    <xdr:ext cx="65" cy="172227"/>
    <xdr:sp macro="" textlink="">
      <xdr:nvSpPr>
        <xdr:cNvPr id="3" name="CuadroTexto 3">
          <a:extLst>
            <a:ext uri="{FF2B5EF4-FFF2-40B4-BE49-F238E27FC236}">
              <a16:creationId xmlns:a16="http://schemas.microsoft.com/office/drawing/2014/main" id="{6729687A-2C7D-4D3D-8096-3780F2AB482C}"/>
            </a:ext>
            <a:ext uri="{147F2762-F138-4A5C-976F-8EAC2B608ADB}">
              <a16:predDERef xmlns:a16="http://schemas.microsoft.com/office/drawing/2014/main" pred="{25800FD7-411B-4BD2-9701-9DAE36020461}"/>
            </a:ext>
          </a:extLst>
        </xdr:cNvPr>
        <xdr:cNvSpPr txBox="1"/>
      </xdr:nvSpPr>
      <xdr:spPr>
        <a:xfrm>
          <a:off x="11650345" y="3017202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s-CO" sz="1100"/>
        </a:p>
      </xdr:txBody>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0</xdr:col>
      <xdr:colOff>1068915</xdr:colOff>
      <xdr:row>0</xdr:row>
      <xdr:rowOff>0</xdr:rowOff>
    </xdr:from>
    <xdr:to>
      <xdr:col>2</xdr:col>
      <xdr:colOff>95250</xdr:colOff>
      <xdr:row>2</xdr:row>
      <xdr:rowOff>216137</xdr:rowOff>
    </xdr:to>
    <xdr:pic>
      <xdr:nvPicPr>
        <xdr:cNvPr id="2" name="Imagen 2">
          <a:extLst>
            <a:ext uri="{FF2B5EF4-FFF2-40B4-BE49-F238E27FC236}">
              <a16:creationId xmlns:a16="http://schemas.microsoft.com/office/drawing/2014/main" id="{D5BEDC60-AFDC-491C-9499-42815A8A4051}"/>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1942"/>
        <a:stretch/>
      </xdr:blipFill>
      <xdr:spPr bwMode="auto">
        <a:xfrm>
          <a:off x="1068915" y="0"/>
          <a:ext cx="998010" cy="6733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1068915</xdr:colOff>
      <xdr:row>0</xdr:row>
      <xdr:rowOff>0</xdr:rowOff>
    </xdr:from>
    <xdr:to>
      <xdr:col>2</xdr:col>
      <xdr:colOff>95250</xdr:colOff>
      <xdr:row>2</xdr:row>
      <xdr:rowOff>216137</xdr:rowOff>
    </xdr:to>
    <xdr:pic>
      <xdr:nvPicPr>
        <xdr:cNvPr id="2" name="Imagen 2">
          <a:extLst>
            <a:ext uri="{FF2B5EF4-FFF2-40B4-BE49-F238E27FC236}">
              <a16:creationId xmlns:a16="http://schemas.microsoft.com/office/drawing/2014/main" id="{BC2E9B29-ACD8-46CC-8C87-87572B8DD9D6}"/>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1942"/>
        <a:stretch/>
      </xdr:blipFill>
      <xdr:spPr bwMode="auto">
        <a:xfrm>
          <a:off x="1068915" y="0"/>
          <a:ext cx="998010" cy="6733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590550</xdr:colOff>
      <xdr:row>0</xdr:row>
      <xdr:rowOff>0</xdr:rowOff>
    </xdr:from>
    <xdr:ext cx="914400" cy="690271"/>
    <xdr:pic>
      <xdr:nvPicPr>
        <xdr:cNvPr id="2" name="Imagen 2">
          <a:extLst>
            <a:ext uri="{FF2B5EF4-FFF2-40B4-BE49-F238E27FC236}">
              <a16:creationId xmlns:a16="http://schemas.microsoft.com/office/drawing/2014/main" id="{36332EA8-2652-4D51-A16D-219E16A0DF8C}"/>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637"/>
        <a:stretch/>
      </xdr:blipFill>
      <xdr:spPr bwMode="auto">
        <a:xfrm>
          <a:off x="590550" y="0"/>
          <a:ext cx="914400" cy="6902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0</xdr:col>
      <xdr:colOff>590550</xdr:colOff>
      <xdr:row>0</xdr:row>
      <xdr:rowOff>0</xdr:rowOff>
    </xdr:from>
    <xdr:to>
      <xdr:col>0</xdr:col>
      <xdr:colOff>1504950</xdr:colOff>
      <xdr:row>2</xdr:row>
      <xdr:rowOff>194971</xdr:rowOff>
    </xdr:to>
    <xdr:pic>
      <xdr:nvPicPr>
        <xdr:cNvPr id="2" name="Imagen 2">
          <a:extLst>
            <a:ext uri="{FF2B5EF4-FFF2-40B4-BE49-F238E27FC236}">
              <a16:creationId xmlns:a16="http://schemas.microsoft.com/office/drawing/2014/main" id="{00000000-0008-0000-09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637"/>
        <a:stretch/>
      </xdr:blipFill>
      <xdr:spPr bwMode="auto">
        <a:xfrm>
          <a:off x="590550" y="0"/>
          <a:ext cx="914400" cy="6902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628649</xdr:colOff>
      <xdr:row>0</xdr:row>
      <xdr:rowOff>0</xdr:rowOff>
    </xdr:from>
    <xdr:to>
      <xdr:col>0</xdr:col>
      <xdr:colOff>1533525</xdr:colOff>
      <xdr:row>2</xdr:row>
      <xdr:rowOff>186257</xdr:rowOff>
    </xdr:to>
    <xdr:pic>
      <xdr:nvPicPr>
        <xdr:cNvPr id="2" name="Imagen 1">
          <a:extLst>
            <a:ext uri="{FF2B5EF4-FFF2-40B4-BE49-F238E27FC236}">
              <a16:creationId xmlns:a16="http://schemas.microsoft.com/office/drawing/2014/main" id="{00000000-0008-0000-0A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350"/>
        <a:stretch/>
      </xdr:blipFill>
      <xdr:spPr bwMode="auto">
        <a:xfrm>
          <a:off x="628649" y="0"/>
          <a:ext cx="904876" cy="6434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381000</xdr:colOff>
      <xdr:row>0</xdr:row>
      <xdr:rowOff>0</xdr:rowOff>
    </xdr:from>
    <xdr:to>
      <xdr:col>0</xdr:col>
      <xdr:colOff>1433017</xdr:colOff>
      <xdr:row>2</xdr:row>
      <xdr:rowOff>200025</xdr:rowOff>
    </xdr:to>
    <xdr:pic>
      <xdr:nvPicPr>
        <xdr:cNvPr id="2" name="Imagen 1">
          <a:extLst>
            <a:ext uri="{FF2B5EF4-FFF2-40B4-BE49-F238E27FC236}">
              <a16:creationId xmlns:a16="http://schemas.microsoft.com/office/drawing/2014/main" id="{00000000-0008-0000-16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461" b="1565"/>
        <a:stretch/>
      </xdr:blipFill>
      <xdr:spPr bwMode="auto">
        <a:xfrm>
          <a:off x="381000" y="0"/>
          <a:ext cx="1052017"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384175</xdr:colOff>
      <xdr:row>0</xdr:row>
      <xdr:rowOff>0</xdr:rowOff>
    </xdr:from>
    <xdr:to>
      <xdr:col>0</xdr:col>
      <xdr:colOff>1552574</xdr:colOff>
      <xdr:row>2</xdr:row>
      <xdr:rowOff>222722</xdr:rowOff>
    </xdr:to>
    <xdr:pic>
      <xdr:nvPicPr>
        <xdr:cNvPr id="2" name="Imagen 1">
          <a:extLst>
            <a:ext uri="{FF2B5EF4-FFF2-40B4-BE49-F238E27FC236}">
              <a16:creationId xmlns:a16="http://schemas.microsoft.com/office/drawing/2014/main" id="{00000000-0008-0000-17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226"/>
        <a:stretch/>
      </xdr:blipFill>
      <xdr:spPr bwMode="auto">
        <a:xfrm>
          <a:off x="384175" y="0"/>
          <a:ext cx="1168399" cy="718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584200</xdr:colOff>
      <xdr:row>0</xdr:row>
      <xdr:rowOff>0</xdr:rowOff>
    </xdr:from>
    <xdr:to>
      <xdr:col>1</xdr:col>
      <xdr:colOff>104775</xdr:colOff>
      <xdr:row>2</xdr:row>
      <xdr:rowOff>231099</xdr:rowOff>
    </xdr:to>
    <xdr:pic>
      <xdr:nvPicPr>
        <xdr:cNvPr id="2" name="Imagen 1">
          <a:extLst>
            <a:ext uri="{FF2B5EF4-FFF2-40B4-BE49-F238E27FC236}">
              <a16:creationId xmlns:a16="http://schemas.microsoft.com/office/drawing/2014/main" id="{00000000-0008-0000-18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5692"/>
        <a:stretch/>
      </xdr:blipFill>
      <xdr:spPr bwMode="auto">
        <a:xfrm>
          <a:off x="584200" y="0"/>
          <a:ext cx="1092200" cy="726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533400</xdr:colOff>
      <xdr:row>0</xdr:row>
      <xdr:rowOff>9524</xdr:rowOff>
    </xdr:from>
    <xdr:to>
      <xdr:col>1</xdr:col>
      <xdr:colOff>485775</xdr:colOff>
      <xdr:row>2</xdr:row>
      <xdr:rowOff>225423</xdr:rowOff>
    </xdr:to>
    <xdr:pic>
      <xdr:nvPicPr>
        <xdr:cNvPr id="2" name="Imagen 1">
          <a:extLst>
            <a:ext uri="{FF2B5EF4-FFF2-40B4-BE49-F238E27FC236}">
              <a16:creationId xmlns:a16="http://schemas.microsoft.com/office/drawing/2014/main" id="{00000000-0008-0000-19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313"/>
        <a:stretch/>
      </xdr:blipFill>
      <xdr:spPr bwMode="auto">
        <a:xfrm>
          <a:off x="533400" y="9524"/>
          <a:ext cx="1009650" cy="673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333376</xdr:colOff>
      <xdr:row>0</xdr:row>
      <xdr:rowOff>0</xdr:rowOff>
    </xdr:from>
    <xdr:to>
      <xdr:col>0</xdr:col>
      <xdr:colOff>1381126</xdr:colOff>
      <xdr:row>2</xdr:row>
      <xdr:rowOff>209550</xdr:rowOff>
    </xdr:to>
    <xdr:pic>
      <xdr:nvPicPr>
        <xdr:cNvPr id="2" name="Imagen 1">
          <a:extLst>
            <a:ext uri="{FF2B5EF4-FFF2-40B4-BE49-F238E27FC236}">
              <a16:creationId xmlns:a16="http://schemas.microsoft.com/office/drawing/2014/main" id="{00000000-0008-0000-1A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929"/>
        <a:stretch/>
      </xdr:blipFill>
      <xdr:spPr bwMode="auto">
        <a:xfrm>
          <a:off x="333376" y="0"/>
          <a:ext cx="104775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508000</xdr:colOff>
      <xdr:row>0</xdr:row>
      <xdr:rowOff>42544</xdr:rowOff>
    </xdr:from>
    <xdr:to>
      <xdr:col>0</xdr:col>
      <xdr:colOff>1555631</xdr:colOff>
      <xdr:row>2</xdr:row>
      <xdr:rowOff>228600</xdr:rowOff>
    </xdr:to>
    <xdr:pic>
      <xdr:nvPicPr>
        <xdr:cNvPr id="2" name="Imagen 1">
          <a:extLst>
            <a:ext uri="{FF2B5EF4-FFF2-40B4-BE49-F238E27FC236}">
              <a16:creationId xmlns:a16="http://schemas.microsoft.com/office/drawing/2014/main" id="{00000000-0008-0000-1B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465"/>
        <a:stretch/>
      </xdr:blipFill>
      <xdr:spPr bwMode="auto">
        <a:xfrm>
          <a:off x="508000" y="42544"/>
          <a:ext cx="1047631" cy="6813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408515</xdr:colOff>
      <xdr:row>0</xdr:row>
      <xdr:rowOff>0</xdr:rowOff>
    </xdr:from>
    <xdr:to>
      <xdr:col>0</xdr:col>
      <xdr:colOff>1238250</xdr:colOff>
      <xdr:row>2</xdr:row>
      <xdr:rowOff>227770</xdr:rowOff>
    </xdr:to>
    <xdr:pic>
      <xdr:nvPicPr>
        <xdr:cNvPr id="2" name="Imagen 1">
          <a:extLst>
            <a:ext uri="{FF2B5EF4-FFF2-40B4-BE49-F238E27FC236}">
              <a16:creationId xmlns:a16="http://schemas.microsoft.com/office/drawing/2014/main" id="{00000000-0008-0000-1C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180" b="1023"/>
        <a:stretch/>
      </xdr:blipFill>
      <xdr:spPr bwMode="auto">
        <a:xfrm>
          <a:off x="408515" y="0"/>
          <a:ext cx="829735" cy="693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419099</xdr:colOff>
      <xdr:row>0</xdr:row>
      <xdr:rowOff>0</xdr:rowOff>
    </xdr:from>
    <xdr:to>
      <xdr:col>0</xdr:col>
      <xdr:colOff>1252521</xdr:colOff>
      <xdr:row>2</xdr:row>
      <xdr:rowOff>201083</xdr:rowOff>
    </xdr:to>
    <xdr:pic>
      <xdr:nvPicPr>
        <xdr:cNvPr id="2" name="Imagen 1">
          <a:extLst>
            <a:ext uri="{FF2B5EF4-FFF2-40B4-BE49-F238E27FC236}">
              <a16:creationId xmlns:a16="http://schemas.microsoft.com/office/drawing/2014/main" id="{00000000-0008-0000-1D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139"/>
        <a:stretch/>
      </xdr:blipFill>
      <xdr:spPr bwMode="auto">
        <a:xfrm>
          <a:off x="419099" y="0"/>
          <a:ext cx="833422"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387351</xdr:colOff>
      <xdr:row>0</xdr:row>
      <xdr:rowOff>46566</xdr:rowOff>
    </xdr:from>
    <xdr:to>
      <xdr:col>0</xdr:col>
      <xdr:colOff>1111251</xdr:colOff>
      <xdr:row>2</xdr:row>
      <xdr:rowOff>212837</xdr:rowOff>
    </xdr:to>
    <xdr:pic>
      <xdr:nvPicPr>
        <xdr:cNvPr id="2" name="Imagen 1">
          <a:extLst>
            <a:ext uri="{FF2B5EF4-FFF2-40B4-BE49-F238E27FC236}">
              <a16:creationId xmlns:a16="http://schemas.microsoft.com/office/drawing/2014/main" id="{00000000-0008-0000-1E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 r="45448" b="-2879"/>
        <a:stretch/>
      </xdr:blipFill>
      <xdr:spPr bwMode="auto">
        <a:xfrm>
          <a:off x="387351" y="46566"/>
          <a:ext cx="723900" cy="631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523874</xdr:colOff>
      <xdr:row>0</xdr:row>
      <xdr:rowOff>0</xdr:rowOff>
    </xdr:from>
    <xdr:to>
      <xdr:col>0</xdr:col>
      <xdr:colOff>1362075</xdr:colOff>
      <xdr:row>2</xdr:row>
      <xdr:rowOff>202145</xdr:rowOff>
    </xdr:to>
    <xdr:pic>
      <xdr:nvPicPr>
        <xdr:cNvPr id="2" name="Imagen 1">
          <a:extLst>
            <a:ext uri="{FF2B5EF4-FFF2-40B4-BE49-F238E27FC236}">
              <a16:creationId xmlns:a16="http://schemas.microsoft.com/office/drawing/2014/main" id="{00000000-0008-0000-1F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058"/>
        <a:stretch/>
      </xdr:blipFill>
      <xdr:spPr bwMode="auto">
        <a:xfrm>
          <a:off x="523874" y="0"/>
          <a:ext cx="83820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523874</xdr:colOff>
      <xdr:row>0</xdr:row>
      <xdr:rowOff>0</xdr:rowOff>
    </xdr:from>
    <xdr:to>
      <xdr:col>0</xdr:col>
      <xdr:colOff>1343025</xdr:colOff>
      <xdr:row>2</xdr:row>
      <xdr:rowOff>202145</xdr:rowOff>
    </xdr:to>
    <xdr:pic>
      <xdr:nvPicPr>
        <xdr:cNvPr id="2" name="Imagen 1">
          <a:extLst>
            <a:ext uri="{FF2B5EF4-FFF2-40B4-BE49-F238E27FC236}">
              <a16:creationId xmlns:a16="http://schemas.microsoft.com/office/drawing/2014/main" id="{00000000-0008-0000-2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374"/>
        <a:stretch/>
      </xdr:blipFill>
      <xdr:spPr bwMode="auto">
        <a:xfrm>
          <a:off x="523874" y="0"/>
          <a:ext cx="81915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561974</xdr:colOff>
      <xdr:row>0</xdr:row>
      <xdr:rowOff>0</xdr:rowOff>
    </xdr:from>
    <xdr:to>
      <xdr:col>0</xdr:col>
      <xdr:colOff>1362075</xdr:colOff>
      <xdr:row>2</xdr:row>
      <xdr:rowOff>202145</xdr:rowOff>
    </xdr:to>
    <xdr:pic>
      <xdr:nvPicPr>
        <xdr:cNvPr id="2" name="Imagen 1">
          <a:extLst>
            <a:ext uri="{FF2B5EF4-FFF2-40B4-BE49-F238E27FC236}">
              <a16:creationId xmlns:a16="http://schemas.microsoft.com/office/drawing/2014/main" id="{00000000-0008-0000-21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692"/>
        <a:stretch/>
      </xdr:blipFill>
      <xdr:spPr bwMode="auto">
        <a:xfrm>
          <a:off x="561974" y="0"/>
          <a:ext cx="80010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116418</xdr:rowOff>
    </xdr:from>
    <xdr:to>
      <xdr:col>1</xdr:col>
      <xdr:colOff>2095499</xdr:colOff>
      <xdr:row>21</xdr:row>
      <xdr:rowOff>4134734</xdr:rowOff>
    </xdr:to>
    <xdr:pic>
      <xdr:nvPicPr>
        <xdr:cNvPr id="3" name="Imagen 2">
          <a:extLst>
            <a:ext uri="{FF2B5EF4-FFF2-40B4-BE49-F238E27FC236}">
              <a16:creationId xmlns:a16="http://schemas.microsoft.com/office/drawing/2014/main" id="{00000000-0008-0000-2100-000003000000}"/>
            </a:ext>
          </a:extLst>
        </xdr:cNvPr>
        <xdr:cNvPicPr>
          <a:picLocks noChangeAspect="1"/>
        </xdr:cNvPicPr>
      </xdr:nvPicPr>
      <xdr:blipFill rotWithShape="1">
        <a:blip xmlns:r="http://schemas.openxmlformats.org/officeDocument/2006/relationships" r:embed="rId2"/>
        <a:srcRect l="35100" t="29336" r="35806" b="18573"/>
        <a:stretch/>
      </xdr:blipFill>
      <xdr:spPr>
        <a:xfrm>
          <a:off x="0" y="5736168"/>
          <a:ext cx="3989916" cy="4018316"/>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447675</xdr:colOff>
      <xdr:row>0</xdr:row>
      <xdr:rowOff>0</xdr:rowOff>
    </xdr:from>
    <xdr:to>
      <xdr:col>0</xdr:col>
      <xdr:colOff>1343024</xdr:colOff>
      <xdr:row>2</xdr:row>
      <xdr:rowOff>216990</xdr:rowOff>
    </xdr:to>
    <xdr:pic>
      <xdr:nvPicPr>
        <xdr:cNvPr id="2" name="Imagen 2">
          <a:extLst>
            <a:ext uri="{FF2B5EF4-FFF2-40B4-BE49-F238E27FC236}">
              <a16:creationId xmlns:a16="http://schemas.microsoft.com/office/drawing/2014/main" id="{00000000-0008-0000-22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4936"/>
        <a:stretch/>
      </xdr:blipFill>
      <xdr:spPr bwMode="auto">
        <a:xfrm>
          <a:off x="447675" y="0"/>
          <a:ext cx="895349" cy="674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190500</xdr:colOff>
      <xdr:row>0</xdr:row>
      <xdr:rowOff>0</xdr:rowOff>
    </xdr:from>
    <xdr:to>
      <xdr:col>0</xdr:col>
      <xdr:colOff>981075</xdr:colOff>
      <xdr:row>2</xdr:row>
      <xdr:rowOff>206128</xdr:rowOff>
    </xdr:to>
    <xdr:pic>
      <xdr:nvPicPr>
        <xdr:cNvPr id="2" name="Imagen 1">
          <a:extLst>
            <a:ext uri="{FF2B5EF4-FFF2-40B4-BE49-F238E27FC236}">
              <a16:creationId xmlns:a16="http://schemas.microsoft.com/office/drawing/2014/main" id="{00000000-0008-0000-23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5676"/>
        <a:stretch/>
      </xdr:blipFill>
      <xdr:spPr bwMode="auto">
        <a:xfrm>
          <a:off x="190500" y="0"/>
          <a:ext cx="790575" cy="6633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69850</xdr:colOff>
      <xdr:row>0</xdr:row>
      <xdr:rowOff>71120</xdr:rowOff>
    </xdr:from>
    <xdr:to>
      <xdr:col>0</xdr:col>
      <xdr:colOff>1509183</xdr:colOff>
      <xdr:row>2</xdr:row>
      <xdr:rowOff>95686</xdr:rowOff>
    </xdr:to>
    <xdr:pic>
      <xdr:nvPicPr>
        <xdr:cNvPr id="2" name="Imagen 1">
          <a:extLst>
            <a:ext uri="{FF2B5EF4-FFF2-40B4-BE49-F238E27FC236}">
              <a16:creationId xmlns:a16="http://schemas.microsoft.com/office/drawing/2014/main" id="{8744B6CC-1211-4A2E-8FAC-88C906E0C9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5650" y="71120"/>
          <a:ext cx="1439333" cy="5198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F\CONVENIO%20CORANTIOQUIA%202016\CONVENIO%20CORANTIOQUIA%202013\PROPUESTA%20CORANTIOQUIA\PROPUESTA%20FINAL\COSTOS%20OPERATIVO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2063EA66\RELACI~1.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corantioquia.sharepoint.com/sites/EquipoGIRH2024149/Documentos%20compartidos/General/1_RESTAURACI&#211;N%20&amp;%20PSA/2.%20PSA/2.1%20Admistrativo/4.%20PSA/PSA%202024/F-PGC-21_Componente_Financiero_EP_PSA_pago.xlsx" TargetMode="External"/><Relationship Id="rId1" Type="http://schemas.openxmlformats.org/officeDocument/2006/relationships/externalLinkPath" Target="https://corantioquia.sharepoint.com/sites/EquipoGIRH2024149/Documentos%20compartidos/General/1_RESTAURACI&#211;N%20&amp;%20PSA/2.%20PSA/2.1%20Admistrativo/4.%20PSA/PSA%202024/F-PGC-21_Componente_Financiero_EP_PSA_pago.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file:///C:\Users\fmedinag\Downloads\Estudio%20de%20mercado%20restauraci&#243;n_2024.xlsx" TargetMode="External"/><Relationship Id="rId1" Type="http://schemas.openxmlformats.org/officeDocument/2006/relationships/externalLinkPath" Target="Estudio%20de%20mercado%20restauraci&#243;n_2024.xlsx"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https://corantioquia.sharepoint.com/sites/EquipoGIRH2024149/Documentos%20compartidos/General/1_RESTAURACI&#211;N%20&amp;%20PSA/2.%20PSA/2.1%20Admistrativo/4.%20PSA/PSA%202024/Pagos_Mpios_PSA/21%20Betania.xlsx" TargetMode="External"/><Relationship Id="rId1" Type="http://schemas.openxmlformats.org/officeDocument/2006/relationships/externalLinkPath" Target="https://corantioquia.sharepoint.com/sites/EquipoGIRH2024149/Documentos%20compartidos/General/1_RESTAURACI&#211;N%20&amp;%20PSA/2.%20PSA/2.1%20Admistrativo/4.%20PSA/PSA%202024/Pagos_Mpios_PSA/21%20Betania.xlsx"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3271%20G1%20Presupuestos%20de%20Pozos-Palmitas%20Centr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https://corantioquia-my.sharepoint.com/personal/hcardona_corantioquia_gov_co/Documents/Documentos/HCARDONA/CONVENIO_2023/DOCUMENTOS_PROCESO/OTROSI_1/F-PGC-21_Componente_Financiero_ejecucion.xlsx" TargetMode="External"/><Relationship Id="rId1" Type="http://schemas.openxmlformats.org/officeDocument/2006/relationships/externalLinkPath" Target="/personal/hcardona_corantioquia_gov_co/Documents/Documentos/HCARDONA/CONVENIO_2023/DOCUMENTOS_PROCESO/OTROSI_1/F-PGC-21_Componente_Financiero_ejecucion.xlsx"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https://corantioquia-my.sharepoint.com/personal/lrengifo_corantioquia_gov_co/Documents/Subdirecci&#243;n%20de%20Ecosistemas_Tatiana/EP/EP_2024/Santa%20Barbara/F-PGC-21_Componente_Financiero_EP_Santa%20Barbara_actualizado.xlsx" TargetMode="External"/><Relationship Id="rId1" Type="http://schemas.openxmlformats.org/officeDocument/2006/relationships/externalLinkPath" Target="/personal/lrengifo_corantioquia_gov_co/Documents/Subdirecci&#243;n%20de%20Ecosistemas_Tatiana/EP/EP_2024/Santa%20Barbara/F-PGC-21_Componente_Financiero_EP_Santa%20Barbara_actualiz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Tramo 2"/>
      <sheetName val="TARIFAS MATERIALES"/>
      <sheetName val="TARIFAS EQUIPOS "/>
      <sheetName val="TARIFA SALARIOS"/>
      <sheetName val="ó&gt;_x005f_x0000__x005f_x0001__x005f_x0000__x005f_x0000__"/>
      <sheetName val="PRES"/>
      <sheetName val="LISTA"/>
      <sheetName val="AMOBLAMINETO"/>
      <sheetName val="ó&gt;"/>
      <sheetName val="Paral. 1"/>
      <sheetName val="Paral. 2"/>
      <sheetName val="Paral. 3"/>
      <sheetName val="Paral.4"/>
      <sheetName val="CORTE DE OBRA N° 1"/>
      <sheetName val="memoria"/>
      <sheetName val="memoria 1"/>
      <sheetName val="Causa Posible"/>
      <sheetName val="Accidentalidad"/>
      <sheetName val="Elementos Involucrados"/>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
      <sheetName val="Hoja3"/>
      <sheetName val="Hoja2"/>
      <sheetName val="Transportes"/>
      <sheetName val="ó&gt;?_x0001_???j0$?#???j.$?#???L_x0012_Óu????"/>
      <sheetName val="BASE DE DATOS DE PRECIOS"/>
      <sheetName val="Indicadores Y Listas"/>
      <sheetName val="ó&gt;????j0$?#???j_$?#???LÓu????"/>
      <sheetName val="Base de Datos"/>
      <sheetName val="CRA.MODI"/>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_x0000_㈀㰰⌀_x0000_㈀㰮⌀_x0000_䰀଒v_x0000__x0000__x0000_頀"/>
      <sheetName val="EMPRESAS"/>
      <sheetName val="ó&gt;_x0000__x0001__x0000__x0000__"/>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row r="2">
          <cell r="A2">
            <v>0</v>
          </cell>
        </row>
      </sheetData>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ow r="2">
          <cell r="A2">
            <v>0</v>
          </cell>
        </row>
      </sheetData>
      <sheetData sheetId="237">
        <row r="2">
          <cell r="A2">
            <v>0</v>
          </cell>
        </row>
      </sheetData>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efreshError="1"/>
      <sheetData sheetId="373" refreshError="1"/>
      <sheetData sheetId="374" refreshError="1"/>
      <sheetData sheetId="375" refreshError="1"/>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efreshError="1"/>
      <sheetData sheetId="492" refreshError="1"/>
      <sheetData sheetId="493" refreshError="1"/>
      <sheetData sheetId="494" refreshError="1"/>
      <sheetData sheetId="495" refreshError="1"/>
      <sheetData sheetId="496" refreshError="1"/>
      <sheetData sheetId="497" refreshError="1"/>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sheetData sheetId="856"/>
      <sheetData sheetId="857"/>
      <sheetData sheetId="858"/>
      <sheetData sheetId="859"/>
      <sheetData sheetId="860"/>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sheetData sheetId="872"/>
      <sheetData sheetId="873"/>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sheetData sheetId="887"/>
      <sheetData sheetId="888"/>
      <sheetData sheetId="889"/>
      <sheetData sheetId="890"/>
      <sheetData sheetId="891"/>
      <sheetData sheetId="892"/>
      <sheetData sheetId="893"/>
      <sheetData sheetId="894">
        <row r="2">
          <cell r="A2">
            <v>0</v>
          </cell>
        </row>
      </sheetData>
      <sheetData sheetId="895">
        <row r="2">
          <cell r="A2">
            <v>0</v>
          </cell>
        </row>
      </sheetData>
      <sheetData sheetId="896"/>
      <sheetData sheetId="897">
        <row r="2">
          <cell r="A2">
            <v>0</v>
          </cell>
        </row>
      </sheetData>
      <sheetData sheetId="898">
        <row r="2">
          <cell r="A2">
            <v>0</v>
          </cell>
        </row>
      </sheetData>
      <sheetData sheetId="899">
        <row r="2">
          <cell r="A2">
            <v>0</v>
          </cell>
        </row>
      </sheetData>
      <sheetData sheetId="900"/>
      <sheetData sheetId="901"/>
      <sheetData sheetId="902"/>
      <sheetData sheetId="903"/>
      <sheetData sheetId="904"/>
      <sheetData sheetId="905">
        <row r="2">
          <cell r="A2">
            <v>0</v>
          </cell>
        </row>
      </sheetData>
      <sheetData sheetId="906">
        <row r="2">
          <cell r="A2">
            <v>0</v>
          </cell>
        </row>
      </sheetData>
      <sheetData sheetId="907"/>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sheetData sheetId="932"/>
      <sheetData sheetId="933"/>
      <sheetData sheetId="934"/>
      <sheetData sheetId="935">
        <row r="2">
          <cell r="A2">
            <v>0</v>
          </cell>
        </row>
      </sheetData>
      <sheetData sheetId="936">
        <row r="2">
          <cell r="A2">
            <v>0</v>
          </cell>
        </row>
      </sheetData>
      <sheetData sheetId="937">
        <row r="2">
          <cell r="A2">
            <v>0</v>
          </cell>
        </row>
      </sheetData>
      <sheetData sheetId="938"/>
      <sheetData sheetId="939">
        <row r="2">
          <cell r="A2">
            <v>0</v>
          </cell>
        </row>
      </sheetData>
      <sheetData sheetId="940">
        <row r="2">
          <cell r="A2">
            <v>0</v>
          </cell>
        </row>
      </sheetData>
      <sheetData sheetId="941">
        <row r="2">
          <cell r="A2">
            <v>0</v>
          </cell>
        </row>
      </sheetData>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row r="2">
          <cell r="A2">
            <v>0</v>
          </cell>
        </row>
      </sheetData>
      <sheetData sheetId="956">
        <row r="2">
          <cell r="A2">
            <v>0</v>
          </cell>
        </row>
      </sheetData>
      <sheetData sheetId="957"/>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sheetData sheetId="1030" refreshError="1"/>
      <sheetData sheetId="1031" refreshError="1"/>
      <sheetData sheetId="1032" refreshError="1"/>
      <sheetData sheetId="1033" refreshError="1"/>
      <sheetData sheetId="1034"/>
      <sheetData sheetId="1035"/>
      <sheetData sheetId="1036"/>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ow r="2">
          <cell r="A2">
            <v>0</v>
          </cell>
        </row>
      </sheetData>
      <sheetData sheetId="1048">
        <row r="2">
          <cell r="A2">
            <v>0</v>
          </cell>
        </row>
      </sheetData>
      <sheetData sheetId="1049">
        <row r="2">
          <cell r="A2">
            <v>0</v>
          </cell>
        </row>
      </sheetData>
      <sheetData sheetId="1050">
        <row r="2">
          <cell r="A2">
            <v>0</v>
          </cell>
        </row>
      </sheetData>
      <sheetData sheetId="1051" refreshError="1"/>
      <sheetData sheetId="1052">
        <row r="2">
          <cell r="A2">
            <v>0</v>
          </cell>
        </row>
      </sheetData>
      <sheetData sheetId="1053">
        <row r="2">
          <cell r="A2">
            <v>0</v>
          </cell>
        </row>
      </sheetData>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sheetData sheetId="1069"/>
      <sheetData sheetId="1070"/>
      <sheetData sheetId="1071"/>
      <sheetData sheetId="1072"/>
      <sheetData sheetId="1073"/>
      <sheetData sheetId="1074"/>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ow r="2">
          <cell r="A2">
            <v>0</v>
          </cell>
        </row>
      </sheetData>
      <sheetData sheetId="1085"/>
      <sheetData sheetId="1086"/>
      <sheetData sheetId="1087"/>
      <sheetData sheetId="1088">
        <row r="2">
          <cell r="A2">
            <v>0</v>
          </cell>
        </row>
      </sheetData>
      <sheetData sheetId="1089"/>
      <sheetData sheetId="1090"/>
      <sheetData sheetId="1091"/>
      <sheetData sheetId="1092">
        <row r="2">
          <cell r="A2">
            <v>0</v>
          </cell>
        </row>
      </sheetData>
      <sheetData sheetId="1093"/>
      <sheetData sheetId="1094"/>
      <sheetData sheetId="1095">
        <row r="2">
          <cell r="A2">
            <v>0</v>
          </cell>
        </row>
      </sheetData>
      <sheetData sheetId="1096"/>
      <sheetData sheetId="1097"/>
      <sheetData sheetId="1098"/>
      <sheetData sheetId="1099">
        <row r="2">
          <cell r="A2">
            <v>0</v>
          </cell>
        </row>
      </sheetData>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row r="2">
          <cell r="A2">
            <v>0</v>
          </cell>
        </row>
      </sheetData>
      <sheetData sheetId="1179">
        <row r="2">
          <cell r="A2">
            <v>0</v>
          </cell>
        </row>
      </sheetData>
      <sheetData sheetId="1180"/>
      <sheetData sheetId="1181">
        <row r="2">
          <cell r="A2">
            <v>0</v>
          </cell>
        </row>
      </sheetData>
      <sheetData sheetId="1182">
        <row r="2">
          <cell r="A2">
            <v>0</v>
          </cell>
        </row>
      </sheetData>
      <sheetData sheetId="1183">
        <row r="2">
          <cell r="A2">
            <v>0</v>
          </cell>
        </row>
      </sheetData>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row r="2">
          <cell r="A2">
            <v>0</v>
          </cell>
        </row>
      </sheetData>
      <sheetData sheetId="1198"/>
      <sheetData sheetId="1199"/>
      <sheetData sheetId="1200"/>
      <sheetData sheetId="1201">
        <row r="2">
          <cell r="A2">
            <v>0</v>
          </cell>
        </row>
      </sheetData>
      <sheetData sheetId="1202"/>
      <sheetData sheetId="1203"/>
      <sheetData sheetId="1204"/>
      <sheetData sheetId="1205"/>
      <sheetData sheetId="1206"/>
      <sheetData sheetId="1207"/>
      <sheetData sheetId="1208"/>
      <sheetData sheetId="1209"/>
      <sheetData sheetId="1210"/>
      <sheetData sheetId="1211"/>
      <sheetData sheetId="1212"/>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sheetData sheetId="1253">
        <row r="2">
          <cell r="A2">
            <v>0</v>
          </cell>
        </row>
      </sheetData>
      <sheetData sheetId="1254">
        <row r="2">
          <cell r="A2">
            <v>0</v>
          </cell>
        </row>
      </sheetData>
      <sheetData sheetId="1255">
        <row r="2">
          <cell r="A2">
            <v>0</v>
          </cell>
        </row>
      </sheetData>
      <sheetData sheetId="1256">
        <row r="5">
          <cell r="B5" t="str">
            <v>T1</v>
          </cell>
        </row>
      </sheetData>
      <sheetData sheetId="1257">
        <row r="2">
          <cell r="B2">
            <v>100</v>
          </cell>
        </row>
      </sheetData>
      <sheetData sheetId="1258">
        <row r="2">
          <cell r="A2">
            <v>0</v>
          </cell>
        </row>
      </sheetData>
      <sheetData sheetId="1259">
        <row r="2">
          <cell r="A2">
            <v>0</v>
          </cell>
        </row>
      </sheetData>
      <sheetData sheetId="1260">
        <row r="5">
          <cell r="B5" t="str">
            <v>T1</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sheetData sheetId="1283"/>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sheetData sheetId="1290">
        <row r="2">
          <cell r="A2">
            <v>0</v>
          </cell>
        </row>
      </sheetData>
      <sheetData sheetId="1291">
        <row r="2">
          <cell r="A2">
            <v>0</v>
          </cell>
        </row>
      </sheetData>
      <sheetData sheetId="1292"/>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sheetData sheetId="1303"/>
      <sheetData sheetId="1304"/>
      <sheetData sheetId="1305">
        <row r="5">
          <cell r="B5" t="str">
            <v>T1</v>
          </cell>
        </row>
      </sheetData>
      <sheetData sheetId="1306">
        <row r="2">
          <cell r="B2">
            <v>100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5">
          <cell r="B5" t="str">
            <v>T1</v>
          </cell>
        </row>
      </sheetData>
      <sheetData sheetId="1317">
        <row r="2">
          <cell r="B2">
            <v>100</v>
          </cell>
        </row>
      </sheetData>
      <sheetData sheetId="1318">
        <row r="2">
          <cell r="A2">
            <v>0</v>
          </cell>
        </row>
      </sheetData>
      <sheetData sheetId="1319">
        <row r="2">
          <cell r="A2">
            <v>0</v>
          </cell>
        </row>
      </sheetData>
      <sheetData sheetId="1320"/>
      <sheetData sheetId="1321"/>
      <sheetData sheetId="1322"/>
      <sheetData sheetId="1323"/>
      <sheetData sheetId="1324">
        <row r="5">
          <cell r="B5" t="str">
            <v>T1</v>
          </cell>
        </row>
      </sheetData>
      <sheetData sheetId="1325">
        <row r="2">
          <cell r="B2">
            <v>100</v>
          </cell>
        </row>
      </sheetData>
      <sheetData sheetId="1326">
        <row r="2">
          <cell r="A2">
            <v>0</v>
          </cell>
        </row>
      </sheetData>
      <sheetData sheetId="1327">
        <row r="2">
          <cell r="A2">
            <v>0</v>
          </cell>
        </row>
      </sheetData>
      <sheetData sheetId="1328">
        <row r="5">
          <cell r="B5" t="str">
            <v>T1</v>
          </cell>
        </row>
      </sheetData>
      <sheetData sheetId="1329">
        <row r="2">
          <cell r="B2">
            <v>100</v>
          </cell>
        </row>
      </sheetData>
      <sheetData sheetId="1330">
        <row r="2">
          <cell r="A2">
            <v>0</v>
          </cell>
        </row>
      </sheetData>
      <sheetData sheetId="1331">
        <row r="2">
          <cell r="A2">
            <v>0</v>
          </cell>
        </row>
      </sheetData>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row r="2">
          <cell r="A2">
            <v>0</v>
          </cell>
        </row>
      </sheetData>
      <sheetData sheetId="1411">
        <row r="2">
          <cell r="A2">
            <v>0</v>
          </cell>
        </row>
      </sheetData>
      <sheetData sheetId="1412"/>
      <sheetData sheetId="1413">
        <row r="2">
          <cell r="A2">
            <v>0</v>
          </cell>
        </row>
      </sheetData>
      <sheetData sheetId="1414">
        <row r="2">
          <cell r="A2">
            <v>0</v>
          </cell>
        </row>
      </sheetData>
      <sheetData sheetId="1415">
        <row r="2">
          <cell r="A2">
            <v>0</v>
          </cell>
        </row>
      </sheetData>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row r="2">
          <cell r="A2">
            <v>0</v>
          </cell>
        </row>
      </sheetData>
      <sheetData sheetId="1430"/>
      <sheetData sheetId="1431"/>
      <sheetData sheetId="1432"/>
      <sheetData sheetId="1433">
        <row r="2">
          <cell r="A2">
            <v>0</v>
          </cell>
        </row>
      </sheetData>
      <sheetData sheetId="1434"/>
      <sheetData sheetId="1435"/>
      <sheetData sheetId="1436"/>
      <sheetData sheetId="1437"/>
      <sheetData sheetId="1438"/>
      <sheetData sheetId="1439"/>
      <sheetData sheetId="1440"/>
      <sheetData sheetId="1441"/>
      <sheetData sheetId="1442"/>
      <sheetData sheetId="1443"/>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sheetData sheetId="1474">
        <row r="2">
          <cell r="A2">
            <v>0</v>
          </cell>
        </row>
      </sheetData>
      <sheetData sheetId="1475">
        <row r="2">
          <cell r="A2">
            <v>0</v>
          </cell>
        </row>
      </sheetData>
      <sheetData sheetId="1476">
        <row r="2">
          <cell r="A2">
            <v>0</v>
          </cell>
        </row>
      </sheetData>
      <sheetData sheetId="1477"/>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row r="2">
          <cell r="A2">
            <v>0</v>
          </cell>
        </row>
      </sheetData>
      <sheetData sheetId="1514">
        <row r="2">
          <cell r="A2">
            <v>0</v>
          </cell>
        </row>
      </sheetData>
      <sheetData sheetId="1515"/>
      <sheetData sheetId="1516">
        <row r="2">
          <cell r="A2">
            <v>0</v>
          </cell>
        </row>
      </sheetData>
      <sheetData sheetId="1517">
        <row r="2">
          <cell r="A2">
            <v>0</v>
          </cell>
        </row>
      </sheetData>
      <sheetData sheetId="1518">
        <row r="2">
          <cell r="A2">
            <v>0</v>
          </cell>
        </row>
      </sheetData>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row r="2">
          <cell r="A2">
            <v>0</v>
          </cell>
        </row>
      </sheetData>
      <sheetData sheetId="1533"/>
      <sheetData sheetId="1534"/>
      <sheetData sheetId="1535"/>
      <sheetData sheetId="1536">
        <row r="2">
          <cell r="A2">
            <v>0</v>
          </cell>
        </row>
      </sheetData>
      <sheetData sheetId="1537"/>
      <sheetData sheetId="1538"/>
      <sheetData sheetId="1539"/>
      <sheetData sheetId="1540"/>
      <sheetData sheetId="1541"/>
      <sheetData sheetId="1542"/>
      <sheetData sheetId="1543"/>
      <sheetData sheetId="1544"/>
      <sheetData sheetId="1545"/>
      <sheetData sheetId="1546"/>
      <sheetData sheetId="1547"/>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sheetData sheetId="1588">
        <row r="2">
          <cell r="A2">
            <v>0</v>
          </cell>
        </row>
      </sheetData>
      <sheetData sheetId="1589">
        <row r="2">
          <cell r="A2">
            <v>0</v>
          </cell>
        </row>
      </sheetData>
      <sheetData sheetId="1590">
        <row r="2">
          <cell r="A2">
            <v>0</v>
          </cell>
        </row>
      </sheetData>
      <sheetData sheetId="1591">
        <row r="5">
          <cell r="B5" t="str">
            <v>T1</v>
          </cell>
        </row>
      </sheetData>
      <sheetData sheetId="1592">
        <row r="2">
          <cell r="B2">
            <v>100</v>
          </cell>
        </row>
      </sheetData>
      <sheetData sheetId="1593">
        <row r="2">
          <cell r="A2">
            <v>0</v>
          </cell>
        </row>
      </sheetData>
      <sheetData sheetId="1594">
        <row r="2">
          <cell r="A2">
            <v>0</v>
          </cell>
        </row>
      </sheetData>
      <sheetData sheetId="1595">
        <row r="5">
          <cell r="B5" t="str">
            <v>T1</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sheetData sheetId="1618"/>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sheetData sheetId="1625">
        <row r="2">
          <cell r="A2">
            <v>0</v>
          </cell>
        </row>
      </sheetData>
      <sheetData sheetId="1626">
        <row r="2">
          <cell r="A2">
            <v>0</v>
          </cell>
        </row>
      </sheetData>
      <sheetData sheetId="1627"/>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sheetData sheetId="1638"/>
      <sheetData sheetId="1639"/>
      <sheetData sheetId="1640">
        <row r="5">
          <cell r="B5" t="str">
            <v>T1</v>
          </cell>
        </row>
      </sheetData>
      <sheetData sheetId="1641">
        <row r="2">
          <cell r="B2">
            <v>100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5">
          <cell r="B5" t="str">
            <v>T1</v>
          </cell>
        </row>
      </sheetData>
      <sheetData sheetId="1652">
        <row r="2">
          <cell r="B2">
            <v>100</v>
          </cell>
        </row>
      </sheetData>
      <sheetData sheetId="1653">
        <row r="2">
          <cell r="A2">
            <v>0</v>
          </cell>
        </row>
      </sheetData>
      <sheetData sheetId="1654">
        <row r="2">
          <cell r="A2">
            <v>0</v>
          </cell>
        </row>
      </sheetData>
      <sheetData sheetId="1655"/>
      <sheetData sheetId="1656"/>
      <sheetData sheetId="1657"/>
      <sheetData sheetId="1658"/>
      <sheetData sheetId="1659">
        <row r="5">
          <cell r="B5" t="str">
            <v>T1</v>
          </cell>
        </row>
      </sheetData>
      <sheetData sheetId="1660">
        <row r="2">
          <cell r="B2">
            <v>100</v>
          </cell>
        </row>
      </sheetData>
      <sheetData sheetId="1661">
        <row r="2">
          <cell r="A2">
            <v>0</v>
          </cell>
        </row>
      </sheetData>
      <sheetData sheetId="1662">
        <row r="2">
          <cell r="A2">
            <v>0</v>
          </cell>
        </row>
      </sheetData>
      <sheetData sheetId="1663">
        <row r="5">
          <cell r="B5" t="str">
            <v>T1</v>
          </cell>
        </row>
      </sheetData>
      <sheetData sheetId="1664">
        <row r="2">
          <cell r="B2">
            <v>100</v>
          </cell>
        </row>
      </sheetData>
      <sheetData sheetId="1665">
        <row r="2">
          <cell r="A2">
            <v>0</v>
          </cell>
        </row>
      </sheetData>
      <sheetData sheetId="1666">
        <row r="2">
          <cell r="A2">
            <v>0</v>
          </cell>
        </row>
      </sheetData>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refreshError="1"/>
      <sheetData sheetId="1701">
        <row r="2">
          <cell r="A2">
            <v>0</v>
          </cell>
        </row>
      </sheetData>
      <sheetData sheetId="1702"/>
      <sheetData sheetId="1703">
        <row r="2">
          <cell r="A2">
            <v>0</v>
          </cell>
        </row>
      </sheetData>
      <sheetData sheetId="1704"/>
      <sheetData sheetId="1705">
        <row r="2">
          <cell r="A2">
            <v>0</v>
          </cell>
        </row>
      </sheetData>
      <sheetData sheetId="1706"/>
      <sheetData sheetId="1707">
        <row r="2">
          <cell r="A2">
            <v>0</v>
          </cell>
        </row>
      </sheetData>
      <sheetData sheetId="1708">
        <row r="2">
          <cell r="A2">
            <v>0</v>
          </cell>
        </row>
      </sheetData>
      <sheetData sheetId="1709"/>
      <sheetData sheetId="1710">
        <row r="2">
          <cell r="A2">
            <v>0</v>
          </cell>
        </row>
      </sheetData>
      <sheetData sheetId="1711"/>
      <sheetData sheetId="1712"/>
      <sheetData sheetId="1713"/>
      <sheetData sheetId="1714">
        <row r="2">
          <cell r="B2" t="str">
            <v>Patrimonio
neto
personal</v>
          </cell>
        </row>
      </sheetData>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sheetData sheetId="1741"/>
      <sheetData sheetId="1742"/>
      <sheetData sheetId="1743"/>
      <sheetData sheetId="1744" refreshError="1"/>
      <sheetData sheetId="1745" refreshError="1"/>
      <sheetData sheetId="1746" refreshError="1"/>
      <sheetData sheetId="1747" refreshError="1"/>
      <sheetData sheetId="1748" refreshError="1"/>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refreshError="1"/>
      <sheetData sheetId="1984" refreshError="1"/>
      <sheetData sheetId="1985" refreshError="1"/>
      <sheetData sheetId="1986" refreshError="1"/>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efreshError="1"/>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refreshError="1"/>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sheetData sheetId="5525"/>
      <sheetData sheetId="5526"/>
      <sheetData sheetId="5527"/>
      <sheetData sheetId="5528" refreshError="1"/>
      <sheetData sheetId="5529" refreshError="1"/>
      <sheetData sheetId="5530"/>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sheetData sheetId="5544"/>
      <sheetData sheetId="5545"/>
      <sheetData sheetId="5546"/>
      <sheetData sheetId="5547"/>
      <sheetData sheetId="5548"/>
      <sheetData sheetId="5549"/>
      <sheetData sheetId="5550"/>
      <sheetData sheetId="5551" refreshError="1"/>
      <sheetData sheetId="5552" refreshError="1"/>
      <sheetData sheetId="5553"/>
      <sheetData sheetId="5554"/>
      <sheetData sheetId="5555" refreshError="1"/>
      <sheetData sheetId="5556" refreshError="1"/>
      <sheetData sheetId="5557"/>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sheetData sheetId="5567"/>
      <sheetData sheetId="5568"/>
      <sheetData sheetId="5569"/>
      <sheetData sheetId="5570"/>
      <sheetData sheetId="5571"/>
      <sheetData sheetId="5572"/>
      <sheetData sheetId="5573"/>
      <sheetData sheetId="5574"/>
      <sheetData sheetId="5575" refreshError="1"/>
      <sheetData sheetId="5576" refreshError="1"/>
      <sheetData sheetId="5577" refreshError="1"/>
      <sheetData sheetId="5578" refreshError="1"/>
      <sheetData sheetId="557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PrecRec"/>
      <sheetName val="32"/>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SOLICITUD"/>
      <sheetName val="IDENTIFICACION"/>
      <sheetName val="PREPARACION"/>
      <sheetName val="PRODUCTO-ACTIVIDAD"/>
      <sheetName val="MEMORIACALCULO"/>
      <sheetName val="PRESUPUESTO CONSOLIDADO"/>
      <sheetName val="COSTOS OPERATIVOS"/>
      <sheetName val="ASESORES"/>
    </sheetNames>
    <sheetDataSet>
      <sheetData sheetId="0">
        <row r="2">
          <cell r="A2" t="str">
            <v>Línea 1. Democratización de la información para la generación del conocimiento, la participación y la gestión.</v>
          </cell>
          <cell r="B2" t="str">
            <v>Programa I. Planificación Ambiental del Territorio</v>
          </cell>
          <cell r="C2" t="str">
            <v>Proyecto 1. Ordenamiento ambiental del territorio</v>
          </cell>
          <cell r="D2" t="str">
            <v xml:space="preserve">Actividad 1.1. Consolidar e integrar el ordenamiento ambiental para orientar la toma de decisiones en el territorio. </v>
          </cell>
          <cell r="E2" t="str">
            <v>Documento de zonificación ambiental</v>
          </cell>
          <cell r="F2">
            <v>1</v>
          </cell>
          <cell r="G2" t="str">
            <v>Enero</v>
          </cell>
          <cell r="H2">
            <v>2012</v>
          </cell>
          <cell r="J2" t="str">
            <v>Varios Municipios</v>
          </cell>
          <cell r="K2" t="str">
            <v>Jurisdicción</v>
          </cell>
        </row>
        <row r="3">
          <cell r="A3" t="str">
            <v>Línea 2. Planificación ambiental para la adecuada ocupación del territorio.</v>
          </cell>
          <cell r="B3" t="str">
            <v>Programa II. Integración de la información, el conocimiento y la comunicación</v>
          </cell>
          <cell r="C3" t="str">
            <v>Proyecto 2. Planeación ambiental participativa</v>
          </cell>
          <cell r="D3" t="str">
            <v>Actividad 1.2. Definir y armonizar los determinantes ambientales a partir del ordenamiento ambiental del territorio</v>
          </cell>
          <cell r="E3" t="str">
            <v>Documento</v>
          </cell>
          <cell r="F3">
            <v>2</v>
          </cell>
          <cell r="G3" t="str">
            <v>Febrero</v>
          </cell>
          <cell r="H3">
            <v>2013</v>
          </cell>
          <cell r="J3" t="str">
            <v>Jurisdicción</v>
          </cell>
          <cell r="K3" t="str">
            <v>D.T. Aburrá Norte</v>
          </cell>
        </row>
        <row r="4">
          <cell r="A4" t="str">
            <v>Línea 3. Gestión integral de las áreas protegidas estratégicas y de los recursos naturales para el desarrollo sostenible de las regiones.</v>
          </cell>
          <cell r="B4" t="str">
            <v>Programa III. Administración integral del patrimonio ambiental</v>
          </cell>
          <cell r="C4" t="str">
            <v xml:space="preserve">Proyecto 3. Consolidación del sistema de información ambiental corporativo </v>
          </cell>
          <cell r="D4" t="str">
            <v>Actividad 2.1. Ajustar la estructura de operación,  los procesos y los proyectos para la ejecución del plan de acción</v>
          </cell>
          <cell r="E4" t="str">
            <v>N° de documentos actualizados</v>
          </cell>
          <cell r="F4">
            <v>3</v>
          </cell>
          <cell r="G4" t="str">
            <v>Marzo</v>
          </cell>
          <cell r="H4">
            <v>2014</v>
          </cell>
          <cell r="J4" t="str">
            <v>Varios Municipios</v>
          </cell>
          <cell r="K4" t="str">
            <v>D.T. Aburra Sur</v>
          </cell>
        </row>
        <row r="5">
          <cell r="A5" t="str">
            <v>Línea 4. Corantioquia articuladora para la gestión ambiental en el territorio.</v>
          </cell>
          <cell r="B5" t="str">
            <v>Programa IV. Construcción de una cultura ambiental responsable y ética</v>
          </cell>
          <cell r="C5" t="str">
            <v>Proyecto 4.Integración del conocimiento</v>
          </cell>
          <cell r="D5" t="str">
            <v>Actividad 2.2. Realizar seguimiento a la ejecución y actualización de los instrumentos de planificación ambiental regional.</v>
          </cell>
          <cell r="E5" t="str">
            <v>N° de documentos</v>
          </cell>
          <cell r="F5">
            <v>4</v>
          </cell>
          <cell r="G5" t="str">
            <v>Abril</v>
          </cell>
          <cell r="H5">
            <v>2015</v>
          </cell>
          <cell r="J5" t="str">
            <v>Amagá</v>
          </cell>
          <cell r="K5" t="str">
            <v>D.T. Cartama</v>
          </cell>
        </row>
        <row r="6">
          <cell r="A6" t="str">
            <v>Línea 5. Formación, participación y comunicación para el desarrollo de una cultura ambiental responsable y ética.</v>
          </cell>
          <cell r="B6" t="str">
            <v>Programa V. Gestión Integral de la biodiversidad y sus servicios ecosistémicos</v>
          </cell>
          <cell r="C6" t="str">
            <v>Proyecto 5. Promoción de la comunicación para la participación</v>
          </cell>
          <cell r="D6" t="str">
            <v>Actividad 3.1 Integrar la información para la misión corporativa e integrarla al sistema de información ambiental para Colombia - SIAC</v>
          </cell>
          <cell r="E6" t="str">
            <v>% procesos con información identificada</v>
          </cell>
          <cell r="F6">
            <v>5</v>
          </cell>
          <cell r="G6" t="str">
            <v>Mayo</v>
          </cell>
          <cell r="H6">
            <v>2016</v>
          </cell>
          <cell r="J6" t="str">
            <v>Amalfi</v>
          </cell>
          <cell r="K6" t="str">
            <v>D.T. Citará</v>
          </cell>
        </row>
        <row r="7">
          <cell r="B7" t="str">
            <v>Programa VI. Gestión Integral del recurso hídrico</v>
          </cell>
          <cell r="C7" t="str">
            <v>Proyecto 6. Fortalecimiento de la capacidad operativa para la administración integral del patrimonio ambiental</v>
          </cell>
          <cell r="D7" t="str">
            <v>Actividad 3.2. Realizar adquisición y sostenimiento de nuevas tecnologías de la información y la comunicación para la integración.</v>
          </cell>
          <cell r="E7" t="str">
            <v>% componentes soportados</v>
          </cell>
          <cell r="F7">
            <v>6</v>
          </cell>
          <cell r="G7" t="str">
            <v>Junio</v>
          </cell>
          <cell r="H7">
            <v>2017</v>
          </cell>
          <cell r="J7" t="str">
            <v>Andes</v>
          </cell>
          <cell r="K7" t="str">
            <v>D.T. Hevéxicos</v>
          </cell>
        </row>
        <row r="8">
          <cell r="B8" t="str">
            <v>Programa VII. Gestión ambiental sectorial y urbana</v>
          </cell>
          <cell r="C8" t="str">
            <v>Proyecto 7. Promoción de la cultura de la legalidad ambiental</v>
          </cell>
          <cell r="D8" t="str">
            <v xml:space="preserve">Actividad 3.3. Fortalecer y dinamizar los centros de información ambiental </v>
          </cell>
          <cell r="E8" t="str">
            <v>Centros de información operando al 100%</v>
          </cell>
          <cell r="F8">
            <v>7</v>
          </cell>
          <cell r="G8" t="str">
            <v>Julio</v>
          </cell>
          <cell r="H8">
            <v>2018</v>
          </cell>
          <cell r="J8" t="str">
            <v>Angelópolis</v>
          </cell>
          <cell r="K8" t="str">
            <v>D.T. Panzenu</v>
          </cell>
        </row>
        <row r="9">
          <cell r="B9" t="str">
            <v>Programa VIII. Gestión del riesgo y Adaptación al cambio climático</v>
          </cell>
          <cell r="C9" t="str">
            <v xml:space="preserve">Proyecto 8. Fortalecimiento de las organizaciones ambientales </v>
          </cell>
          <cell r="D9" t="str">
            <v>Actividad 4.1. Integrar los componentes de la gestión del conocimiento a los procesos corporativos</v>
          </cell>
          <cell r="E9" t="str">
            <v>Número de procesos documentados con el capital identificado</v>
          </cell>
          <cell r="F9">
            <v>8</v>
          </cell>
          <cell r="G9" t="str">
            <v>Agosto</v>
          </cell>
          <cell r="H9">
            <v>2019</v>
          </cell>
          <cell r="J9" t="str">
            <v>Angostura</v>
          </cell>
          <cell r="K9" t="str">
            <v>D.T. Zenufaná</v>
          </cell>
        </row>
        <row r="10">
          <cell r="B10" t="str">
            <v>Programa IX. Desarrollo administrativo y fortalecimiento institucional</v>
          </cell>
          <cell r="C10" t="str">
            <v>Proyecto 9. Fortalecimiento de las comunidades étnicas y rurales</v>
          </cell>
          <cell r="D10" t="str">
            <v>Actividad 4.2. Diseñar  e implementar estrategias para dinamizar el conocimiento ambiental</v>
          </cell>
          <cell r="E10" t="str">
            <v>Número de estrategias implementadas</v>
          </cell>
          <cell r="F10">
            <v>9</v>
          </cell>
          <cell r="G10" t="str">
            <v>Septiembre</v>
          </cell>
          <cell r="H10">
            <v>2020</v>
          </cell>
          <cell r="J10" t="str">
            <v>Anorí</v>
          </cell>
          <cell r="K10" t="str">
            <v>D.T. Tahamíes</v>
          </cell>
        </row>
        <row r="11">
          <cell r="C11" t="str">
            <v>Proyecto 10. Educación ambiental para la gestión integral del patrimonio ambiental</v>
          </cell>
          <cell r="D11" t="str">
            <v>Actividad 5.1. Construir y ejecutar el plan de comunicación corporativo</v>
          </cell>
          <cell r="E11" t="str">
            <v>Plan formulado</v>
          </cell>
          <cell r="F11">
            <v>10</v>
          </cell>
          <cell r="G11" t="str">
            <v>Octubre</v>
          </cell>
          <cell r="J11" t="str">
            <v>Anzá</v>
          </cell>
        </row>
        <row r="12">
          <cell r="C12" t="str">
            <v>Proyecto 11. Manejo integral de áreas protegidas</v>
          </cell>
          <cell r="D12" t="str">
            <v>Actividad 5.2. Diseñar e implementar estrategias comunicativas para los procesos corporativos</v>
          </cell>
          <cell r="E12" t="str">
            <v>% de ejecución del plan</v>
          </cell>
          <cell r="F12">
            <v>11</v>
          </cell>
          <cell r="G12" t="str">
            <v>Noviembre</v>
          </cell>
          <cell r="J12" t="str">
            <v>Armenia</v>
          </cell>
        </row>
        <row r="13">
          <cell r="C13" t="str">
            <v>Proyecto 12. Áreas priorizadas con acciones de conservación y uso sostenible</v>
          </cell>
          <cell r="D13" t="str">
            <v xml:space="preserve">Actividad 6.1. Racionalizar los trámites desde la integración de los desarrollos tecnológicos y los planes temáticos. </v>
          </cell>
          <cell r="E13" t="str">
            <v>No. De Tramites racionalizados</v>
          </cell>
          <cell r="F13">
            <v>12</v>
          </cell>
          <cell r="G13" t="str">
            <v>Diciembre</v>
          </cell>
          <cell r="J13" t="str">
            <v>Barbosa</v>
          </cell>
        </row>
        <row r="14">
          <cell r="C14" t="str">
            <v>Proyecto 13. Ordenación y manejo de los bosques naturales</v>
          </cell>
          <cell r="D14" t="str">
            <v>Actividad 6.2. Constituir puntos de orientación al usuario</v>
          </cell>
          <cell r="E14" t="str">
            <v>No. de Puntos de orientación constituidos</v>
          </cell>
          <cell r="F14">
            <v>13</v>
          </cell>
          <cell r="J14" t="str">
            <v>Bello</v>
          </cell>
        </row>
        <row r="15">
          <cell r="C15" t="str">
            <v>Proyecto 14. Información y conocimiento del recurso hídrico (oferta, demanda y calidad</v>
          </cell>
          <cell r="D15" t="str">
            <v>Actividad 7.1. Formar actores estratégicos en normatividad ambiental aplicable a la administración integral del patrimonio ambiental.</v>
          </cell>
          <cell r="E15" t="str">
            <v>No. de Actores o Usuarios Estratégicos formados</v>
          </cell>
          <cell r="F15">
            <v>14</v>
          </cell>
          <cell r="J15" t="str">
            <v>Belmira</v>
          </cell>
        </row>
        <row r="16">
          <cell r="C16" t="str">
            <v>Proyecto 15. Planificación hidrológica participativa</v>
          </cell>
          <cell r="D16" t="str">
            <v>Actividad 7.2. Promover la cultura de la legalidad y corresponsabilidad ambiental</v>
          </cell>
          <cell r="E16" t="str">
            <v>No. de convenios para la legalidad ambiental</v>
          </cell>
          <cell r="F16">
            <v>15</v>
          </cell>
          <cell r="J16" t="str">
            <v>Betania</v>
          </cell>
        </row>
        <row r="17">
          <cell r="C17" t="str">
            <v>Proyecto 16. Monitoreo integral del recurso hídrico</v>
          </cell>
          <cell r="D17" t="str">
            <v>Actividad 8.1. Promover y fortalecer las organizaciones de la sociedad civil</v>
          </cell>
          <cell r="E17" t="str">
            <v>Organizaciones ambientales fortalecidas</v>
          </cell>
          <cell r="F17">
            <v>16</v>
          </cell>
          <cell r="J17" t="str">
            <v>Betulia</v>
          </cell>
        </row>
        <row r="18">
          <cell r="C18" t="str">
            <v>Proyecto 17. Mejoramiento del saneamiento ambiental</v>
          </cell>
          <cell r="D18" t="str">
            <v>Actividad 8.2. Fortalecer la red de participación para la gestión ambiental del territorio –red pégate-</v>
          </cell>
          <cell r="E18" t="str">
            <v xml:space="preserve">Mesas ambientales municipales y veredales fortalecidas </v>
          </cell>
          <cell r="F18">
            <v>17</v>
          </cell>
          <cell r="J18" t="str">
            <v>Briceño</v>
          </cell>
        </row>
        <row r="19">
          <cell r="C19" t="str">
            <v>Proyecto 18. Gestión integral de residuos sólidos ordinarios, especiales y peligrosos</v>
          </cell>
          <cell r="D19" t="str">
            <v>Actividad 9.1. Acompañar los planes de vida desde el ordenamiento ambiental territorial</v>
          </cell>
          <cell r="E19" t="str">
            <v>Planes de vida construidos y/o fortalecidos</v>
          </cell>
          <cell r="F19">
            <v>18</v>
          </cell>
          <cell r="J19" t="str">
            <v>Buriticá</v>
          </cell>
        </row>
        <row r="20">
          <cell r="C20" t="str">
            <v>Proyecto 19. Practicas sostenibles en procesos productivos</v>
          </cell>
          <cell r="D20" t="str">
            <v>Actividad 9.2. Acompañar los planes de etnodesarrollo desde el ordenamiento ambiental territorial</v>
          </cell>
          <cell r="E20" t="str">
            <v>Planes de etnodesarrollo gestionados</v>
          </cell>
          <cell r="F20">
            <v>19</v>
          </cell>
          <cell r="J20" t="str">
            <v>Cáceres</v>
          </cell>
        </row>
        <row r="21">
          <cell r="C21" t="str">
            <v>Proyecto 20. Gestión de la calidad del aire</v>
          </cell>
          <cell r="D21" t="str">
            <v>Actividad 9.3. Contribuir al mejoramiento del hábitat de las comunidades rurales</v>
          </cell>
          <cell r="E21" t="str">
            <v>Hogares ecológicos establecidos</v>
          </cell>
          <cell r="F21">
            <v>20</v>
          </cell>
          <cell r="J21" t="str">
            <v>Caicedo</v>
          </cell>
        </row>
        <row r="22">
          <cell r="C22" t="str">
            <v>Proyecto 21. Prevención y mitigación del riesgo asociado a fenómenos naturales</v>
          </cell>
          <cell r="D22" t="str">
            <v>Actividad 10.1. Promover la producción y consumo sostenible desde la cultura ambiental</v>
          </cell>
          <cell r="E22" t="str">
            <v>No PROCEDAS  No PRAE</v>
          </cell>
          <cell r="F22">
            <v>21</v>
          </cell>
          <cell r="J22" t="str">
            <v>Caldas</v>
          </cell>
        </row>
        <row r="23">
          <cell r="C23" t="str">
            <v>Proyecto 22. Adaptación al cambio climático</v>
          </cell>
          <cell r="D23" t="str">
            <v>Actividad 10.2. Administrar integralmente el patrimonio ambiental desde la educación ambiental y la gobernanza</v>
          </cell>
          <cell r="E23" t="str">
            <v>No PROCEDAS  No PRAE</v>
          </cell>
          <cell r="F23">
            <v>22</v>
          </cell>
          <cell r="J23" t="str">
            <v>Campamento</v>
          </cell>
        </row>
        <row r="24">
          <cell r="C24" t="str">
            <v>Proyecto 23. Gestión del talento humano</v>
          </cell>
          <cell r="D24" t="str">
            <v>Actividad 11.1. Desarrollar acciones adoptadas en los planes de manejo para las áreas protegidas,  páramos y humedales</v>
          </cell>
          <cell r="E24" t="str">
            <v>ecosistemas estratégicos intervenidos</v>
          </cell>
          <cell r="F24">
            <v>23</v>
          </cell>
          <cell r="J24" t="str">
            <v>Caracolí</v>
          </cell>
        </row>
        <row r="25">
          <cell r="C25" t="str">
            <v>Proyecto 24. Gestión logística de bienes y servicios</v>
          </cell>
          <cell r="D25" t="str">
            <v>Actividad 11.2 Declarar nuevas áreas protegidas y acompañar otras iniciativas de conservación</v>
          </cell>
          <cell r="E25" t="str">
            <v>ecosistema declarado</v>
          </cell>
          <cell r="F25">
            <v>24</v>
          </cell>
          <cell r="J25" t="str">
            <v>Caramanta</v>
          </cell>
        </row>
        <row r="26">
          <cell r="C26" t="str">
            <v>Proyecto 25. Gestión Para La Participación,  y el Control Social</v>
          </cell>
          <cell r="D26" t="str">
            <v>Actividad 12.1. Identificar, delimitar y desarrollar acciones para la conservación y manejo de áreas priorizadas.</v>
          </cell>
          <cell r="E26" t="str">
            <v xml:space="preserve">Documento soporte al acompañamiento </v>
          </cell>
          <cell r="F26">
            <v>25</v>
          </cell>
          <cell r="J26" t="str">
            <v>Carolina del Príncipe</v>
          </cell>
        </row>
        <row r="27">
          <cell r="D27" t="str">
            <v>Actividad 12.2. Desarrollar acciones para la conservación de especies  de fauna y flora</v>
          </cell>
          <cell r="E27" t="str">
            <v>Áreas estratégicas consolidadas para la conservación y el uso sostenible</v>
          </cell>
          <cell r="F27">
            <v>26</v>
          </cell>
          <cell r="J27" t="str">
            <v>Caucasia</v>
          </cell>
        </row>
        <row r="28">
          <cell r="D28" t="str">
            <v xml:space="preserve">Actividad 13.1. Desarrollar acciones para la conservación y manejo sostenible de los bosques </v>
          </cell>
          <cell r="E28" t="str">
            <v>Especies priorizadas en programas de conservación</v>
          </cell>
          <cell r="F28">
            <v>27</v>
          </cell>
          <cell r="J28" t="str">
            <v>Cisneros</v>
          </cell>
        </row>
        <row r="29">
          <cell r="D29" t="str">
            <v>Actividad 13.2- Formular y ejecución de planes de ordenación de bosques</v>
          </cell>
          <cell r="E29" t="str">
            <v>Número de acciones para la conservación y manejo de bosques implementadas</v>
          </cell>
          <cell r="F29">
            <v>28</v>
          </cell>
          <cell r="J29" t="str">
            <v>Ciudad Bolívar</v>
          </cell>
        </row>
        <row r="30">
          <cell r="D30" t="str">
            <v>Actividad 14.1. Determinar la oferta, demanda  y la disponibilidad hídrica a nivel de cuencas</v>
          </cell>
          <cell r="E30" t="str">
            <v>Área de bosques bajo ordenación o manejo sostenible</v>
          </cell>
          <cell r="F30">
            <v>29</v>
          </cell>
          <cell r="J30" t="str">
            <v>Concordia</v>
          </cell>
        </row>
        <row r="31">
          <cell r="D31" t="str">
            <v>Actividad 14.2. Profundizar en el conocimiento de los recursos y reservas de aguas subterráneas</v>
          </cell>
          <cell r="E31" t="str">
            <v>Numero de cuencas hidrológicas estudiadas</v>
          </cell>
          <cell r="F31">
            <v>30</v>
          </cell>
          <cell r="J31" t="str">
            <v>Copacabana</v>
          </cell>
        </row>
        <row r="32">
          <cell r="D32" t="str">
            <v>Actividad 14.3. Valorar los bienes y servicios ambientales relacionados con el agua</v>
          </cell>
          <cell r="E32" t="str">
            <v>Numero de estudios en aguas subterráneas</v>
          </cell>
          <cell r="F32">
            <v>31</v>
          </cell>
          <cell r="J32" t="str">
            <v>Donmatías</v>
          </cell>
        </row>
        <row r="33">
          <cell r="D33" t="str">
            <v>Actividad 15.1. Formular, actualizar o ejecutar planes hidrológicos (POMCH, PORH, PMAS, POMI, planes de manejo),</v>
          </cell>
          <cell r="E33" t="str">
            <v>Numero de estudios en valoración de bienes y servicios ambientales</v>
          </cell>
          <cell r="J33" t="str">
            <v>Ebéjico</v>
          </cell>
        </row>
        <row r="34">
          <cell r="D34" t="str">
            <v>Actividad 15.2. Proteger, conservar y recuperar ecosistemas claves para la regulación hídrica</v>
          </cell>
          <cell r="E34" t="str">
            <v>Numero de planes hidrológicos formulado o actualizados o ejecutados</v>
          </cell>
          <cell r="J34" t="str">
            <v>El Bagre</v>
          </cell>
        </row>
        <row r="35">
          <cell r="D35" t="str">
            <v>Actividad 16.1 Monitoreo del recurso hídrico</v>
          </cell>
          <cell r="E35" t="str">
            <v>Numero de ecosistemas claves intervenidos</v>
          </cell>
          <cell r="J35" t="str">
            <v>Entrerríos</v>
          </cell>
        </row>
        <row r="36">
          <cell r="D36" t="str">
            <v>Actividad 16.2. Fortalecer la operación del laboratorio de calidad ambiental </v>
          </cell>
          <cell r="E36" t="str">
            <v>Municipios operando en la red</v>
          </cell>
          <cell r="J36" t="str">
            <v>Envigado</v>
          </cell>
        </row>
        <row r="37">
          <cell r="D37" t="str">
            <v>Actividad 17.1. Evaluación de los planes de saneamiento y manejo de vertimientos y apoyo a planes</v>
          </cell>
          <cell r="E37" t="str">
            <v>Laboratorio acreditado</v>
          </cell>
          <cell r="J37" t="str">
            <v>Fredonia</v>
          </cell>
        </row>
        <row r="38">
          <cell r="D38" t="str">
            <v>Actividad 17.2. Apoyar la implementación de los instrumentos económicos</v>
          </cell>
          <cell r="E38" t="str">
            <v>% de PSMV evaluados respecto a los presentados</v>
          </cell>
          <cell r="J38" t="str">
            <v>Girardota</v>
          </cell>
        </row>
        <row r="39">
          <cell r="D39" t="str">
            <v>Actividad 17.3. Desarrollar infraestructura para la descontaminación hídrica</v>
          </cell>
          <cell r="E39" t="str">
            <v>Numero de instrumentos económicos apoyados</v>
          </cell>
          <cell r="J39" t="str">
            <v>Gómez Plata</v>
          </cell>
        </row>
        <row r="40">
          <cell r="D40" t="str">
            <v>Actividad 18.1. Actualización, control y seguimiento al PGIRs</v>
          </cell>
          <cell r="E40" t="str">
            <v>Número de familias rurales con saneamiento hídrico</v>
          </cell>
          <cell r="J40" t="str">
            <v>Guadalupe</v>
          </cell>
        </row>
        <row r="41">
          <cell r="D41" t="str">
            <v>Actividad 18.2. Apoyar la optimización de rellenos sanitarios</v>
          </cell>
          <cell r="E41" t="str">
            <v xml:space="preserve">Número de municipios </v>
          </cell>
          <cell r="J41" t="str">
            <v>Heliconia</v>
          </cell>
        </row>
        <row r="42">
          <cell r="D42" t="str">
            <v>Actividad 18.3. Apoyar la gestión integral de residuos aprovechables y no aprovechables</v>
          </cell>
          <cell r="E42" t="str">
            <v>Numero de rellenos sanitarios optimizados</v>
          </cell>
          <cell r="J42" t="str">
            <v>Hispania</v>
          </cell>
        </row>
        <row r="43">
          <cell r="D43" t="str">
            <v>Actividad 19.1. Fomentar el biocomercio sustentable y economía verde</v>
          </cell>
          <cell r="E43" t="str">
            <v>Número de municipios apoyados</v>
          </cell>
          <cell r="J43" t="str">
            <v>Itagüí</v>
          </cell>
        </row>
        <row r="44">
          <cell r="D44" t="str">
            <v>Actividad 19.2. Fomentar la producción y consumo sostenible</v>
          </cell>
          <cell r="E44" t="str">
            <v>Unidades de biocomercio apoyadas</v>
          </cell>
          <cell r="J44" t="str">
            <v>Ituango</v>
          </cell>
        </row>
        <row r="45">
          <cell r="D45" t="str">
            <v>Actividad 20.1. Realizar estudios de calidad atmosférica por contaminación y ruido</v>
          </cell>
          <cell r="E45" t="str">
            <v>Sectores productivos impactados</v>
          </cell>
          <cell r="J45" t="str">
            <v>Jardín</v>
          </cell>
        </row>
        <row r="46">
          <cell r="D46" t="str">
            <v>Actividad 20.2. Realizar control y seguimiento a fuentes de contaminación</v>
          </cell>
          <cell r="E46" t="str">
            <v>Numero de estudios realizados</v>
          </cell>
          <cell r="J46" t="str">
            <v>Jericó</v>
          </cell>
        </row>
        <row r="47">
          <cell r="D47" t="str">
            <v>Actividad 21.1.Construir información y conocimiento de la situación de amenazas, riesgo y desastres en la jurisdicción para la priorización de las acciones de prevención y mitigación</v>
          </cell>
          <cell r="E47" t="str">
            <v>Numero de fuentes monitoreadas y operativos desarrollados</v>
          </cell>
          <cell r="J47" t="str">
            <v>La Estrella</v>
          </cell>
        </row>
        <row r="48">
          <cell r="D48" t="str">
            <v>Actividad 21.2. Realizar obras de mitigación en áreas críticas priorizadas</v>
          </cell>
          <cell r="E48" t="str">
            <v>% de la jurisdicción con la información cartográfica de amenazas actualizado</v>
          </cell>
          <cell r="J48" t="str">
            <v>La Pintada</v>
          </cell>
        </row>
        <row r="49">
          <cell r="D49" t="str">
            <v>Actividad 21.3. Restaurar ambientalmente áreas críticas degradadas en zonas priorizadas</v>
          </cell>
          <cell r="E49" t="str">
            <v>zonas priorizadas intervenidas</v>
          </cell>
          <cell r="J49" t="str">
            <v>Liborina</v>
          </cell>
        </row>
        <row r="50">
          <cell r="D50" t="str">
            <v>Actividad 22.1. Realizar estudios para la zonificación de áreas susceptibles al cambio climático</v>
          </cell>
          <cell r="E50" t="str">
            <v>ha</v>
          </cell>
          <cell r="J50" t="str">
            <v>Maceo</v>
          </cell>
        </row>
        <row r="51">
          <cell r="D51" t="str">
            <v xml:space="preserve">Actividad 22.2. Apoyar las administraciones locales en los procesos de adaptación a los efectos del cambio climático </v>
          </cell>
          <cell r="E51" t="str">
            <v>%jurisdicción zonificada por susceptibilidad al cambio climático</v>
          </cell>
          <cell r="J51" t="str">
            <v>Medellín</v>
          </cell>
        </row>
        <row r="52">
          <cell r="D52" t="str">
            <v>Actividad 23.1. Fortalecer la incorporación de los servidores públicos, vinculación, permanencia, retiro y evaluación</v>
          </cell>
          <cell r="E52" t="str">
            <v>Municipios con procesos desarrollados de adaptación al cambio climático</v>
          </cell>
          <cell r="J52" t="str">
            <v>Montebello</v>
          </cell>
        </row>
        <row r="53">
          <cell r="D53" t="str">
            <v>Actividad 23.2. Fortalecer el bienestar social y salud ocupacional del servidor y su grupo familiar</v>
          </cell>
          <cell r="E53" t="str">
            <v>Plan de retiro ejecutado</v>
          </cell>
          <cell r="J53" t="str">
            <v>Nechí</v>
          </cell>
        </row>
        <row r="54">
          <cell r="D54" t="str">
            <v>Actividad 23.3. Formar, capacitar y gestionar el conocimiento del talento humano en la red interna de dinamizadores</v>
          </cell>
          <cell r="E54" t="str">
            <v>Plan de cargas realizado</v>
          </cell>
          <cell r="J54" t="str">
            <v>Olaya</v>
          </cell>
        </row>
        <row r="55">
          <cell r="D55" t="str">
            <v>Actividad 23.4. Mejorar la cultura y clima organizacional</v>
          </cell>
          <cell r="E55" t="str">
            <v xml:space="preserve">Índice de acciones ejecutadas en salud ocupacional y bienestar social </v>
          </cell>
          <cell r="J55" t="str">
            <v>Pueblorrico</v>
          </cell>
        </row>
        <row r="56">
          <cell r="D56" t="str">
            <v>Actividad 24.1 Implementar plan de adquisiciones y compras</v>
          </cell>
          <cell r="E56" t="str">
            <v>Cobertura en ejecución de acciones en salud ocupacional, bienestar social</v>
          </cell>
          <cell r="J56" t="str">
            <v>Puerto Berrío</v>
          </cell>
        </row>
        <row r="57">
          <cell r="D57" t="str">
            <v>Actividad 24.2  Administrar, adecuar y construir infraestructura física y bienes muebles</v>
          </cell>
          <cell r="E57" t="str">
            <v xml:space="preserve">Satisfacción de los beneficiarios de los programas de bienestar social </v>
          </cell>
          <cell r="J57" t="str">
            <v>Puerto Nare</v>
          </cell>
        </row>
        <row r="58">
          <cell r="D58" t="str">
            <v>Actividad 24.3  Implementar el Plan Institucional de Gestión Ambiental PIGA</v>
          </cell>
          <cell r="E58" t="str">
            <v>Cobertura de las capacitaciones</v>
          </cell>
          <cell r="J58" t="str">
            <v>Remedios</v>
          </cell>
        </row>
        <row r="59">
          <cell r="D59" t="str">
            <v>Actividad 25.1. Realizar seguimiento y ajustes del MECI y el Sistema de Gestión de la Calidad.</v>
          </cell>
          <cell r="E59" t="str">
            <v>Índice de personas participantes en eventos de capacitación en temas misionales</v>
          </cell>
          <cell r="J59" t="str">
            <v>Sabanalarga</v>
          </cell>
        </row>
        <row r="60">
          <cell r="D60" t="str">
            <v>Actividad 25.2. Evaluar y hacer seguimiento a la gestión integral corporativa</v>
          </cell>
          <cell r="E60" t="str">
            <v>Efectividad de las capacitaciones realizadas</v>
          </cell>
          <cell r="J60" t="str">
            <v>Sabaneta</v>
          </cell>
        </row>
        <row r="61">
          <cell r="D61" t="str">
            <v>Actividad 25.3  Fortalecer las relaciones interinstitucionales para la Cooperación</v>
          </cell>
          <cell r="E61" t="str">
            <v>Grado de satisfacción de los servidores públicos</v>
          </cell>
          <cell r="J61" t="str">
            <v>Salgar</v>
          </cell>
        </row>
        <row r="62">
          <cell r="D62" t="str">
            <v>Actividad 25.4. Institucionalizar el servicio al ciudadano</v>
          </cell>
          <cell r="E62" t="str">
            <v>Bienes y servicios atendidos /bienes y servicios programados &gt;=90</v>
          </cell>
          <cell r="J62" t="str">
            <v>San Andrés de Cuerquia</v>
          </cell>
        </row>
        <row r="63">
          <cell r="D63" t="str">
            <v>Actividad 25.5. Promover la ética y transparencia en la actuación corporativa</v>
          </cell>
          <cell r="E63" t="str">
            <v>Plan de administración de bienes muebles e inmuebles elaborado y ejecutado</v>
          </cell>
          <cell r="J63" t="str">
            <v>San Jerónimo</v>
          </cell>
        </row>
        <row r="64">
          <cell r="E64" t="str">
            <v>Plan de gestión Ambiental formulado y ejecutado al 100%</v>
          </cell>
          <cell r="J64" t="str">
            <v>San José de la Montaña</v>
          </cell>
        </row>
        <row r="65">
          <cell r="E65" t="str">
            <v>Seguimiento y Evaluación a los sistemas de gestión integrados</v>
          </cell>
          <cell r="J65" t="str">
            <v>San Pedro de los Milagros</v>
          </cell>
        </row>
        <row r="66">
          <cell r="E66" t="str">
            <v>Fortalecimiento del sistema de control interno</v>
          </cell>
          <cell r="J66" t="str">
            <v>Santa Bárbara</v>
          </cell>
        </row>
        <row r="67">
          <cell r="E67" t="str">
            <v>Gestión de convenios de cooperación</v>
          </cell>
          <cell r="J67" t="str">
            <v>Santa Fe de Antioquia</v>
          </cell>
        </row>
        <row r="68">
          <cell r="E68" t="str">
            <v>Creación y operación del grupo de servicio al ciudadano</v>
          </cell>
          <cell r="J68" t="str">
            <v>Santa Rosa de Osos</v>
          </cell>
        </row>
        <row r="69">
          <cell r="E69" t="str">
            <v>Publicación de informes y campañas sobre la gestión  para la transparencia</v>
          </cell>
          <cell r="J69" t="str">
            <v>Segovia</v>
          </cell>
        </row>
        <row r="70">
          <cell r="J70" t="str">
            <v>Sopetrán</v>
          </cell>
        </row>
        <row r="71">
          <cell r="J71" t="str">
            <v>Támesis</v>
          </cell>
        </row>
        <row r="72">
          <cell r="J72" t="str">
            <v>Tarazá</v>
          </cell>
        </row>
        <row r="73">
          <cell r="J73" t="str">
            <v>Tarso</v>
          </cell>
        </row>
        <row r="74">
          <cell r="J74" t="str">
            <v>Titiribí</v>
          </cell>
        </row>
        <row r="75">
          <cell r="J75" t="str">
            <v>Toledo</v>
          </cell>
        </row>
        <row r="76">
          <cell r="J76" t="str">
            <v>Valdivia</v>
          </cell>
        </row>
        <row r="77">
          <cell r="J77" t="str">
            <v>Vaparaíso</v>
          </cell>
        </row>
        <row r="78">
          <cell r="J78" t="str">
            <v>Vegachí</v>
          </cell>
        </row>
        <row r="79">
          <cell r="J79" t="str">
            <v>Venecia</v>
          </cell>
        </row>
        <row r="80">
          <cell r="J80" t="str">
            <v>Yalí</v>
          </cell>
        </row>
        <row r="81">
          <cell r="J81" t="str">
            <v>Yarumal</v>
          </cell>
        </row>
        <row r="82">
          <cell r="J82" t="str">
            <v>Yolombó</v>
          </cell>
        </row>
        <row r="83">
          <cell r="J83" t="str">
            <v>Yondó</v>
          </cell>
        </row>
        <row r="84">
          <cell r="J84" t="str">
            <v>Zaragoza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INSUMOS"/>
      <sheetName val="MAQUILA"/>
      <sheetName val="SUBPRODUCTOS"/>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row r="1">
          <cell r="C1">
            <v>0</v>
          </cell>
        </row>
      </sheetData>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ow r="1">
          <cell r="C1">
            <v>0</v>
          </cell>
        </row>
      </sheetData>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u4hiWePJnUOOj87MRIP3jlcuU2PtjxJAhMVtnffTrY9mM4lu8KhbSrOgvGVgb4Pz" itemId="01J3RJFJHARIPCQNEG75G2U3GLJ5ZTADUK">
      <xxl21:absoluteUrl r:id="rId2"/>
    </xxl21:alternateUrls>
    <sheetNames>
      <sheetName val="Instructivo"/>
      <sheetName val="Plan Ejecución"/>
      <sheetName val="Plan de Ejecución PSA "/>
      <sheetName val="PE PSP"/>
      <sheetName val="Presupuesto Contrato"/>
      <sheetName val="Ppto PSP"/>
      <sheetName val="Presupuesto Convenio_PSA"/>
      <sheetName val="Memoria de cálculo_PSA"/>
      <sheetName val="Memoria de cálculo O1"/>
      <sheetName val="Memoria de cálculo O2"/>
      <sheetName val="Estudio de mercado"/>
      <sheetName val="Gastos de adm"/>
      <sheetName val="Bienes relevantes"/>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 val="Plan de Ejecución PSA"/>
    </sheetNames>
    <sheetDataSet>
      <sheetData sheetId="0">
        <row r="3">
          <cell r="G3" t="str">
            <v>VERSIÓN: 04</v>
          </cell>
        </row>
      </sheetData>
      <sheetData sheetId="1">
        <row r="5">
          <cell r="AE5" t="str">
            <v>Convenio Interadministrativo</v>
          </cell>
        </row>
        <row r="6">
          <cell r="AE6" t="str">
            <v xml:space="preserve">“Aunar esfuerzos técnicos, administrativos y financieros para caracterizar el esquema de pago por servicios ambientales, para la conservación de ecosistemas estratégicos asociados al recurso hídrico bajo los parámetros establecidos en la ordenanza Departamental N° 049 de 2016, en familias campesinas en el territorio del Municipio XXXXX en la jurisdicción de CORANTIOQUIA.”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vo"/>
      <sheetName val="Plan Ejecución"/>
      <sheetName val="PE PSP"/>
      <sheetName val="Presupuesto Contrato"/>
      <sheetName val="Ppto PSP"/>
      <sheetName val="Presupuesto Convenio"/>
      <sheetName val="Memoria de cálculo O1"/>
      <sheetName val="Memoria de cálculo O2"/>
      <sheetName val="Memoria de cálculo O3"/>
      <sheetName val="observaciones"/>
      <sheetName val="Hoja1"/>
      <sheetName val="Estudio de mercado 2024"/>
      <sheetName val="Gastos de adm"/>
      <sheetName val="Bienes relevantes"/>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s>
    <sheetDataSet>
      <sheetData sheetId="0" refreshError="1"/>
      <sheetData sheetId="1">
        <row r="5">
          <cell r="S5">
            <v>0</v>
          </cell>
        </row>
        <row r="6">
          <cell r="S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u4hiWePJnUOOj87MRIP3jlcuU2PtjxJAhMVtnffTrY9mM4lu8KhbSrOgvGVgb4Pz" itemId="01J3RJFJE2B33VKCDIRJCKILJWO33CMWWX">
      <xxl21:absoluteUrl r:id="rId2"/>
    </xxl21:alternateUrls>
    <sheetNames>
      <sheetName val="Instructivo"/>
      <sheetName val="Plan Ejecución"/>
      <sheetName val="Plan de Ejecución PSA"/>
      <sheetName val="PE PSP"/>
      <sheetName val="Presupuesto Contrato"/>
      <sheetName val="Ppto PSP"/>
      <sheetName val="Presupuesto Convenio_PSA"/>
      <sheetName val="Memoria de cálculo O1"/>
      <sheetName val="Memoria de cálculo O2"/>
      <sheetName val="Memoria de cálculo O3"/>
      <sheetName val="Estudio de mercado"/>
      <sheetName val="Gastos de adm"/>
      <sheetName val="Bienes relevantes"/>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row r="3">
          <cell r="G3" t="str">
            <v>VERSIÓN: 04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Itemes_Renovación"/>
      <sheetName val="SUB_APU5"/>
      <sheetName val="Cantidades_de_Obra5"/>
      <sheetName val="Jul-Ago"/>
      <sheetName val="May-Jun"/>
      <sheetName val="Sep-Oct"/>
      <sheetName val="Sábana"/>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anexo2"/>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AU"/>
      <sheetName val="Anexo 5-1 (2)"/>
      <sheetName val="Check List Reajustes FM- 101"/>
      <sheetName val="Check List Acta FM- 101"/>
      <sheetName val="FICHA FINANCIERA MFM"/>
      <sheetName val="ACTAS"/>
      <sheetName val="REAJUSTE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efreshError="1"/>
      <sheetData sheetId="35"/>
      <sheetData sheetId="36"/>
      <sheetData sheetId="37"/>
      <sheetData sheetId="38"/>
      <sheetData sheetId="39"/>
      <sheetData sheetId="40"/>
      <sheetData sheetId="41">
        <row r="1">
          <cell r="A1">
            <v>0</v>
          </cell>
        </row>
      </sheetData>
      <sheetData sheetId="42"/>
      <sheetData sheetId="43"/>
      <sheetData sheetId="44">
        <row r="1">
          <cell r="A1" t="str">
            <v>CODIGO</v>
          </cell>
        </row>
      </sheetData>
      <sheetData sheetId="45"/>
      <sheetData sheetId="46"/>
      <sheetData sheetId="47">
        <row r="1">
          <cell r="A1" t="str">
            <v>CODIGO</v>
          </cell>
        </row>
      </sheetData>
      <sheetData sheetId="48"/>
      <sheetData sheetId="49"/>
      <sheetData sheetId="50">
        <row r="1">
          <cell r="A1" t="str">
            <v>CODIGO</v>
          </cell>
        </row>
      </sheetData>
      <sheetData sheetId="51"/>
      <sheetData sheetId="52"/>
      <sheetData sheetId="53">
        <row r="1">
          <cell r="A1" t="str">
            <v>CODIGO</v>
          </cell>
        </row>
      </sheetData>
      <sheetData sheetId="54"/>
      <sheetData sheetId="55"/>
      <sheetData sheetId="56"/>
      <sheetData sheetId="57"/>
      <sheetData sheetId="58"/>
      <sheetData sheetId="59"/>
      <sheetData sheetId="60"/>
      <sheetData sheetId="61"/>
      <sheetData sheetId="6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jbwj0abo7ESmI4KRcUJen_32hHY99HlLpWrvs75E6uLY2Z56uwNXQKszbp6B5NcR" itemId="013GEWYUYSWRNC4FT7O5BJB7V6NHDBRVEU">
      <xxl21:absoluteUrl r:id="rId2"/>
    </xxl21:alternateUrls>
    <sheetNames>
      <sheetName val="Instructivo"/>
      <sheetName val="Plan Ejecución"/>
      <sheetName val="PE PSP"/>
      <sheetName val="Presupuesto Contrato"/>
      <sheetName val="Ppto PSP"/>
      <sheetName val="Presupuesto Convenio"/>
      <sheetName val="Memoria de cálculo O1"/>
      <sheetName val="Memoria de cálculo O2"/>
      <sheetName val="Alcance 1"/>
      <sheetName val="Alcance 2"/>
      <sheetName val="Alcance 3"/>
      <sheetName val="Alcance 4"/>
      <sheetName val="Alcance 5"/>
      <sheetName val="Alcance 6"/>
      <sheetName val="Alcance 7"/>
      <sheetName val="Estudio de mercado"/>
      <sheetName val="Gastos de adm"/>
      <sheetName val="Bienes relevantes"/>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Contrapartida INER"/>
      <sheetName val="Ayuda honorarios"/>
    </sheetNames>
    <sheetDataSet>
      <sheetData sheetId="0">
        <row r="3">
          <cell r="G3" t="str">
            <v>VERSIÓN: 04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55">
          <cell r="F55">
            <v>18212.32</v>
          </cell>
        </row>
      </sheetData>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ES8cWKp69E24CfKxqPrE415Vy3ZzIJ5GrB5oZlW9qHFs-PGh7GrlSp6TN78g1EMR" itemId="01NYSGISH74XCXTB6Z2NC3OK4NHISBJJFV">
      <xxl21:absoluteUrl r:id="rId2"/>
    </xxl21:alternateUrls>
    <sheetNames>
      <sheetName val="Instructivo"/>
      <sheetName val="Plan Ejecución"/>
      <sheetName val="Presupuesto Convenio"/>
      <sheetName val="Alcance 1. Guardianes"/>
      <sheetName val="Alcance 2. Restauración"/>
      <sheetName val="Alcance 3 Acueductos"/>
      <sheetName val="Alcance 4. PSA"/>
      <sheetName val="Alcance 5. Hogares Ecologicos"/>
      <sheetName val="Alcance 1 Estudio de mercado"/>
      <sheetName val="Alcance 2 Estudio Mercado  "/>
      <sheetName val="Gastos de adm"/>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row r="3">
          <cell r="G3" t="str">
            <v>VERSIÓN: 04</v>
          </cell>
        </row>
      </sheetData>
      <sheetData sheetId="1">
        <row r="5">
          <cell r="AE5" t="str">
            <v>Convenio Interadministrativo</v>
          </cell>
        </row>
      </sheetData>
      <sheetData sheetId="2"/>
      <sheetData sheetId="3"/>
      <sheetData sheetId="4"/>
      <sheetData sheetId="5"/>
      <sheetData sheetId="6"/>
      <sheetData sheetId="7"/>
      <sheetData sheetId="8"/>
      <sheetData sheetId="9"/>
      <sheetData sheetId="10"/>
      <sheetData sheetId="11"/>
      <sheetData sheetId="12">
        <row r="10">
          <cell r="B10">
            <v>3989000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persons/person.xml><?xml version="1.0" encoding="utf-8"?>
<personList xmlns="http://schemas.microsoft.com/office/spreadsheetml/2018/threadedcomments" xmlns:x="http://schemas.openxmlformats.org/spreadsheetml/2006/main">
  <person displayName="Cristian Ferney Mesa Quintero" id="{0F94CD08-B0D4-4EB6-83D7-BAFC889D059E}" userId="S::cristian_mesa@corantioquia.gov.co::63b8e8d2-3e73-4ee1-a966-1ec30b5e627f" providerId="AD"/>
  <person displayName="Daniela María García Lara" id="{31C7C701-1742-4288-99BA-A1E4F113687C}" userId="S::practicante_gestion5@corantioquia.gov.co::4ddd6abd-72e9-40f5-933a-2da2107a072d"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10" dT="2024-02-06T15:42:19.03" personId="{31C7C701-1742-4288-99BA-A1E4F113687C}" id="{2239B2B3-F324-413A-B577-89F92126B8B8}">
    <text>Mango 1,2 m</text>
  </threadedComment>
  <threadedComment ref="A496" dT="2023-01-19T19:12:12.98" personId="{0F94CD08-B0D4-4EB6-83D7-BAFC889D059E}" id="{63A2C48A-30DD-472B-BE92-0249492A77B0}">
    <text xml:space="preserve">La cotización se define por municipio Y debe remitir unitariamente el municipio seleccionado para el proyecto. </text>
  </threadedComment>
  <threadedComment ref="A502" dT="2024-02-05T16:50:39.43" personId="{0F94CD08-B0D4-4EB6-83D7-BAFC889D059E}" id="{7251256F-DE3C-4322-AEEF-06765C64AAC1}">
    <text xml:space="preserve">La cotización se define por municipio Y debe remitir unitariamente el municipio seleccionado para el proyecto. </text>
  </threadedComment>
  <threadedComment ref="A508" dT="2024-02-05T16:57:15.18" personId="{0F94CD08-B0D4-4EB6-83D7-BAFC889D059E}" id="{18E83B90-E264-422A-A948-417EE64A2741}">
    <text xml:space="preserve">La cotización se define por municipio Y debe remitir unitariamente el municipio seleccionado para el proyecto. 
</text>
  </threadedComment>
  <threadedComment ref="A514" dT="2024-02-05T16:58:37.73" personId="{0F94CD08-B0D4-4EB6-83D7-BAFC889D059E}" id="{A27F5F81-56CF-4990-B901-40E7B0E70F2A}">
    <text xml:space="preserve">La cotización se define por municipio Y debe remitir unitariamente el municipio seleccionado para el proyecto.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4.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5.bin"/><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8" Type="http://schemas.openxmlformats.org/officeDocument/2006/relationships/hyperlink" Target="https://articulo.mercadolibre.com.co/MCO-1083818790-fertilizante-abono-agrimins-elementos-menores-plantas-x-kg-_JM" TargetMode="External"/><Relationship Id="rId13" Type="http://schemas.openxmlformats.org/officeDocument/2006/relationships/hyperlink" Target="https://confiabonos.co/product/insecticida-organico/" TargetMode="External"/><Relationship Id="rId18" Type="http://schemas.openxmlformats.org/officeDocument/2006/relationships/hyperlink" Target="https://articulo.mercadolibre.com.co/MCO-841455936-thinner-extra-fino-750-ml-_JM" TargetMode="External"/><Relationship Id="rId26" Type="http://schemas.openxmlformats.org/officeDocument/2006/relationships/hyperlink" Target="https://www.homecenter.com.co/homecenter-co/product/136915/machete-3-canales-pulido-18-pulgadas/136915/" TargetMode="External"/><Relationship Id="rId3" Type="http://schemas.openxmlformats.org/officeDocument/2006/relationships/hyperlink" Target="https://www.homecenter.com.co/homecenter-co/product/77296/pala-redonda-29-x-22-cm-con-mango-madera-71-cm/77296/" TargetMode="External"/><Relationship Id="rId21" Type="http://schemas.openxmlformats.org/officeDocument/2006/relationships/hyperlink" Target="https://www.homecenter.com.co/homecenter-co/product/164276/brocha-popular-mona-2-pulgadas/164276/" TargetMode="External"/><Relationship Id="rId7" Type="http://schemas.openxmlformats.org/officeDocument/2006/relationships/hyperlink" Target="https://articulo.mercadolibre.com.co/MCO-1243899021-machete-mango-plastico-negro-18-pulgadas-ferrawyy-_JM" TargetMode="External"/><Relationship Id="rId12" Type="http://schemas.openxmlformats.org/officeDocument/2006/relationships/hyperlink" Target="https://www.viverotierranegra.com/producto/fertilizante-menores/" TargetMode="External"/><Relationship Id="rId17" Type="http://schemas.openxmlformats.org/officeDocument/2006/relationships/hyperlink" Target="https://www.homecenter.com.co/homecenter-co/product/214205/alambre-de-pua-calibre-14-x-500mt-38kg-iowa/214205/" TargetMode="External"/><Relationship Id="rId25" Type="http://schemas.openxmlformats.org/officeDocument/2006/relationships/hyperlink" Target="https://articulo.mercadolibre.com.co/MCO-857864912-fertilizante-elementos-secundarios-menores-1kg-_JM" TargetMode="External"/><Relationship Id="rId2" Type="http://schemas.openxmlformats.org/officeDocument/2006/relationships/hyperlink" Target="https://www.homecenter.com.co/homecenter-co/product/25672/azadon-forjado-con-mango-1850-gramos-12-metros/25672/" TargetMode="External"/><Relationship Id="rId16" Type="http://schemas.openxmlformats.org/officeDocument/2006/relationships/hyperlink" Target="https://www.tierragro.com/products/alambre-de-puas-calibre-14-tornado-herramientas-agroindustriales?variant=36888148181142" TargetMode="External"/><Relationship Id="rId20" Type="http://schemas.openxmlformats.org/officeDocument/2006/relationships/hyperlink" Target="https://www.homecenter.com.co/homecenter-co/product/514288/grapa-cerca/514288/" TargetMode="External"/><Relationship Id="rId29" Type="http://schemas.openxmlformats.org/officeDocument/2006/relationships/drawing" Target="../drawings/drawing8.xml"/><Relationship Id="rId1" Type="http://schemas.openxmlformats.org/officeDocument/2006/relationships/hyperlink" Target="https://articulo.mercadolibre.com.co/MCO-881708760-azadon-forjado-con-mango-1850-gramos-12-metros-_JM" TargetMode="External"/><Relationship Id="rId6" Type="http://schemas.openxmlformats.org/officeDocument/2006/relationships/hyperlink" Target="https://articulo.mercadolibre.com.co/MCO-621167526-brocha-2-pulgada-caribe-_JM" TargetMode="External"/><Relationship Id="rId11" Type="http://schemas.openxmlformats.org/officeDocument/2006/relationships/hyperlink" Target="https://www.agrofacil.co/producto/grapa-galvanizada-plana/" TargetMode="External"/><Relationship Id="rId24" Type="http://schemas.openxmlformats.org/officeDocument/2006/relationships/hyperlink" Target="https://www.tierragro.com/products/compostcampo?variant=35599482749078" TargetMode="External"/><Relationship Id="rId32" Type="http://schemas.microsoft.com/office/2017/10/relationships/threadedComment" Target="../threadedComments/threadedComment1.xml"/><Relationship Id="rId5" Type="http://schemas.openxmlformats.org/officeDocument/2006/relationships/hyperlink" Target="https://articulo.mercadolibre.com.co/MCO-489298271-lima-triangular-6-pulgadas-nicholson-con-cabo-_JM" TargetMode="External"/><Relationship Id="rId15" Type="http://schemas.openxmlformats.org/officeDocument/2006/relationships/hyperlink" Target="https://www.tierragro.com/products/lima-triangular-regular-mango-6-x-und-n-nicholson-herramientas-jardineria?_pos=2&amp;_sid=04f558949&amp;_ss=r" TargetMode="External"/><Relationship Id="rId23" Type="http://schemas.openxmlformats.org/officeDocument/2006/relationships/hyperlink" Target="https://www.tierragro.com/products/citroemulsion-jardines-sierra-control-de-plagas-y-enfermedades-agro?variant=36465454055574" TargetMode="External"/><Relationship Id="rId28" Type="http://schemas.openxmlformats.org/officeDocument/2006/relationships/printerSettings" Target="../printerSettings/printerSettings6.bin"/><Relationship Id="rId10" Type="http://schemas.openxmlformats.org/officeDocument/2006/relationships/hyperlink" Target="https://www.agrofacil.co/producto/alambre-de-puas-marca-tornado-calibre-14/" TargetMode="External"/><Relationship Id="rId19" Type="http://schemas.openxmlformats.org/officeDocument/2006/relationships/hyperlink" Target="https://www.tierragro.com/products/grapa-corsan-1-1-4-x-9-1000gr?_pos=2&amp;_sid=fc1aeedd9&amp;_ss=r" TargetMode="External"/><Relationship Id="rId31" Type="http://schemas.openxmlformats.org/officeDocument/2006/relationships/comments" Target="../comments8.xml"/><Relationship Id="rId4" Type="http://schemas.openxmlformats.org/officeDocument/2006/relationships/hyperlink" Target="https://articulo.mercadolibre.com.co/MCO-884252304-pala-redonda-29-x-22-cm-con-mango-madera-71-cm-_JM" TargetMode="External"/><Relationship Id="rId9" Type="http://schemas.openxmlformats.org/officeDocument/2006/relationships/hyperlink" Target="https://www.homecenter.com.co/homecenter-co/product/01264/pintulux-para-maderas-y-metales-amarillo-1-galon/01264/" TargetMode="External"/><Relationship Id="rId14" Type="http://schemas.openxmlformats.org/officeDocument/2006/relationships/hyperlink" Target="https://www.tierragro.com/products/machete-barrigon-pulido-20-pulgadas" TargetMode="External"/><Relationship Id="rId22" Type="http://schemas.openxmlformats.org/officeDocument/2006/relationships/hyperlink" Target="https://www.tierragro.com/products/enmienda-triple-30-rio-claro-x-50-kgs-rio-claro-fertilizantes-jardineria?_pos=1&amp;_sid=41a348a5e&amp;_ss=r" TargetMode="External"/><Relationship Id="rId27" Type="http://schemas.openxmlformats.org/officeDocument/2006/relationships/hyperlink" Target="https://www.homecenter.com.co/homecenter-co/product/413891/lima-triangular-con-mango-6-pulgadas-truper/413891/" TargetMode="External"/><Relationship Id="rId30"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7.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9.bin"/><Relationship Id="rId4"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1.bin"/><Relationship Id="rId4" Type="http://schemas.openxmlformats.org/officeDocument/2006/relationships/comments" Target="../comments12.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4.xml"/><Relationship Id="rId1" Type="http://schemas.openxmlformats.org/officeDocument/2006/relationships/printerSettings" Target="../printerSettings/printerSettings12.bin"/><Relationship Id="rId4" Type="http://schemas.openxmlformats.org/officeDocument/2006/relationships/comments" Target="../comments13.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5.xml"/><Relationship Id="rId1" Type="http://schemas.openxmlformats.org/officeDocument/2006/relationships/printerSettings" Target="../printerSettings/printerSettings13.bin"/><Relationship Id="rId4" Type="http://schemas.openxmlformats.org/officeDocument/2006/relationships/comments" Target="../comments14.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7.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9.xml.rels><?xml version="1.0" encoding="UTF-8" standalone="yes"?>
<Relationships xmlns="http://schemas.openxmlformats.org/package/2006/relationships"><Relationship Id="rId3" Type="http://schemas.openxmlformats.org/officeDocument/2006/relationships/hyperlink" Target="https://colombiacompra.gov.co/sites/cce_public/files/cce_documents/cce_guia_elaboracion_estudios.pdf" TargetMode="External"/><Relationship Id="rId7" Type="http://schemas.openxmlformats.org/officeDocument/2006/relationships/drawing" Target="../drawings/drawing18.xml"/><Relationship Id="rId2" Type="http://schemas.openxmlformats.org/officeDocument/2006/relationships/hyperlink" Target="https://colombiacompra.gov.co/manuales-guias-y-pliegos-tipo/manuales-y-guias/guia-para-el-manejo-de-ofertas-artificialmente-bajas" TargetMode="External"/><Relationship Id="rId1" Type="http://schemas.openxmlformats.org/officeDocument/2006/relationships/hyperlink" Target="https://colombiacompra.gov.co/manuales-guias-y-pliegos-tipo/manuales-y-guias/manual-para-determinar-y-verificar-los-requisitos" TargetMode="External"/><Relationship Id="rId6" Type="http://schemas.openxmlformats.org/officeDocument/2006/relationships/printerSettings" Target="../printerSettings/printerSettings16.bin"/><Relationship Id="rId5" Type="http://schemas.openxmlformats.org/officeDocument/2006/relationships/hyperlink" Target="https://colombiacompra.gov.co/manuales-guias-y-pliegos-tipo/manuales-y-guias/guia-para-determinar-y-verificar-la-capacidad" TargetMode="External"/><Relationship Id="rId4" Type="http://schemas.openxmlformats.org/officeDocument/2006/relationships/hyperlink" Target="https://colombiacompra.gov.co/sites/cce_public/files/cce_documents/cce_guia_esal.pdf" TargetMode="Externa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20.xml"/><Relationship Id="rId1" Type="http://schemas.openxmlformats.org/officeDocument/2006/relationships/printerSettings" Target="../printerSettings/printerSettings18.bin"/><Relationship Id="rId4" Type="http://schemas.openxmlformats.org/officeDocument/2006/relationships/comments" Target="../comments16.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20.bin"/><Relationship Id="rId1" Type="http://schemas.openxmlformats.org/officeDocument/2006/relationships/hyperlink" Target="https://www.gerencie.com/impuesto-a-las-ventas." TargetMode="Externa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0" tint="-0.249977111117893"/>
    <pageSetUpPr fitToPage="1"/>
  </sheetPr>
  <dimension ref="A1:L75"/>
  <sheetViews>
    <sheetView showGridLines="0" zoomScaleNormal="100" workbookViewId="0">
      <selection sqref="A1:B3"/>
    </sheetView>
  </sheetViews>
  <sheetFormatPr baseColWidth="10" defaultColWidth="18.83203125" defaultRowHeight="18" customHeight="1" x14ac:dyDescent="0.2"/>
  <cols>
    <col min="1" max="1" width="13.6640625" style="323" customWidth="1"/>
    <col min="2" max="2" width="17.6640625" style="323" customWidth="1"/>
    <col min="3" max="3" width="14" style="323" customWidth="1"/>
    <col min="4" max="8" width="18.83203125" style="323"/>
    <col min="9" max="11" width="16.83203125" style="323" customWidth="1"/>
    <col min="12" max="12" width="38.83203125" style="323" customWidth="1"/>
    <col min="13" max="16384" width="18.83203125" style="323"/>
  </cols>
  <sheetData>
    <row r="1" spans="1:11" ht="18" customHeight="1" x14ac:dyDescent="0.2">
      <c r="A1" s="695"/>
      <c r="B1" s="696"/>
      <c r="C1" s="696" t="s">
        <v>0</v>
      </c>
      <c r="D1" s="696"/>
      <c r="E1" s="696"/>
      <c r="F1" s="696"/>
      <c r="G1" s="696"/>
      <c r="H1" s="696"/>
      <c r="I1" s="696"/>
      <c r="J1" s="696"/>
      <c r="K1" s="704"/>
    </row>
    <row r="2" spans="1:11" ht="18" customHeight="1" x14ac:dyDescent="0.2">
      <c r="A2" s="697"/>
      <c r="B2" s="698"/>
      <c r="C2" s="698" t="s">
        <v>1</v>
      </c>
      <c r="D2" s="698"/>
      <c r="E2" s="698"/>
      <c r="F2" s="698"/>
      <c r="G2" s="698"/>
      <c r="H2" s="698"/>
      <c r="I2" s="698"/>
      <c r="J2" s="698"/>
      <c r="K2" s="705"/>
    </row>
    <row r="3" spans="1:11" ht="18" customHeight="1" thickBot="1" x14ac:dyDescent="0.25">
      <c r="A3" s="699"/>
      <c r="B3" s="700"/>
      <c r="C3" s="700" t="s">
        <v>2</v>
      </c>
      <c r="D3" s="700"/>
      <c r="E3" s="700"/>
      <c r="F3" s="700"/>
      <c r="G3" s="700" t="s">
        <v>3</v>
      </c>
      <c r="H3" s="700"/>
      <c r="I3" s="700"/>
      <c r="J3" s="700"/>
      <c r="K3" s="706"/>
    </row>
    <row r="4" spans="1:11" ht="18" customHeight="1" thickBot="1" x14ac:dyDescent="0.25"/>
    <row r="5" spans="1:11" ht="18" customHeight="1" thickBot="1" x14ac:dyDescent="0.25">
      <c r="A5" s="324" t="s">
        <v>4</v>
      </c>
      <c r="B5" s="325" t="s">
        <v>5</v>
      </c>
      <c r="D5" s="324" t="s">
        <v>4</v>
      </c>
      <c r="E5" s="325" t="s">
        <v>6</v>
      </c>
    </row>
    <row r="6" spans="1:11" ht="18" customHeight="1" thickBot="1" x14ac:dyDescent="0.25">
      <c r="A6" s="384" t="s">
        <v>7</v>
      </c>
      <c r="B6" s="385" t="s">
        <v>8</v>
      </c>
      <c r="D6" s="390" t="s">
        <v>9</v>
      </c>
      <c r="E6" s="391" t="s">
        <v>10</v>
      </c>
    </row>
    <row r="7" spans="1:11" ht="18" customHeight="1" x14ac:dyDescent="0.2">
      <c r="A7" s="386" t="s">
        <v>11</v>
      </c>
      <c r="B7" s="387" t="s">
        <v>12</v>
      </c>
    </row>
    <row r="8" spans="1:11" ht="18" customHeight="1" thickBot="1" x14ac:dyDescent="0.25">
      <c r="A8" s="388" t="s">
        <v>13</v>
      </c>
      <c r="B8" s="389" t="s">
        <v>14</v>
      </c>
    </row>
    <row r="9" spans="1:11" ht="18" customHeight="1" thickBot="1" x14ac:dyDescent="0.25"/>
    <row r="10" spans="1:11" ht="67.5" customHeight="1" thickBot="1" x14ac:dyDescent="0.25">
      <c r="A10" s="707" t="s">
        <v>15</v>
      </c>
      <c r="B10" s="708"/>
      <c r="C10" s="708"/>
      <c r="D10" s="708"/>
      <c r="E10" s="708"/>
      <c r="F10" s="708"/>
      <c r="G10" s="708"/>
      <c r="H10" s="708"/>
      <c r="I10" s="708"/>
      <c r="J10" s="708"/>
      <c r="K10" s="709"/>
    </row>
    <row r="11" spans="1:11" ht="18" customHeight="1" thickBot="1" x14ac:dyDescent="0.25"/>
    <row r="12" spans="1:11" ht="20.100000000000001" customHeight="1" x14ac:dyDescent="0.2">
      <c r="A12" s="710" t="s">
        <v>16</v>
      </c>
      <c r="B12" s="711"/>
      <c r="C12" s="711"/>
      <c r="D12" s="711"/>
      <c r="E12" s="711"/>
      <c r="F12" s="711"/>
      <c r="G12" s="711"/>
      <c r="H12" s="712"/>
    </row>
    <row r="13" spans="1:11" ht="20.100000000000001" customHeight="1" x14ac:dyDescent="0.2">
      <c r="A13" s="701" t="s">
        <v>17</v>
      </c>
      <c r="B13" s="702"/>
      <c r="C13" s="702"/>
      <c r="D13" s="702" t="s">
        <v>18</v>
      </c>
      <c r="E13" s="702"/>
      <c r="F13" s="702"/>
      <c r="G13" s="702"/>
      <c r="H13" s="703"/>
    </row>
    <row r="14" spans="1:11" ht="45.75" customHeight="1" x14ac:dyDescent="0.2">
      <c r="A14" s="662" t="s">
        <v>19</v>
      </c>
      <c r="B14" s="663"/>
      <c r="C14" s="663"/>
      <c r="D14" s="664" t="s">
        <v>20</v>
      </c>
      <c r="E14" s="664"/>
      <c r="F14" s="664"/>
      <c r="G14" s="664"/>
      <c r="H14" s="665"/>
    </row>
    <row r="15" spans="1:11" ht="93" customHeight="1" x14ac:dyDescent="0.2">
      <c r="A15" s="662" t="s">
        <v>21</v>
      </c>
      <c r="B15" s="663"/>
      <c r="C15" s="663"/>
      <c r="D15" s="664" t="s">
        <v>22</v>
      </c>
      <c r="E15" s="664"/>
      <c r="F15" s="664"/>
      <c r="G15" s="664"/>
      <c r="H15" s="665"/>
    </row>
    <row r="16" spans="1:11" ht="44.25" customHeight="1" x14ac:dyDescent="0.2">
      <c r="A16" s="662" t="s">
        <v>23</v>
      </c>
      <c r="B16" s="663"/>
      <c r="C16" s="663"/>
      <c r="D16" s="664" t="s">
        <v>24</v>
      </c>
      <c r="E16" s="664"/>
      <c r="F16" s="664"/>
      <c r="G16" s="664"/>
      <c r="H16" s="665"/>
    </row>
    <row r="17" spans="1:12" ht="54" customHeight="1" x14ac:dyDescent="0.2">
      <c r="A17" s="662" t="s">
        <v>25</v>
      </c>
      <c r="B17" s="663"/>
      <c r="C17" s="663"/>
      <c r="D17" s="664" t="s">
        <v>26</v>
      </c>
      <c r="E17" s="664"/>
      <c r="F17" s="664"/>
      <c r="G17" s="664"/>
      <c r="H17" s="665"/>
    </row>
    <row r="18" spans="1:12" ht="54" customHeight="1" x14ac:dyDescent="0.2">
      <c r="A18" s="677" t="s">
        <v>27</v>
      </c>
      <c r="B18" s="678"/>
      <c r="C18" s="678"/>
      <c r="D18" s="664" t="s">
        <v>28</v>
      </c>
      <c r="E18" s="664"/>
      <c r="F18" s="664"/>
      <c r="G18" s="664"/>
      <c r="H18" s="665"/>
    </row>
    <row r="19" spans="1:12" ht="32.25" customHeight="1" x14ac:dyDescent="0.2">
      <c r="A19" s="662" t="s">
        <v>29</v>
      </c>
      <c r="B19" s="663"/>
      <c r="C19" s="663"/>
      <c r="D19" s="664" t="s">
        <v>30</v>
      </c>
      <c r="E19" s="664"/>
      <c r="F19" s="664"/>
      <c r="G19" s="664"/>
      <c r="H19" s="665"/>
    </row>
    <row r="20" spans="1:12" ht="54.75" customHeight="1" x14ac:dyDescent="0.2">
      <c r="A20" s="675" t="s">
        <v>31</v>
      </c>
      <c r="B20" s="676"/>
      <c r="C20" s="676"/>
      <c r="D20" s="664" t="s">
        <v>32</v>
      </c>
      <c r="E20" s="664"/>
      <c r="F20" s="664"/>
      <c r="G20" s="664"/>
      <c r="H20" s="665"/>
    </row>
    <row r="21" spans="1:12" ht="36" customHeight="1" thickBot="1" x14ac:dyDescent="0.25">
      <c r="A21" s="691" t="s">
        <v>33</v>
      </c>
      <c r="B21" s="692"/>
      <c r="C21" s="692"/>
      <c r="D21" s="669" t="s">
        <v>34</v>
      </c>
      <c r="E21" s="669"/>
      <c r="F21" s="669"/>
      <c r="G21" s="669"/>
      <c r="H21" s="670"/>
    </row>
    <row r="22" spans="1:12" ht="18" customHeight="1" thickBot="1" x14ac:dyDescent="0.25"/>
    <row r="23" spans="1:12" ht="20.100000000000001" customHeight="1" x14ac:dyDescent="0.2">
      <c r="A23" s="689" t="s">
        <v>35</v>
      </c>
      <c r="B23" s="690"/>
      <c r="C23" s="690"/>
      <c r="D23" s="690"/>
      <c r="E23" s="690"/>
      <c r="F23" s="690"/>
      <c r="G23" s="690"/>
      <c r="H23" s="690"/>
      <c r="I23" s="690" t="s">
        <v>36</v>
      </c>
      <c r="J23" s="690"/>
      <c r="K23" s="694"/>
    </row>
    <row r="24" spans="1:12" ht="38.25" customHeight="1" thickBot="1" x14ac:dyDescent="0.25">
      <c r="A24" s="693" t="s">
        <v>17</v>
      </c>
      <c r="B24" s="671"/>
      <c r="C24" s="671"/>
      <c r="D24" s="671" t="s">
        <v>18</v>
      </c>
      <c r="E24" s="671"/>
      <c r="F24" s="671"/>
      <c r="G24" s="671"/>
      <c r="H24" s="671"/>
      <c r="I24" s="326" t="s">
        <v>37</v>
      </c>
      <c r="J24" s="326" t="s">
        <v>38</v>
      </c>
      <c r="K24" s="327" t="s">
        <v>39</v>
      </c>
    </row>
    <row r="25" spans="1:12" ht="20.100000000000001" customHeight="1" x14ac:dyDescent="0.2">
      <c r="A25" s="672" t="s">
        <v>40</v>
      </c>
      <c r="B25" s="673"/>
      <c r="C25" s="673"/>
      <c r="D25" s="673"/>
      <c r="E25" s="673"/>
      <c r="F25" s="673"/>
      <c r="G25" s="673"/>
      <c r="H25" s="673"/>
      <c r="I25" s="673"/>
      <c r="J25" s="673"/>
      <c r="K25" s="674"/>
    </row>
    <row r="26" spans="1:12" ht="78" customHeight="1" x14ac:dyDescent="0.2">
      <c r="A26" s="666" t="s">
        <v>41</v>
      </c>
      <c r="B26" s="667"/>
      <c r="C26" s="667"/>
      <c r="D26" s="667"/>
      <c r="E26" s="667"/>
      <c r="F26" s="667"/>
      <c r="G26" s="667"/>
      <c r="H26" s="667"/>
      <c r="I26" s="667"/>
      <c r="J26" s="667"/>
      <c r="K26" s="668"/>
    </row>
    <row r="27" spans="1:12" ht="42.75" customHeight="1" x14ac:dyDescent="0.2">
      <c r="A27" s="679" t="s">
        <v>42</v>
      </c>
      <c r="B27" s="680"/>
      <c r="C27" s="680"/>
      <c r="D27" s="664" t="s">
        <v>43</v>
      </c>
      <c r="E27" s="664"/>
      <c r="F27" s="664"/>
      <c r="G27" s="664"/>
      <c r="H27" s="664"/>
      <c r="I27" s="328" t="s">
        <v>44</v>
      </c>
      <c r="J27" s="328" t="s">
        <v>44</v>
      </c>
      <c r="K27" s="329" t="s">
        <v>44</v>
      </c>
    </row>
    <row r="28" spans="1:12" ht="66" customHeight="1" x14ac:dyDescent="0.2">
      <c r="A28" s="678" t="s">
        <v>45</v>
      </c>
      <c r="B28" s="678"/>
      <c r="C28" s="678"/>
      <c r="D28" s="664" t="s">
        <v>46</v>
      </c>
      <c r="E28" s="664"/>
      <c r="F28" s="664"/>
      <c r="G28" s="664"/>
      <c r="H28" s="664"/>
      <c r="I28" s="328" t="s">
        <v>44</v>
      </c>
      <c r="J28" s="328"/>
      <c r="K28" s="329"/>
      <c r="L28" s="330"/>
    </row>
    <row r="29" spans="1:12" ht="45" customHeight="1" x14ac:dyDescent="0.2">
      <c r="A29" s="679" t="s">
        <v>47</v>
      </c>
      <c r="B29" s="680"/>
      <c r="C29" s="680"/>
      <c r="D29" s="664" t="s">
        <v>48</v>
      </c>
      <c r="E29" s="664"/>
      <c r="F29" s="664"/>
      <c r="G29" s="664"/>
      <c r="H29" s="664"/>
      <c r="I29" s="328" t="s">
        <v>44</v>
      </c>
      <c r="J29" s="328" t="s">
        <v>44</v>
      </c>
      <c r="K29" s="329"/>
    </row>
    <row r="30" spans="1:12" ht="55.5" customHeight="1" x14ac:dyDescent="0.2">
      <c r="A30" s="678" t="s">
        <v>49</v>
      </c>
      <c r="B30" s="678"/>
      <c r="C30" s="678"/>
      <c r="D30" s="664" t="s">
        <v>50</v>
      </c>
      <c r="E30" s="664"/>
      <c r="F30" s="664"/>
      <c r="G30" s="664"/>
      <c r="H30" s="664"/>
      <c r="I30" s="328" t="s">
        <v>44</v>
      </c>
      <c r="J30" s="328"/>
      <c r="K30" s="329"/>
      <c r="L30" s="330"/>
    </row>
    <row r="31" spans="1:12" ht="42" customHeight="1" x14ac:dyDescent="0.2">
      <c r="A31" s="679" t="s">
        <v>51</v>
      </c>
      <c r="B31" s="680"/>
      <c r="C31" s="680"/>
      <c r="D31" s="664" t="s">
        <v>52</v>
      </c>
      <c r="E31" s="664"/>
      <c r="F31" s="664"/>
      <c r="G31" s="664"/>
      <c r="H31" s="664"/>
      <c r="I31" s="328"/>
      <c r="J31" s="328"/>
      <c r="K31" s="329" t="s">
        <v>44</v>
      </c>
    </row>
    <row r="32" spans="1:12" ht="156" customHeight="1" x14ac:dyDescent="0.2">
      <c r="A32" s="679" t="s">
        <v>53</v>
      </c>
      <c r="B32" s="680"/>
      <c r="C32" s="680"/>
      <c r="D32" s="664" t="s">
        <v>54</v>
      </c>
      <c r="E32" s="664"/>
      <c r="F32" s="664"/>
      <c r="G32" s="664"/>
      <c r="H32" s="664"/>
      <c r="I32" s="720" t="s">
        <v>55</v>
      </c>
      <c r="J32" s="721"/>
      <c r="K32" s="722"/>
    </row>
    <row r="33" spans="1:11" ht="133.5" customHeight="1" x14ac:dyDescent="0.2">
      <c r="A33" s="679" t="s">
        <v>56</v>
      </c>
      <c r="B33" s="680"/>
      <c r="C33" s="680"/>
      <c r="D33" s="664" t="s">
        <v>57</v>
      </c>
      <c r="E33" s="664"/>
      <c r="F33" s="664"/>
      <c r="G33" s="664"/>
      <c r="H33" s="664"/>
      <c r="I33" s="723"/>
      <c r="J33" s="724"/>
      <c r="K33" s="725"/>
    </row>
    <row r="34" spans="1:11" ht="162.75" customHeight="1" x14ac:dyDescent="0.2">
      <c r="A34" s="679" t="s">
        <v>58</v>
      </c>
      <c r="B34" s="680"/>
      <c r="C34" s="680"/>
      <c r="D34" s="664" t="s">
        <v>59</v>
      </c>
      <c r="E34" s="664"/>
      <c r="F34" s="664"/>
      <c r="G34" s="664"/>
      <c r="H34" s="664"/>
      <c r="I34" s="726"/>
      <c r="J34" s="727"/>
      <c r="K34" s="728"/>
    </row>
    <row r="35" spans="1:11" ht="225.75" customHeight="1" x14ac:dyDescent="0.2">
      <c r="A35" s="679" t="s">
        <v>60</v>
      </c>
      <c r="B35" s="680"/>
      <c r="C35" s="680"/>
      <c r="D35" s="664" t="s">
        <v>61</v>
      </c>
      <c r="E35" s="664"/>
      <c r="F35" s="664"/>
      <c r="G35" s="664"/>
      <c r="H35" s="664"/>
      <c r="I35" s="328" t="s">
        <v>44</v>
      </c>
      <c r="J35" s="328" t="s">
        <v>44</v>
      </c>
      <c r="K35" s="329" t="s">
        <v>44</v>
      </c>
    </row>
    <row r="36" spans="1:11" ht="42" customHeight="1" x14ac:dyDescent="0.2">
      <c r="A36" s="679" t="s">
        <v>62</v>
      </c>
      <c r="B36" s="680"/>
      <c r="C36" s="680"/>
      <c r="D36" s="664" t="s">
        <v>63</v>
      </c>
      <c r="E36" s="664"/>
      <c r="F36" s="664"/>
      <c r="G36" s="664"/>
      <c r="H36" s="664"/>
      <c r="I36" s="328" t="s">
        <v>44</v>
      </c>
      <c r="J36" s="328" t="s">
        <v>44</v>
      </c>
      <c r="K36" s="329" t="s">
        <v>44</v>
      </c>
    </row>
    <row r="37" spans="1:11" ht="18" customHeight="1" x14ac:dyDescent="0.2">
      <c r="A37" s="687" t="s">
        <v>64</v>
      </c>
      <c r="B37" s="688"/>
      <c r="C37" s="688"/>
      <c r="D37" s="664" t="s">
        <v>65</v>
      </c>
      <c r="E37" s="664"/>
      <c r="F37" s="664"/>
      <c r="G37" s="664"/>
      <c r="H37" s="664"/>
      <c r="I37" s="328"/>
      <c r="J37" s="328" t="s">
        <v>44</v>
      </c>
      <c r="K37" s="329"/>
    </row>
    <row r="38" spans="1:11" ht="20.100000000000001" customHeight="1" x14ac:dyDescent="0.2">
      <c r="A38" s="684" t="s">
        <v>66</v>
      </c>
      <c r="B38" s="685"/>
      <c r="C38" s="685"/>
      <c r="D38" s="685"/>
      <c r="E38" s="685"/>
      <c r="F38" s="685"/>
      <c r="G38" s="685"/>
      <c r="H38" s="685"/>
      <c r="I38" s="685"/>
      <c r="J38" s="685"/>
      <c r="K38" s="686"/>
    </row>
    <row r="39" spans="1:11" ht="45" customHeight="1" x14ac:dyDescent="0.2">
      <c r="A39" s="679" t="s">
        <v>67</v>
      </c>
      <c r="B39" s="680"/>
      <c r="C39" s="680"/>
      <c r="D39" s="664" t="s">
        <v>68</v>
      </c>
      <c r="E39" s="664"/>
      <c r="F39" s="664"/>
      <c r="G39" s="664"/>
      <c r="H39" s="664"/>
      <c r="I39" s="328"/>
      <c r="J39" s="328" t="s">
        <v>44</v>
      </c>
      <c r="K39" s="329"/>
    </row>
    <row r="40" spans="1:11" ht="45" customHeight="1" x14ac:dyDescent="0.2">
      <c r="A40" s="679" t="s">
        <v>69</v>
      </c>
      <c r="B40" s="680"/>
      <c r="C40" s="680"/>
      <c r="D40" s="664" t="s">
        <v>70</v>
      </c>
      <c r="E40" s="664"/>
      <c r="F40" s="664"/>
      <c r="G40" s="664"/>
      <c r="H40" s="664"/>
      <c r="I40" s="328"/>
      <c r="J40" s="328" t="s">
        <v>44</v>
      </c>
      <c r="K40" s="329"/>
    </row>
    <row r="41" spans="1:11" ht="42.75" customHeight="1" x14ac:dyDescent="0.2">
      <c r="A41" s="679" t="s">
        <v>71</v>
      </c>
      <c r="B41" s="680"/>
      <c r="C41" s="680"/>
      <c r="D41" s="664" t="s">
        <v>72</v>
      </c>
      <c r="E41" s="664"/>
      <c r="F41" s="664"/>
      <c r="G41" s="664"/>
      <c r="H41" s="664"/>
      <c r="I41" s="328"/>
      <c r="J41" s="328" t="s">
        <v>44</v>
      </c>
      <c r="K41" s="329"/>
    </row>
    <row r="42" spans="1:11" ht="30" customHeight="1" x14ac:dyDescent="0.2">
      <c r="A42" s="687" t="s">
        <v>73</v>
      </c>
      <c r="B42" s="688"/>
      <c r="C42" s="688"/>
      <c r="D42" s="664" t="s">
        <v>74</v>
      </c>
      <c r="E42" s="664"/>
      <c r="F42" s="664"/>
      <c r="G42" s="664"/>
      <c r="H42" s="664"/>
      <c r="I42" s="328"/>
      <c r="J42" s="328" t="s">
        <v>44</v>
      </c>
      <c r="K42" s="329"/>
    </row>
    <row r="43" spans="1:11" ht="20.100000000000001" customHeight="1" x14ac:dyDescent="0.2">
      <c r="A43" s="684" t="s">
        <v>75</v>
      </c>
      <c r="B43" s="685"/>
      <c r="C43" s="685"/>
      <c r="D43" s="685"/>
      <c r="E43" s="685"/>
      <c r="F43" s="685"/>
      <c r="G43" s="685"/>
      <c r="H43" s="685"/>
      <c r="I43" s="685"/>
      <c r="J43" s="685"/>
      <c r="K43" s="686"/>
    </row>
    <row r="44" spans="1:11" ht="45.75" customHeight="1" x14ac:dyDescent="0.2">
      <c r="A44" s="679" t="s">
        <v>76</v>
      </c>
      <c r="B44" s="680"/>
      <c r="C44" s="680"/>
      <c r="D44" s="664" t="s">
        <v>77</v>
      </c>
      <c r="E44" s="664"/>
      <c r="F44" s="664"/>
      <c r="G44" s="664"/>
      <c r="H44" s="664"/>
      <c r="I44" s="328"/>
      <c r="J44" s="328" t="s">
        <v>44</v>
      </c>
      <c r="K44" s="329"/>
    </row>
    <row r="45" spans="1:11" ht="42" customHeight="1" x14ac:dyDescent="0.2">
      <c r="A45" s="687" t="s">
        <v>78</v>
      </c>
      <c r="B45" s="688"/>
      <c r="C45" s="688"/>
      <c r="D45" s="664" t="s">
        <v>79</v>
      </c>
      <c r="E45" s="664"/>
      <c r="F45" s="664"/>
      <c r="G45" s="664"/>
      <c r="H45" s="664"/>
      <c r="I45" s="328"/>
      <c r="J45" s="328" t="s">
        <v>44</v>
      </c>
      <c r="K45" s="329"/>
    </row>
    <row r="46" spans="1:11" ht="20.100000000000001" customHeight="1" x14ac:dyDescent="0.2">
      <c r="A46" s="684" t="s">
        <v>80</v>
      </c>
      <c r="B46" s="685"/>
      <c r="C46" s="685"/>
      <c r="D46" s="685"/>
      <c r="E46" s="685"/>
      <c r="F46" s="685"/>
      <c r="G46" s="685"/>
      <c r="H46" s="685"/>
      <c r="I46" s="685"/>
      <c r="J46" s="685"/>
      <c r="K46" s="686"/>
    </row>
    <row r="47" spans="1:11" ht="21" customHeight="1" x14ac:dyDescent="0.2">
      <c r="A47" s="679" t="s">
        <v>81</v>
      </c>
      <c r="B47" s="680"/>
      <c r="C47" s="680"/>
      <c r="D47" s="664" t="s">
        <v>82</v>
      </c>
      <c r="E47" s="664"/>
      <c r="F47" s="664"/>
      <c r="G47" s="664"/>
      <c r="H47" s="664"/>
      <c r="I47" s="328"/>
      <c r="J47" s="328" t="s">
        <v>44</v>
      </c>
      <c r="K47" s="329"/>
    </row>
    <row r="48" spans="1:11" ht="20.25" customHeight="1" x14ac:dyDescent="0.2">
      <c r="A48" s="679" t="s">
        <v>83</v>
      </c>
      <c r="B48" s="680"/>
      <c r="C48" s="680"/>
      <c r="D48" s="664" t="s">
        <v>84</v>
      </c>
      <c r="E48" s="664"/>
      <c r="F48" s="664"/>
      <c r="G48" s="664"/>
      <c r="H48" s="664"/>
      <c r="I48" s="328"/>
      <c r="J48" s="328" t="s">
        <v>44</v>
      </c>
      <c r="K48" s="329"/>
    </row>
    <row r="49" spans="1:12" ht="32.25" customHeight="1" x14ac:dyDescent="0.2">
      <c r="A49" s="679" t="s">
        <v>85</v>
      </c>
      <c r="B49" s="680"/>
      <c r="C49" s="680"/>
      <c r="D49" s="664" t="s">
        <v>86</v>
      </c>
      <c r="E49" s="664"/>
      <c r="F49" s="664"/>
      <c r="G49" s="664"/>
      <c r="H49" s="664"/>
      <c r="I49" s="328"/>
      <c r="J49" s="328" t="s">
        <v>44</v>
      </c>
      <c r="K49" s="329"/>
    </row>
    <row r="50" spans="1:12" ht="32.25" customHeight="1" thickBot="1" x14ac:dyDescent="0.25">
      <c r="A50" s="713" t="s">
        <v>87</v>
      </c>
      <c r="B50" s="714"/>
      <c r="C50" s="714"/>
      <c r="D50" s="669" t="s">
        <v>86</v>
      </c>
      <c r="E50" s="669"/>
      <c r="F50" s="669"/>
      <c r="G50" s="669"/>
      <c r="H50" s="669"/>
      <c r="I50" s="331"/>
      <c r="J50" s="331" t="s">
        <v>44</v>
      </c>
      <c r="K50" s="332"/>
    </row>
    <row r="51" spans="1:12" ht="18" customHeight="1" thickBot="1" x14ac:dyDescent="0.25">
      <c r="A51" s="333"/>
      <c r="B51" s="333"/>
      <c r="C51" s="333"/>
    </row>
    <row r="52" spans="1:12" ht="20.100000000000001" customHeight="1" x14ac:dyDescent="0.2">
      <c r="A52" s="715" t="s">
        <v>88</v>
      </c>
      <c r="B52" s="716"/>
      <c r="C52" s="716"/>
      <c r="D52" s="716"/>
      <c r="E52" s="716"/>
      <c r="F52" s="716"/>
      <c r="G52" s="716"/>
      <c r="H52" s="717"/>
    </row>
    <row r="53" spans="1:12" ht="20.100000000000001" customHeight="1" thickBot="1" x14ac:dyDescent="0.25">
      <c r="A53" s="718" t="s">
        <v>17</v>
      </c>
      <c r="B53" s="719"/>
      <c r="C53" s="719"/>
      <c r="D53" s="719" t="s">
        <v>18</v>
      </c>
      <c r="E53" s="719"/>
      <c r="F53" s="719"/>
      <c r="G53" s="719"/>
      <c r="H53" s="729"/>
    </row>
    <row r="54" spans="1:12" ht="41.25" customHeight="1" x14ac:dyDescent="0.2">
      <c r="A54" s="730" t="s">
        <v>89</v>
      </c>
      <c r="B54" s="731"/>
      <c r="C54" s="731"/>
      <c r="D54" s="732" t="s">
        <v>90</v>
      </c>
      <c r="E54" s="732"/>
      <c r="F54" s="732"/>
      <c r="G54" s="732"/>
      <c r="H54" s="733"/>
    </row>
    <row r="55" spans="1:12" ht="33" customHeight="1" x14ac:dyDescent="0.2">
      <c r="A55" s="679" t="s">
        <v>91</v>
      </c>
      <c r="B55" s="680"/>
      <c r="C55" s="680"/>
      <c r="D55" s="664" t="s">
        <v>92</v>
      </c>
      <c r="E55" s="664"/>
      <c r="F55" s="664"/>
      <c r="G55" s="664"/>
      <c r="H55" s="665"/>
    </row>
    <row r="56" spans="1:12" ht="29.25" customHeight="1" x14ac:dyDescent="0.2">
      <c r="A56" s="679" t="s">
        <v>93</v>
      </c>
      <c r="B56" s="680"/>
      <c r="C56" s="680"/>
      <c r="D56" s="664" t="s">
        <v>94</v>
      </c>
      <c r="E56" s="664"/>
      <c r="F56" s="664"/>
      <c r="G56" s="664"/>
      <c r="H56" s="665"/>
    </row>
    <row r="57" spans="1:12" ht="44.25" customHeight="1" x14ac:dyDescent="0.2">
      <c r="A57" s="679" t="s">
        <v>95</v>
      </c>
      <c r="B57" s="680"/>
      <c r="C57" s="680"/>
      <c r="D57" s="664" t="s">
        <v>96</v>
      </c>
      <c r="E57" s="664"/>
      <c r="F57" s="664"/>
      <c r="G57" s="664"/>
      <c r="H57" s="665"/>
    </row>
    <row r="58" spans="1:12" ht="32.25" customHeight="1" x14ac:dyDescent="0.2">
      <c r="A58" s="679" t="s">
        <v>97</v>
      </c>
      <c r="B58" s="680"/>
      <c r="C58" s="680"/>
      <c r="D58" s="664" t="s">
        <v>98</v>
      </c>
      <c r="E58" s="664"/>
      <c r="F58" s="664"/>
      <c r="G58" s="664"/>
      <c r="H58" s="665"/>
    </row>
    <row r="59" spans="1:12" ht="33" customHeight="1" thickBot="1" x14ac:dyDescent="0.25">
      <c r="A59" s="713" t="s">
        <v>99</v>
      </c>
      <c r="B59" s="714"/>
      <c r="C59" s="714"/>
      <c r="D59" s="669" t="s">
        <v>100</v>
      </c>
      <c r="E59" s="669"/>
      <c r="F59" s="669"/>
      <c r="G59" s="669"/>
      <c r="H59" s="670"/>
    </row>
    <row r="60" spans="1:12" ht="18" customHeight="1" thickBot="1" x14ac:dyDescent="0.25">
      <c r="A60" s="330"/>
      <c r="B60" s="330"/>
      <c r="C60" s="330"/>
      <c r="D60" s="330"/>
      <c r="E60" s="330"/>
      <c r="F60" s="330"/>
      <c r="G60" s="330"/>
      <c r="H60" s="330"/>
    </row>
    <row r="61" spans="1:12" ht="67.5" customHeight="1" thickBot="1" x14ac:dyDescent="0.25">
      <c r="A61" s="681" t="s">
        <v>101</v>
      </c>
      <c r="B61" s="682"/>
      <c r="C61" s="682"/>
      <c r="D61" s="682"/>
      <c r="E61" s="682"/>
      <c r="F61" s="682"/>
      <c r="G61" s="682"/>
      <c r="H61" s="682"/>
      <c r="I61" s="682"/>
      <c r="J61" s="682"/>
      <c r="K61" s="683"/>
    </row>
    <row r="62" spans="1:12" ht="126" customHeight="1" thickBot="1" x14ac:dyDescent="0.25">
      <c r="A62" s="681" t="s">
        <v>102</v>
      </c>
      <c r="B62" s="682"/>
      <c r="C62" s="682"/>
      <c r="D62" s="682"/>
      <c r="E62" s="682"/>
      <c r="F62" s="682"/>
      <c r="G62" s="682"/>
      <c r="H62" s="682"/>
      <c r="I62" s="682"/>
      <c r="J62" s="682"/>
      <c r="K62" s="683"/>
      <c r="L62" s="333"/>
    </row>
    <row r="63" spans="1:12" ht="76.5" customHeight="1" thickBot="1" x14ac:dyDescent="0.25">
      <c r="A63" s="681" t="s">
        <v>103</v>
      </c>
      <c r="B63" s="682"/>
      <c r="C63" s="682"/>
      <c r="D63" s="682"/>
      <c r="E63" s="682"/>
      <c r="F63" s="682"/>
      <c r="G63" s="682"/>
      <c r="H63" s="682"/>
      <c r="I63" s="682"/>
      <c r="J63" s="682"/>
      <c r="K63" s="683"/>
    </row>
    <row r="64" spans="1:12" ht="18" customHeight="1" x14ac:dyDescent="0.2">
      <c r="B64" s="330"/>
      <c r="C64" s="330"/>
      <c r="D64" s="330"/>
      <c r="E64" s="330"/>
      <c r="F64" s="330"/>
      <c r="G64" s="330"/>
      <c r="H64" s="330"/>
    </row>
    <row r="65" spans="1:8" ht="18" customHeight="1" x14ac:dyDescent="0.2">
      <c r="A65" s="330"/>
      <c r="B65" s="330"/>
      <c r="C65" s="330"/>
      <c r="D65" s="330"/>
      <c r="E65" s="330"/>
      <c r="F65" s="330"/>
      <c r="G65" s="330"/>
      <c r="H65" s="330"/>
    </row>
    <row r="66" spans="1:8" ht="18" customHeight="1" x14ac:dyDescent="0.2">
      <c r="A66" s="330"/>
      <c r="B66" s="330"/>
      <c r="C66" s="330"/>
      <c r="D66" s="330"/>
      <c r="E66" s="330"/>
      <c r="F66" s="330"/>
      <c r="G66" s="330"/>
      <c r="H66" s="330"/>
    </row>
    <row r="67" spans="1:8" ht="18" customHeight="1" x14ac:dyDescent="0.2">
      <c r="A67" s="330"/>
      <c r="B67" s="330"/>
      <c r="C67" s="330"/>
      <c r="D67" s="330"/>
      <c r="E67" s="330"/>
      <c r="F67" s="330"/>
      <c r="G67" s="330"/>
      <c r="H67" s="330"/>
    </row>
    <row r="68" spans="1:8" ht="18" customHeight="1" x14ac:dyDescent="0.2">
      <c r="A68" s="330"/>
      <c r="B68" s="330"/>
      <c r="C68" s="330"/>
      <c r="D68" s="330"/>
      <c r="E68" s="330"/>
      <c r="F68" s="330"/>
      <c r="G68" s="330"/>
      <c r="H68" s="330"/>
    </row>
    <row r="69" spans="1:8" ht="18" customHeight="1" x14ac:dyDescent="0.2">
      <c r="A69" s="330"/>
      <c r="B69" s="330"/>
      <c r="C69" s="330"/>
      <c r="D69" s="330"/>
      <c r="E69" s="330"/>
      <c r="F69" s="330"/>
      <c r="G69" s="330"/>
      <c r="H69" s="330"/>
    </row>
    <row r="70" spans="1:8" ht="18" customHeight="1" x14ac:dyDescent="0.2">
      <c r="A70" s="330"/>
      <c r="B70" s="330"/>
      <c r="C70" s="330"/>
      <c r="D70" s="330"/>
      <c r="E70" s="330"/>
      <c r="F70" s="330"/>
      <c r="G70" s="330"/>
      <c r="H70" s="330"/>
    </row>
    <row r="71" spans="1:8" ht="18" customHeight="1" x14ac:dyDescent="0.2">
      <c r="A71" s="330"/>
      <c r="B71" s="330"/>
      <c r="C71" s="330"/>
      <c r="D71" s="330"/>
      <c r="E71" s="330"/>
      <c r="F71" s="330"/>
      <c r="G71" s="330"/>
      <c r="H71" s="330"/>
    </row>
    <row r="72" spans="1:8" ht="18" customHeight="1" x14ac:dyDescent="0.2">
      <c r="A72" s="330"/>
      <c r="B72" s="330"/>
      <c r="C72" s="330"/>
      <c r="D72" s="330"/>
      <c r="E72" s="330"/>
      <c r="F72" s="330"/>
      <c r="G72" s="330"/>
      <c r="H72" s="330"/>
    </row>
    <row r="73" spans="1:8" ht="18" customHeight="1" x14ac:dyDescent="0.2">
      <c r="A73" s="330"/>
      <c r="B73" s="330"/>
      <c r="C73" s="330"/>
      <c r="D73" s="330"/>
      <c r="E73" s="330"/>
      <c r="F73" s="330"/>
      <c r="G73" s="330"/>
      <c r="H73" s="330"/>
    </row>
    <row r="74" spans="1:8" ht="18" customHeight="1" x14ac:dyDescent="0.2">
      <c r="A74" s="330"/>
      <c r="B74" s="330"/>
      <c r="C74" s="330"/>
      <c r="D74" s="330"/>
      <c r="E74" s="330"/>
      <c r="F74" s="330"/>
      <c r="G74" s="330"/>
      <c r="H74" s="330"/>
    </row>
    <row r="75" spans="1:8" ht="18" customHeight="1" x14ac:dyDescent="0.2">
      <c r="A75" s="330"/>
      <c r="B75" s="330"/>
      <c r="C75" s="330"/>
      <c r="D75" s="330"/>
      <c r="E75" s="330"/>
      <c r="F75" s="330"/>
      <c r="G75" s="330"/>
      <c r="H75" s="330"/>
    </row>
  </sheetData>
  <sheetProtection algorithmName="SHA-512" hashValue="dntjngnT79cdr4ZjRtvmPbE7prgyRkE2tFE4S7ushyUQh+T6fBytt/+/TqJ3Hks/Hh5tWrX6bKd/KkwvpcreHQ==" saltValue="u4BXlxXatDYi33qBOI3nqA==" spinCount="100000" sheet="1" formatCells="0" formatColumns="0" formatRows="0"/>
  <mergeCells count="95">
    <mergeCell ref="A61:K61"/>
    <mergeCell ref="A63:K63"/>
    <mergeCell ref="I32:K34"/>
    <mergeCell ref="A58:C58"/>
    <mergeCell ref="D58:H58"/>
    <mergeCell ref="A59:C59"/>
    <mergeCell ref="D59:H59"/>
    <mergeCell ref="A57:C57"/>
    <mergeCell ref="D57:H57"/>
    <mergeCell ref="D53:H53"/>
    <mergeCell ref="A54:C54"/>
    <mergeCell ref="A40:C40"/>
    <mergeCell ref="D54:H54"/>
    <mergeCell ref="A56:C56"/>
    <mergeCell ref="A55:C55"/>
    <mergeCell ref="D55:H55"/>
    <mergeCell ref="A50:C50"/>
    <mergeCell ref="D50:H50"/>
    <mergeCell ref="D56:H56"/>
    <mergeCell ref="A52:H52"/>
    <mergeCell ref="A53:C53"/>
    <mergeCell ref="A49:C49"/>
    <mergeCell ref="D49:H49"/>
    <mergeCell ref="A41:C41"/>
    <mergeCell ref="A44:C44"/>
    <mergeCell ref="A46:K46"/>
    <mergeCell ref="D44:H44"/>
    <mergeCell ref="A48:C48"/>
    <mergeCell ref="D48:H48"/>
    <mergeCell ref="A47:C47"/>
    <mergeCell ref="D47:H47"/>
    <mergeCell ref="D40:H40"/>
    <mergeCell ref="A1:B3"/>
    <mergeCell ref="A13:C13"/>
    <mergeCell ref="D13:H13"/>
    <mergeCell ref="C1:K1"/>
    <mergeCell ref="C2:K2"/>
    <mergeCell ref="C3:F3"/>
    <mergeCell ref="G3:K3"/>
    <mergeCell ref="A10:K10"/>
    <mergeCell ref="A12:H12"/>
    <mergeCell ref="D34:H34"/>
    <mergeCell ref="A28:C28"/>
    <mergeCell ref="D28:H28"/>
    <mergeCell ref="A30:C30"/>
    <mergeCell ref="D30:H30"/>
    <mergeCell ref="D39:H39"/>
    <mergeCell ref="A38:K38"/>
    <mergeCell ref="A16:C16"/>
    <mergeCell ref="D16:H16"/>
    <mergeCell ref="A45:C45"/>
    <mergeCell ref="D45:H45"/>
    <mergeCell ref="A43:K43"/>
    <mergeCell ref="D42:H42"/>
    <mergeCell ref="A42:C42"/>
    <mergeCell ref="A23:H23"/>
    <mergeCell ref="A21:C21"/>
    <mergeCell ref="A24:C24"/>
    <mergeCell ref="I23:K23"/>
    <mergeCell ref="D41:H41"/>
    <mergeCell ref="A35:C35"/>
    <mergeCell ref="A39:C39"/>
    <mergeCell ref="A37:C37"/>
    <mergeCell ref="A15:C15"/>
    <mergeCell ref="D15:H15"/>
    <mergeCell ref="A62:K62"/>
    <mergeCell ref="A34:C34"/>
    <mergeCell ref="A27:C27"/>
    <mergeCell ref="A29:C29"/>
    <mergeCell ref="A31:C31"/>
    <mergeCell ref="A32:C32"/>
    <mergeCell ref="A33:C33"/>
    <mergeCell ref="D27:H27"/>
    <mergeCell ref="D29:H29"/>
    <mergeCell ref="D31:H31"/>
    <mergeCell ref="D32:H32"/>
    <mergeCell ref="D33:H33"/>
    <mergeCell ref="D36:H36"/>
    <mergeCell ref="D35:H35"/>
    <mergeCell ref="A14:C14"/>
    <mergeCell ref="D14:H14"/>
    <mergeCell ref="D37:H37"/>
    <mergeCell ref="A17:C17"/>
    <mergeCell ref="D17:H17"/>
    <mergeCell ref="A19:C19"/>
    <mergeCell ref="D19:H19"/>
    <mergeCell ref="A26:K26"/>
    <mergeCell ref="D21:H21"/>
    <mergeCell ref="D24:H24"/>
    <mergeCell ref="A25:K25"/>
    <mergeCell ref="A20:C20"/>
    <mergeCell ref="D20:H20"/>
    <mergeCell ref="A18:C18"/>
    <mergeCell ref="D18:H18"/>
    <mergeCell ref="A36:C36"/>
  </mergeCells>
  <hyperlinks>
    <hyperlink ref="A27:C27" location="PEFI" display="Plan de ejecución física y de inversiones" xr:uid="{00000000-0004-0000-0000-000000000000}"/>
    <hyperlink ref="A29:C29" location="PC" display="Presupuesto - modalidad contrato" xr:uid="{00000000-0004-0000-0000-000001000000}"/>
    <hyperlink ref="A31:C31" location="PCV" display="Presupuesto - modalidad convenio" xr:uid="{00000000-0004-0000-0000-000002000000}"/>
    <hyperlink ref="A32:C32" location="MCOP1" display="Memoria de cálculo - opción 1" xr:uid="{00000000-0004-0000-0000-000003000000}"/>
    <hyperlink ref="A33:C33" location="MCCOP2" display="Memoria de cálculo - Opción 2" xr:uid="{00000000-0004-0000-0000-000004000000}"/>
    <hyperlink ref="A34:C34" location="MCCOP3" display="Memoria de cálculo - opción 3" xr:uid="{00000000-0004-0000-0000-000005000000}"/>
    <hyperlink ref="A36:C36" location="gtosadm" display="Determinación de gastos de administración" xr:uid="{00000000-0004-0000-0000-000006000000}"/>
    <hyperlink ref="A35:C35" location="estmercado" display="Estudio de mercado" xr:uid="{00000000-0004-0000-0000-000007000000}"/>
    <hyperlink ref="A39:C39" location="ppta" display="Propuesta económica" xr:uid="{00000000-0004-0000-0000-000008000000}"/>
    <hyperlink ref="A48:C48" location="subasta1" display="Subasta inversa presencial - análisis de lances" xr:uid="{00000000-0004-0000-0000-000009000000}"/>
    <hyperlink ref="A47:C47" location="subasta2" display="Subasta inversa presencial - análisis de habilitados" xr:uid="{00000000-0004-0000-0000-00000A000000}"/>
    <hyperlink ref="A49:C49" location="subasta3" display="Subasta inversa presencial - lances de precios" xr:uid="{00000000-0004-0000-0000-00000B000000}"/>
    <hyperlink ref="A50:C50" location="subasta4" display="Subasta inversa presencial - declinación de lances" xr:uid="{00000000-0004-0000-0000-00000C000000}"/>
    <hyperlink ref="A54:C54" location="gdym" display="Valores de gastos de desplazamiento y manutención" xr:uid="{00000000-0004-0000-0000-00000D000000}"/>
    <hyperlink ref="A55:C55" location="honorarios" display="Valores de honorarios (prestadores de servicios)" xr:uid="{00000000-0004-0000-0000-00000E000000}"/>
    <hyperlink ref="A56:C56" location="jornal" display="Valores de jornales" xr:uid="{00000000-0004-0000-0000-00000F000000}"/>
    <hyperlink ref="A57:C57" location="salarios" display="Valores de salarios" xr:uid="{00000000-0004-0000-0000-000010000000}"/>
    <hyperlink ref="A58:C58" location="alimentación" display="Valores de alimentación" xr:uid="{00000000-0004-0000-0000-000011000000}"/>
    <hyperlink ref="A59:C59" location="distintivos" display="Valores de distintivos corporativos" xr:uid="{00000000-0004-0000-0000-000012000000}"/>
    <hyperlink ref="A40:C41" location="ppta" display="Propuesta económica" xr:uid="{00000000-0004-0000-0000-000013000000}"/>
    <hyperlink ref="A40:C40" location="PPTA2" display="Propuesta económica opción 2" xr:uid="{00000000-0004-0000-0000-000014000000}"/>
    <hyperlink ref="A41:C41" location="ppta3" display="Propuesta económica opción 3" xr:uid="{00000000-0004-0000-0000-000015000000}"/>
    <hyperlink ref="A16:C16" location="impg" display="Impuestos y garantías" xr:uid="{00000000-0004-0000-0000-000016000000}"/>
    <hyperlink ref="A44:C44" location="evafin" display="Verificación de requisitos habilitantes de los proponentes sobre capacidad financiera y organizacional" xr:uid="{00000000-0004-0000-0000-000017000000}"/>
    <hyperlink ref="A42:C42" location="PABCA" display="Estimación PAB comparación absoluta" xr:uid="{00000000-0004-0000-0000-000018000000}"/>
    <hyperlink ref="A45:C45" location="PABCR" display="Estimación PAB comparación relativa" xr:uid="{00000000-0004-0000-0000-000019000000}"/>
    <hyperlink ref="A17:C17" location="ANTI" display="Información anticipos" xr:uid="{00000000-0004-0000-0000-00001A000000}"/>
    <hyperlink ref="A19:C19" location="IVA" display="Información IVA" xr:uid="{00000000-0004-0000-0000-00001B000000}"/>
    <hyperlink ref="A20:C20" location="NPE" display="Notas propuesta económica" xr:uid="{00000000-0004-0000-0000-00001C000000}"/>
    <hyperlink ref="A21:C21" location="RFO" display="Requisitos habilitantes capacidad financiera y organizacional" xr:uid="{00000000-0004-0000-0000-00001D000000}"/>
    <hyperlink ref="A18:C18" location="CRK" display="Información procesos de obra y capacidad residual (K)" xr:uid="{00000000-0004-0000-0000-00001E000000}"/>
    <hyperlink ref="A15:C15" location="APOYO" display="Documentos de apoyo" xr:uid="{00000000-0004-0000-0000-00001F000000}"/>
    <hyperlink ref="A28:C28" location="PEPSP1" display="Plan de ejecución física y de inversiones - Prestación de Servicios Personales" xr:uid="{00000000-0004-0000-0000-000020000000}"/>
    <hyperlink ref="A30:C30" location="PPTOPSP" display="Presupuesto - Modalidad contrato - Prestación de Servicios Personales" xr:uid="{00000000-0004-0000-0000-000021000000}"/>
    <hyperlink ref="A37:C37" location="rele" display="Identificación de bienes nacionales relevantes" xr:uid="{00000000-0004-0000-0000-000022000000}"/>
    <hyperlink ref="A14:C14" location="CUANTIAS" display="Cuantías de contratación (por pluralidad de oferentes)" xr:uid="{00000000-0004-0000-0000-000023000000}"/>
  </hyperlinks>
  <printOptions horizontalCentered="1"/>
  <pageMargins left="0" right="0" top="0" bottom="0" header="0" footer="0"/>
  <pageSetup scale="79" fitToHeight="0" orientation="landscape"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E3817-2ECE-40DE-944A-5AE6164DCF33}">
  <dimension ref="A1:X217"/>
  <sheetViews>
    <sheetView topLeftCell="A20" zoomScale="90" zoomScaleNormal="90" workbookViewId="0">
      <selection activeCell="F18" sqref="F18"/>
    </sheetView>
  </sheetViews>
  <sheetFormatPr baseColWidth="10" defaultColWidth="12" defaultRowHeight="18" customHeight="1" x14ac:dyDescent="0.2"/>
  <cols>
    <col min="1" max="1" width="30.1640625" style="1" customWidth="1"/>
    <col min="2" max="2" width="38" style="1" customWidth="1"/>
    <col min="3" max="3" width="20.33203125" style="1" customWidth="1"/>
    <col min="4" max="4" width="19.6640625" style="480" customWidth="1"/>
    <col min="5" max="9" width="22.83203125" style="1" customWidth="1"/>
    <col min="10" max="11" width="22.83203125" style="1" hidden="1" customWidth="1"/>
    <col min="12" max="12" width="22.83203125" style="1" customWidth="1"/>
    <col min="13" max="13" width="32.6640625" style="1" customWidth="1"/>
    <col min="14" max="249" width="12" style="1"/>
    <col min="250" max="250" width="16.33203125" style="1" customWidth="1"/>
    <col min="251" max="251" width="30.83203125" style="1" customWidth="1"/>
    <col min="252" max="252" width="15.1640625" style="1" customWidth="1"/>
    <col min="253" max="253" width="17" style="1" customWidth="1"/>
    <col min="254" max="254" width="16.33203125" style="1" customWidth="1"/>
    <col min="255" max="258" width="13" style="1" bestFit="1" customWidth="1"/>
    <col min="259" max="265" width="13" style="1" customWidth="1"/>
    <col min="266" max="266" width="13" style="1" bestFit="1" customWidth="1"/>
    <col min="267" max="267" width="17.5" style="1" customWidth="1"/>
    <col min="268" max="505" width="12" style="1"/>
    <col min="506" max="506" width="16.33203125" style="1" customWidth="1"/>
    <col min="507" max="507" width="30.83203125" style="1" customWidth="1"/>
    <col min="508" max="508" width="15.1640625" style="1" customWidth="1"/>
    <col min="509" max="509" width="17" style="1" customWidth="1"/>
    <col min="510" max="510" width="16.33203125" style="1" customWidth="1"/>
    <col min="511" max="514" width="13" style="1" bestFit="1" customWidth="1"/>
    <col min="515" max="521" width="13" style="1" customWidth="1"/>
    <col min="522" max="522" width="13" style="1" bestFit="1" customWidth="1"/>
    <col min="523" max="523" width="17.5" style="1" customWidth="1"/>
    <col min="524" max="761" width="12" style="1"/>
    <col min="762" max="762" width="16.33203125" style="1" customWidth="1"/>
    <col min="763" max="763" width="30.83203125" style="1" customWidth="1"/>
    <col min="764" max="764" width="15.1640625" style="1" customWidth="1"/>
    <col min="765" max="765" width="17" style="1" customWidth="1"/>
    <col min="766" max="766" width="16.33203125" style="1" customWidth="1"/>
    <col min="767" max="770" width="13" style="1" bestFit="1" customWidth="1"/>
    <col min="771" max="777" width="13" style="1" customWidth="1"/>
    <col min="778" max="778" width="13" style="1" bestFit="1" customWidth="1"/>
    <col min="779" max="779" width="17.5" style="1" customWidth="1"/>
    <col min="780" max="1017" width="12" style="1"/>
    <col min="1018" max="1018" width="16.33203125" style="1" customWidth="1"/>
    <col min="1019" max="1019" width="30.83203125" style="1" customWidth="1"/>
    <col min="1020" max="1020" width="15.1640625" style="1" customWidth="1"/>
    <col min="1021" max="1021" width="17" style="1" customWidth="1"/>
    <col min="1022" max="1022" width="16.33203125" style="1" customWidth="1"/>
    <col min="1023" max="1026" width="13" style="1" bestFit="1" customWidth="1"/>
    <col min="1027" max="1033" width="13" style="1" customWidth="1"/>
    <col min="1034" max="1034" width="13" style="1" bestFit="1" customWidth="1"/>
    <col min="1035" max="1035" width="17.5" style="1" customWidth="1"/>
    <col min="1036" max="1273" width="12" style="1"/>
    <col min="1274" max="1274" width="16.33203125" style="1" customWidth="1"/>
    <col min="1275" max="1275" width="30.83203125" style="1" customWidth="1"/>
    <col min="1276" max="1276" width="15.1640625" style="1" customWidth="1"/>
    <col min="1277" max="1277" width="17" style="1" customWidth="1"/>
    <col min="1278" max="1278" width="16.33203125" style="1" customWidth="1"/>
    <col min="1279" max="1282" width="13" style="1" bestFit="1" customWidth="1"/>
    <col min="1283" max="1289" width="13" style="1" customWidth="1"/>
    <col min="1290" max="1290" width="13" style="1" bestFit="1" customWidth="1"/>
    <col min="1291" max="1291" width="17.5" style="1" customWidth="1"/>
    <col min="1292" max="1529" width="12" style="1"/>
    <col min="1530" max="1530" width="16.33203125" style="1" customWidth="1"/>
    <col min="1531" max="1531" width="30.83203125" style="1" customWidth="1"/>
    <col min="1532" max="1532" width="15.1640625" style="1" customWidth="1"/>
    <col min="1533" max="1533" width="17" style="1" customWidth="1"/>
    <col min="1534" max="1534" width="16.33203125" style="1" customWidth="1"/>
    <col min="1535" max="1538" width="13" style="1" bestFit="1" customWidth="1"/>
    <col min="1539" max="1545" width="13" style="1" customWidth="1"/>
    <col min="1546" max="1546" width="13" style="1" bestFit="1" customWidth="1"/>
    <col min="1547" max="1547" width="17.5" style="1" customWidth="1"/>
    <col min="1548" max="1785" width="12" style="1"/>
    <col min="1786" max="1786" width="16.33203125" style="1" customWidth="1"/>
    <col min="1787" max="1787" width="30.83203125" style="1" customWidth="1"/>
    <col min="1788" max="1788" width="15.1640625" style="1" customWidth="1"/>
    <col min="1789" max="1789" width="17" style="1" customWidth="1"/>
    <col min="1790" max="1790" width="16.33203125" style="1" customWidth="1"/>
    <col min="1791" max="1794" width="13" style="1" bestFit="1" customWidth="1"/>
    <col min="1795" max="1801" width="13" style="1" customWidth="1"/>
    <col min="1802" max="1802" width="13" style="1" bestFit="1" customWidth="1"/>
    <col min="1803" max="1803" width="17.5" style="1" customWidth="1"/>
    <col min="1804" max="2041" width="12" style="1"/>
    <col min="2042" max="2042" width="16.33203125" style="1" customWidth="1"/>
    <col min="2043" max="2043" width="30.83203125" style="1" customWidth="1"/>
    <col min="2044" max="2044" width="15.1640625" style="1" customWidth="1"/>
    <col min="2045" max="2045" width="17" style="1" customWidth="1"/>
    <col min="2046" max="2046" width="16.33203125" style="1" customWidth="1"/>
    <col min="2047" max="2050" width="13" style="1" bestFit="1" customWidth="1"/>
    <col min="2051" max="2057" width="13" style="1" customWidth="1"/>
    <col min="2058" max="2058" width="13" style="1" bestFit="1" customWidth="1"/>
    <col min="2059" max="2059" width="17.5" style="1" customWidth="1"/>
    <col min="2060" max="2297" width="12" style="1"/>
    <col min="2298" max="2298" width="16.33203125" style="1" customWidth="1"/>
    <col min="2299" max="2299" width="30.83203125" style="1" customWidth="1"/>
    <col min="2300" max="2300" width="15.1640625" style="1" customWidth="1"/>
    <col min="2301" max="2301" width="17" style="1" customWidth="1"/>
    <col min="2302" max="2302" width="16.33203125" style="1" customWidth="1"/>
    <col min="2303" max="2306" width="13" style="1" bestFit="1" customWidth="1"/>
    <col min="2307" max="2313" width="13" style="1" customWidth="1"/>
    <col min="2314" max="2314" width="13" style="1" bestFit="1" customWidth="1"/>
    <col min="2315" max="2315" width="17.5" style="1" customWidth="1"/>
    <col min="2316" max="2553" width="12" style="1"/>
    <col min="2554" max="2554" width="16.33203125" style="1" customWidth="1"/>
    <col min="2555" max="2555" width="30.83203125" style="1" customWidth="1"/>
    <col min="2556" max="2556" width="15.1640625" style="1" customWidth="1"/>
    <col min="2557" max="2557" width="17" style="1" customWidth="1"/>
    <col min="2558" max="2558" width="16.33203125" style="1" customWidth="1"/>
    <col min="2559" max="2562" width="13" style="1" bestFit="1" customWidth="1"/>
    <col min="2563" max="2569" width="13" style="1" customWidth="1"/>
    <col min="2570" max="2570" width="13" style="1" bestFit="1" customWidth="1"/>
    <col min="2571" max="2571" width="17.5" style="1" customWidth="1"/>
    <col min="2572" max="2809" width="12" style="1"/>
    <col min="2810" max="2810" width="16.33203125" style="1" customWidth="1"/>
    <col min="2811" max="2811" width="30.83203125" style="1" customWidth="1"/>
    <col min="2812" max="2812" width="15.1640625" style="1" customWidth="1"/>
    <col min="2813" max="2813" width="17" style="1" customWidth="1"/>
    <col min="2814" max="2814" width="16.33203125" style="1" customWidth="1"/>
    <col min="2815" max="2818" width="13" style="1" bestFit="1" customWidth="1"/>
    <col min="2819" max="2825" width="13" style="1" customWidth="1"/>
    <col min="2826" max="2826" width="13" style="1" bestFit="1" customWidth="1"/>
    <col min="2827" max="2827" width="17.5" style="1" customWidth="1"/>
    <col min="2828" max="3065" width="12" style="1"/>
    <col min="3066" max="3066" width="16.33203125" style="1" customWidth="1"/>
    <col min="3067" max="3067" width="30.83203125" style="1" customWidth="1"/>
    <col min="3068" max="3068" width="15.1640625" style="1" customWidth="1"/>
    <col min="3069" max="3069" width="17" style="1" customWidth="1"/>
    <col min="3070" max="3070" width="16.33203125" style="1" customWidth="1"/>
    <col min="3071" max="3074" width="13" style="1" bestFit="1" customWidth="1"/>
    <col min="3075" max="3081" width="13" style="1" customWidth="1"/>
    <col min="3082" max="3082" width="13" style="1" bestFit="1" customWidth="1"/>
    <col min="3083" max="3083" width="17.5" style="1" customWidth="1"/>
    <col min="3084" max="3321" width="12" style="1"/>
    <col min="3322" max="3322" width="16.33203125" style="1" customWidth="1"/>
    <col min="3323" max="3323" width="30.83203125" style="1" customWidth="1"/>
    <col min="3324" max="3324" width="15.1640625" style="1" customWidth="1"/>
    <col min="3325" max="3325" width="17" style="1" customWidth="1"/>
    <col min="3326" max="3326" width="16.33203125" style="1" customWidth="1"/>
    <col min="3327" max="3330" width="13" style="1" bestFit="1" customWidth="1"/>
    <col min="3331" max="3337" width="13" style="1" customWidth="1"/>
    <col min="3338" max="3338" width="13" style="1" bestFit="1" customWidth="1"/>
    <col min="3339" max="3339" width="17.5" style="1" customWidth="1"/>
    <col min="3340" max="3577" width="12" style="1"/>
    <col min="3578" max="3578" width="16.33203125" style="1" customWidth="1"/>
    <col min="3579" max="3579" width="30.83203125" style="1" customWidth="1"/>
    <col min="3580" max="3580" width="15.1640625" style="1" customWidth="1"/>
    <col min="3581" max="3581" width="17" style="1" customWidth="1"/>
    <col min="3582" max="3582" width="16.33203125" style="1" customWidth="1"/>
    <col min="3583" max="3586" width="13" style="1" bestFit="1" customWidth="1"/>
    <col min="3587" max="3593" width="13" style="1" customWidth="1"/>
    <col min="3594" max="3594" width="13" style="1" bestFit="1" customWidth="1"/>
    <col min="3595" max="3595" width="17.5" style="1" customWidth="1"/>
    <col min="3596" max="3833" width="12" style="1"/>
    <col min="3834" max="3834" width="16.33203125" style="1" customWidth="1"/>
    <col min="3835" max="3835" width="30.83203125" style="1" customWidth="1"/>
    <col min="3836" max="3836" width="15.1640625" style="1" customWidth="1"/>
    <col min="3837" max="3837" width="17" style="1" customWidth="1"/>
    <col min="3838" max="3838" width="16.33203125" style="1" customWidth="1"/>
    <col min="3839" max="3842" width="13" style="1" bestFit="1" customWidth="1"/>
    <col min="3843" max="3849" width="13" style="1" customWidth="1"/>
    <col min="3850" max="3850" width="13" style="1" bestFit="1" customWidth="1"/>
    <col min="3851" max="3851" width="17.5" style="1" customWidth="1"/>
    <col min="3852" max="4089" width="12" style="1"/>
    <col min="4090" max="4090" width="16.33203125" style="1" customWidth="1"/>
    <col min="4091" max="4091" width="30.83203125" style="1" customWidth="1"/>
    <col min="4092" max="4092" width="15.1640625" style="1" customWidth="1"/>
    <col min="4093" max="4093" width="17" style="1" customWidth="1"/>
    <col min="4094" max="4094" width="16.33203125" style="1" customWidth="1"/>
    <col min="4095" max="4098" width="13" style="1" bestFit="1" customWidth="1"/>
    <col min="4099" max="4105" width="13" style="1" customWidth="1"/>
    <col min="4106" max="4106" width="13" style="1" bestFit="1" customWidth="1"/>
    <col min="4107" max="4107" width="17.5" style="1" customWidth="1"/>
    <col min="4108" max="4345" width="12" style="1"/>
    <col min="4346" max="4346" width="16.33203125" style="1" customWidth="1"/>
    <col min="4347" max="4347" width="30.83203125" style="1" customWidth="1"/>
    <col min="4348" max="4348" width="15.1640625" style="1" customWidth="1"/>
    <col min="4349" max="4349" width="17" style="1" customWidth="1"/>
    <col min="4350" max="4350" width="16.33203125" style="1" customWidth="1"/>
    <col min="4351" max="4354" width="13" style="1" bestFit="1" customWidth="1"/>
    <col min="4355" max="4361" width="13" style="1" customWidth="1"/>
    <col min="4362" max="4362" width="13" style="1" bestFit="1" customWidth="1"/>
    <col min="4363" max="4363" width="17.5" style="1" customWidth="1"/>
    <col min="4364" max="4601" width="12" style="1"/>
    <col min="4602" max="4602" width="16.33203125" style="1" customWidth="1"/>
    <col min="4603" max="4603" width="30.83203125" style="1" customWidth="1"/>
    <col min="4604" max="4604" width="15.1640625" style="1" customWidth="1"/>
    <col min="4605" max="4605" width="17" style="1" customWidth="1"/>
    <col min="4606" max="4606" width="16.33203125" style="1" customWidth="1"/>
    <col min="4607" max="4610" width="13" style="1" bestFit="1" customWidth="1"/>
    <col min="4611" max="4617" width="13" style="1" customWidth="1"/>
    <col min="4618" max="4618" width="13" style="1" bestFit="1" customWidth="1"/>
    <col min="4619" max="4619" width="17.5" style="1" customWidth="1"/>
    <col min="4620" max="4857" width="12" style="1"/>
    <col min="4858" max="4858" width="16.33203125" style="1" customWidth="1"/>
    <col min="4859" max="4859" width="30.83203125" style="1" customWidth="1"/>
    <col min="4860" max="4860" width="15.1640625" style="1" customWidth="1"/>
    <col min="4861" max="4861" width="17" style="1" customWidth="1"/>
    <col min="4862" max="4862" width="16.33203125" style="1" customWidth="1"/>
    <col min="4863" max="4866" width="13" style="1" bestFit="1" customWidth="1"/>
    <col min="4867" max="4873" width="13" style="1" customWidth="1"/>
    <col min="4874" max="4874" width="13" style="1" bestFit="1" customWidth="1"/>
    <col min="4875" max="4875" width="17.5" style="1" customWidth="1"/>
    <col min="4876" max="5113" width="12" style="1"/>
    <col min="5114" max="5114" width="16.33203125" style="1" customWidth="1"/>
    <col min="5115" max="5115" width="30.83203125" style="1" customWidth="1"/>
    <col min="5116" max="5116" width="15.1640625" style="1" customWidth="1"/>
    <col min="5117" max="5117" width="17" style="1" customWidth="1"/>
    <col min="5118" max="5118" width="16.33203125" style="1" customWidth="1"/>
    <col min="5119" max="5122" width="13" style="1" bestFit="1" customWidth="1"/>
    <col min="5123" max="5129" width="13" style="1" customWidth="1"/>
    <col min="5130" max="5130" width="13" style="1" bestFit="1" customWidth="1"/>
    <col min="5131" max="5131" width="17.5" style="1" customWidth="1"/>
    <col min="5132" max="5369" width="12" style="1"/>
    <col min="5370" max="5370" width="16.33203125" style="1" customWidth="1"/>
    <col min="5371" max="5371" width="30.83203125" style="1" customWidth="1"/>
    <col min="5372" max="5372" width="15.1640625" style="1" customWidth="1"/>
    <col min="5373" max="5373" width="17" style="1" customWidth="1"/>
    <col min="5374" max="5374" width="16.33203125" style="1" customWidth="1"/>
    <col min="5375" max="5378" width="13" style="1" bestFit="1" customWidth="1"/>
    <col min="5379" max="5385" width="13" style="1" customWidth="1"/>
    <col min="5386" max="5386" width="13" style="1" bestFit="1" customWidth="1"/>
    <col min="5387" max="5387" width="17.5" style="1" customWidth="1"/>
    <col min="5388" max="5625" width="12" style="1"/>
    <col min="5626" max="5626" width="16.33203125" style="1" customWidth="1"/>
    <col min="5627" max="5627" width="30.83203125" style="1" customWidth="1"/>
    <col min="5628" max="5628" width="15.1640625" style="1" customWidth="1"/>
    <col min="5629" max="5629" width="17" style="1" customWidth="1"/>
    <col min="5630" max="5630" width="16.33203125" style="1" customWidth="1"/>
    <col min="5631" max="5634" width="13" style="1" bestFit="1" customWidth="1"/>
    <col min="5635" max="5641" width="13" style="1" customWidth="1"/>
    <col min="5642" max="5642" width="13" style="1" bestFit="1" customWidth="1"/>
    <col min="5643" max="5643" width="17.5" style="1" customWidth="1"/>
    <col min="5644" max="5881" width="12" style="1"/>
    <col min="5882" max="5882" width="16.33203125" style="1" customWidth="1"/>
    <col min="5883" max="5883" width="30.83203125" style="1" customWidth="1"/>
    <col min="5884" max="5884" width="15.1640625" style="1" customWidth="1"/>
    <col min="5885" max="5885" width="17" style="1" customWidth="1"/>
    <col min="5886" max="5886" width="16.33203125" style="1" customWidth="1"/>
    <col min="5887" max="5890" width="13" style="1" bestFit="1" customWidth="1"/>
    <col min="5891" max="5897" width="13" style="1" customWidth="1"/>
    <col min="5898" max="5898" width="13" style="1" bestFit="1" customWidth="1"/>
    <col min="5899" max="5899" width="17.5" style="1" customWidth="1"/>
    <col min="5900" max="6137" width="12" style="1"/>
    <col min="6138" max="6138" width="16.33203125" style="1" customWidth="1"/>
    <col min="6139" max="6139" width="30.83203125" style="1" customWidth="1"/>
    <col min="6140" max="6140" width="15.1640625" style="1" customWidth="1"/>
    <col min="6141" max="6141" width="17" style="1" customWidth="1"/>
    <col min="6142" max="6142" width="16.33203125" style="1" customWidth="1"/>
    <col min="6143" max="6146" width="13" style="1" bestFit="1" customWidth="1"/>
    <col min="6147" max="6153" width="13" style="1" customWidth="1"/>
    <col min="6154" max="6154" width="13" style="1" bestFit="1" customWidth="1"/>
    <col min="6155" max="6155" width="17.5" style="1" customWidth="1"/>
    <col min="6156" max="6393" width="12" style="1"/>
    <col min="6394" max="6394" width="16.33203125" style="1" customWidth="1"/>
    <col min="6395" max="6395" width="30.83203125" style="1" customWidth="1"/>
    <col min="6396" max="6396" width="15.1640625" style="1" customWidth="1"/>
    <col min="6397" max="6397" width="17" style="1" customWidth="1"/>
    <col min="6398" max="6398" width="16.33203125" style="1" customWidth="1"/>
    <col min="6399" max="6402" width="13" style="1" bestFit="1" customWidth="1"/>
    <col min="6403" max="6409" width="13" style="1" customWidth="1"/>
    <col min="6410" max="6410" width="13" style="1" bestFit="1" customWidth="1"/>
    <col min="6411" max="6411" width="17.5" style="1" customWidth="1"/>
    <col min="6412" max="6649" width="12" style="1"/>
    <col min="6650" max="6650" width="16.33203125" style="1" customWidth="1"/>
    <col min="6651" max="6651" width="30.83203125" style="1" customWidth="1"/>
    <col min="6652" max="6652" width="15.1640625" style="1" customWidth="1"/>
    <col min="6653" max="6653" width="17" style="1" customWidth="1"/>
    <col min="6654" max="6654" width="16.33203125" style="1" customWidth="1"/>
    <col min="6655" max="6658" width="13" style="1" bestFit="1" customWidth="1"/>
    <col min="6659" max="6665" width="13" style="1" customWidth="1"/>
    <col min="6666" max="6666" width="13" style="1" bestFit="1" customWidth="1"/>
    <col min="6667" max="6667" width="17.5" style="1" customWidth="1"/>
    <col min="6668" max="6905" width="12" style="1"/>
    <col min="6906" max="6906" width="16.33203125" style="1" customWidth="1"/>
    <col min="6907" max="6907" width="30.83203125" style="1" customWidth="1"/>
    <col min="6908" max="6908" width="15.1640625" style="1" customWidth="1"/>
    <col min="6909" max="6909" width="17" style="1" customWidth="1"/>
    <col min="6910" max="6910" width="16.33203125" style="1" customWidth="1"/>
    <col min="6911" max="6914" width="13" style="1" bestFit="1" customWidth="1"/>
    <col min="6915" max="6921" width="13" style="1" customWidth="1"/>
    <col min="6922" max="6922" width="13" style="1" bestFit="1" customWidth="1"/>
    <col min="6923" max="6923" width="17.5" style="1" customWidth="1"/>
    <col min="6924" max="7161" width="12" style="1"/>
    <col min="7162" max="7162" width="16.33203125" style="1" customWidth="1"/>
    <col min="7163" max="7163" width="30.83203125" style="1" customWidth="1"/>
    <col min="7164" max="7164" width="15.1640625" style="1" customWidth="1"/>
    <col min="7165" max="7165" width="17" style="1" customWidth="1"/>
    <col min="7166" max="7166" width="16.33203125" style="1" customWidth="1"/>
    <col min="7167" max="7170" width="13" style="1" bestFit="1" customWidth="1"/>
    <col min="7171" max="7177" width="13" style="1" customWidth="1"/>
    <col min="7178" max="7178" width="13" style="1" bestFit="1" customWidth="1"/>
    <col min="7179" max="7179" width="17.5" style="1" customWidth="1"/>
    <col min="7180" max="7417" width="12" style="1"/>
    <col min="7418" max="7418" width="16.33203125" style="1" customWidth="1"/>
    <col min="7419" max="7419" width="30.83203125" style="1" customWidth="1"/>
    <col min="7420" max="7420" width="15.1640625" style="1" customWidth="1"/>
    <col min="7421" max="7421" width="17" style="1" customWidth="1"/>
    <col min="7422" max="7422" width="16.33203125" style="1" customWidth="1"/>
    <col min="7423" max="7426" width="13" style="1" bestFit="1" customWidth="1"/>
    <col min="7427" max="7433" width="13" style="1" customWidth="1"/>
    <col min="7434" max="7434" width="13" style="1" bestFit="1" customWidth="1"/>
    <col min="7435" max="7435" width="17.5" style="1" customWidth="1"/>
    <col min="7436" max="7673" width="12" style="1"/>
    <col min="7674" max="7674" width="16.33203125" style="1" customWidth="1"/>
    <col min="7675" max="7675" width="30.83203125" style="1" customWidth="1"/>
    <col min="7676" max="7676" width="15.1640625" style="1" customWidth="1"/>
    <col min="7677" max="7677" width="17" style="1" customWidth="1"/>
    <col min="7678" max="7678" width="16.33203125" style="1" customWidth="1"/>
    <col min="7679" max="7682" width="13" style="1" bestFit="1" customWidth="1"/>
    <col min="7683" max="7689" width="13" style="1" customWidth="1"/>
    <col min="7690" max="7690" width="13" style="1" bestFit="1" customWidth="1"/>
    <col min="7691" max="7691" width="17.5" style="1" customWidth="1"/>
    <col min="7692" max="7929" width="12" style="1"/>
    <col min="7930" max="7930" width="16.33203125" style="1" customWidth="1"/>
    <col min="7931" max="7931" width="30.83203125" style="1" customWidth="1"/>
    <col min="7932" max="7932" width="15.1640625" style="1" customWidth="1"/>
    <col min="7933" max="7933" width="17" style="1" customWidth="1"/>
    <col min="7934" max="7934" width="16.33203125" style="1" customWidth="1"/>
    <col min="7935" max="7938" width="13" style="1" bestFit="1" customWidth="1"/>
    <col min="7939" max="7945" width="13" style="1" customWidth="1"/>
    <col min="7946" max="7946" width="13" style="1" bestFit="1" customWidth="1"/>
    <col min="7947" max="7947" width="17.5" style="1" customWidth="1"/>
    <col min="7948" max="8185" width="12" style="1"/>
    <col min="8186" max="8186" width="16.33203125" style="1" customWidth="1"/>
    <col min="8187" max="8187" width="30.83203125" style="1" customWidth="1"/>
    <col min="8188" max="8188" width="15.1640625" style="1" customWidth="1"/>
    <col min="8189" max="8189" width="17" style="1" customWidth="1"/>
    <col min="8190" max="8190" width="16.33203125" style="1" customWidth="1"/>
    <col min="8191" max="8194" width="13" style="1" bestFit="1" customWidth="1"/>
    <col min="8195" max="8201" width="13" style="1" customWidth="1"/>
    <col min="8202" max="8202" width="13" style="1" bestFit="1" customWidth="1"/>
    <col min="8203" max="8203" width="17.5" style="1" customWidth="1"/>
    <col min="8204" max="8441" width="12" style="1"/>
    <col min="8442" max="8442" width="16.33203125" style="1" customWidth="1"/>
    <col min="8443" max="8443" width="30.83203125" style="1" customWidth="1"/>
    <col min="8444" max="8444" width="15.1640625" style="1" customWidth="1"/>
    <col min="8445" max="8445" width="17" style="1" customWidth="1"/>
    <col min="8446" max="8446" width="16.33203125" style="1" customWidth="1"/>
    <col min="8447" max="8450" width="13" style="1" bestFit="1" customWidth="1"/>
    <col min="8451" max="8457" width="13" style="1" customWidth="1"/>
    <col min="8458" max="8458" width="13" style="1" bestFit="1" customWidth="1"/>
    <col min="8459" max="8459" width="17.5" style="1" customWidth="1"/>
    <col min="8460" max="8697" width="12" style="1"/>
    <col min="8698" max="8698" width="16.33203125" style="1" customWidth="1"/>
    <col min="8699" max="8699" width="30.83203125" style="1" customWidth="1"/>
    <col min="8700" max="8700" width="15.1640625" style="1" customWidth="1"/>
    <col min="8701" max="8701" width="17" style="1" customWidth="1"/>
    <col min="8702" max="8702" width="16.33203125" style="1" customWidth="1"/>
    <col min="8703" max="8706" width="13" style="1" bestFit="1" customWidth="1"/>
    <col min="8707" max="8713" width="13" style="1" customWidth="1"/>
    <col min="8714" max="8714" width="13" style="1" bestFit="1" customWidth="1"/>
    <col min="8715" max="8715" width="17.5" style="1" customWidth="1"/>
    <col min="8716" max="8953" width="12" style="1"/>
    <col min="8954" max="8954" width="16.33203125" style="1" customWidth="1"/>
    <col min="8955" max="8955" width="30.83203125" style="1" customWidth="1"/>
    <col min="8956" max="8956" width="15.1640625" style="1" customWidth="1"/>
    <col min="8957" max="8957" width="17" style="1" customWidth="1"/>
    <col min="8958" max="8958" width="16.33203125" style="1" customWidth="1"/>
    <col min="8959" max="8962" width="13" style="1" bestFit="1" customWidth="1"/>
    <col min="8963" max="8969" width="13" style="1" customWidth="1"/>
    <col min="8970" max="8970" width="13" style="1" bestFit="1" customWidth="1"/>
    <col min="8971" max="8971" width="17.5" style="1" customWidth="1"/>
    <col min="8972" max="9209" width="12" style="1"/>
    <col min="9210" max="9210" width="16.33203125" style="1" customWidth="1"/>
    <col min="9211" max="9211" width="30.83203125" style="1" customWidth="1"/>
    <col min="9212" max="9212" width="15.1640625" style="1" customWidth="1"/>
    <col min="9213" max="9213" width="17" style="1" customWidth="1"/>
    <col min="9214" max="9214" width="16.33203125" style="1" customWidth="1"/>
    <col min="9215" max="9218" width="13" style="1" bestFit="1" customWidth="1"/>
    <col min="9219" max="9225" width="13" style="1" customWidth="1"/>
    <col min="9226" max="9226" width="13" style="1" bestFit="1" customWidth="1"/>
    <col min="9227" max="9227" width="17.5" style="1" customWidth="1"/>
    <col min="9228" max="9465" width="12" style="1"/>
    <col min="9466" max="9466" width="16.33203125" style="1" customWidth="1"/>
    <col min="9467" max="9467" width="30.83203125" style="1" customWidth="1"/>
    <col min="9468" max="9468" width="15.1640625" style="1" customWidth="1"/>
    <col min="9469" max="9469" width="17" style="1" customWidth="1"/>
    <col min="9470" max="9470" width="16.33203125" style="1" customWidth="1"/>
    <col min="9471" max="9474" width="13" style="1" bestFit="1" customWidth="1"/>
    <col min="9475" max="9481" width="13" style="1" customWidth="1"/>
    <col min="9482" max="9482" width="13" style="1" bestFit="1" customWidth="1"/>
    <col min="9483" max="9483" width="17.5" style="1" customWidth="1"/>
    <col min="9484" max="9721" width="12" style="1"/>
    <col min="9722" max="9722" width="16.33203125" style="1" customWidth="1"/>
    <col min="9723" max="9723" width="30.83203125" style="1" customWidth="1"/>
    <col min="9724" max="9724" width="15.1640625" style="1" customWidth="1"/>
    <col min="9725" max="9725" width="17" style="1" customWidth="1"/>
    <col min="9726" max="9726" width="16.33203125" style="1" customWidth="1"/>
    <col min="9727" max="9730" width="13" style="1" bestFit="1" customWidth="1"/>
    <col min="9731" max="9737" width="13" style="1" customWidth="1"/>
    <col min="9738" max="9738" width="13" style="1" bestFit="1" customWidth="1"/>
    <col min="9739" max="9739" width="17.5" style="1" customWidth="1"/>
    <col min="9740" max="9977" width="12" style="1"/>
    <col min="9978" max="9978" width="16.33203125" style="1" customWidth="1"/>
    <col min="9979" max="9979" width="30.83203125" style="1" customWidth="1"/>
    <col min="9980" max="9980" width="15.1640625" style="1" customWidth="1"/>
    <col min="9981" max="9981" width="17" style="1" customWidth="1"/>
    <col min="9982" max="9982" width="16.33203125" style="1" customWidth="1"/>
    <col min="9983" max="9986" width="13" style="1" bestFit="1" customWidth="1"/>
    <col min="9987" max="9993" width="13" style="1" customWidth="1"/>
    <col min="9994" max="9994" width="13" style="1" bestFit="1" customWidth="1"/>
    <col min="9995" max="9995" width="17.5" style="1" customWidth="1"/>
    <col min="9996" max="10233" width="12" style="1"/>
    <col min="10234" max="10234" width="16.33203125" style="1" customWidth="1"/>
    <col min="10235" max="10235" width="30.83203125" style="1" customWidth="1"/>
    <col min="10236" max="10236" width="15.1640625" style="1" customWidth="1"/>
    <col min="10237" max="10237" width="17" style="1" customWidth="1"/>
    <col min="10238" max="10238" width="16.33203125" style="1" customWidth="1"/>
    <col min="10239" max="10242" width="13" style="1" bestFit="1" customWidth="1"/>
    <col min="10243" max="10249" width="13" style="1" customWidth="1"/>
    <col min="10250" max="10250" width="13" style="1" bestFit="1" customWidth="1"/>
    <col min="10251" max="10251" width="17.5" style="1" customWidth="1"/>
    <col min="10252" max="10489" width="12" style="1"/>
    <col min="10490" max="10490" width="16.33203125" style="1" customWidth="1"/>
    <col min="10491" max="10491" width="30.83203125" style="1" customWidth="1"/>
    <col min="10492" max="10492" width="15.1640625" style="1" customWidth="1"/>
    <col min="10493" max="10493" width="17" style="1" customWidth="1"/>
    <col min="10494" max="10494" width="16.33203125" style="1" customWidth="1"/>
    <col min="10495" max="10498" width="13" style="1" bestFit="1" customWidth="1"/>
    <col min="10499" max="10505" width="13" style="1" customWidth="1"/>
    <col min="10506" max="10506" width="13" style="1" bestFit="1" customWidth="1"/>
    <col min="10507" max="10507" width="17.5" style="1" customWidth="1"/>
    <col min="10508" max="10745" width="12" style="1"/>
    <col min="10746" max="10746" width="16.33203125" style="1" customWidth="1"/>
    <col min="10747" max="10747" width="30.83203125" style="1" customWidth="1"/>
    <col min="10748" max="10748" width="15.1640625" style="1" customWidth="1"/>
    <col min="10749" max="10749" width="17" style="1" customWidth="1"/>
    <col min="10750" max="10750" width="16.33203125" style="1" customWidth="1"/>
    <col min="10751" max="10754" width="13" style="1" bestFit="1" customWidth="1"/>
    <col min="10755" max="10761" width="13" style="1" customWidth="1"/>
    <col min="10762" max="10762" width="13" style="1" bestFit="1" customWidth="1"/>
    <col min="10763" max="10763" width="17.5" style="1" customWidth="1"/>
    <col min="10764" max="11001" width="12" style="1"/>
    <col min="11002" max="11002" width="16.33203125" style="1" customWidth="1"/>
    <col min="11003" max="11003" width="30.83203125" style="1" customWidth="1"/>
    <col min="11004" max="11004" width="15.1640625" style="1" customWidth="1"/>
    <col min="11005" max="11005" width="17" style="1" customWidth="1"/>
    <col min="11006" max="11006" width="16.33203125" style="1" customWidth="1"/>
    <col min="11007" max="11010" width="13" style="1" bestFit="1" customWidth="1"/>
    <col min="11011" max="11017" width="13" style="1" customWidth="1"/>
    <col min="11018" max="11018" width="13" style="1" bestFit="1" customWidth="1"/>
    <col min="11019" max="11019" width="17.5" style="1" customWidth="1"/>
    <col min="11020" max="11257" width="12" style="1"/>
    <col min="11258" max="11258" width="16.33203125" style="1" customWidth="1"/>
    <col min="11259" max="11259" width="30.83203125" style="1" customWidth="1"/>
    <col min="11260" max="11260" width="15.1640625" style="1" customWidth="1"/>
    <col min="11261" max="11261" width="17" style="1" customWidth="1"/>
    <col min="11262" max="11262" width="16.33203125" style="1" customWidth="1"/>
    <col min="11263" max="11266" width="13" style="1" bestFit="1" customWidth="1"/>
    <col min="11267" max="11273" width="13" style="1" customWidth="1"/>
    <col min="11274" max="11274" width="13" style="1" bestFit="1" customWidth="1"/>
    <col min="11275" max="11275" width="17.5" style="1" customWidth="1"/>
    <col min="11276" max="11513" width="12" style="1"/>
    <col min="11514" max="11514" width="16.33203125" style="1" customWidth="1"/>
    <col min="11515" max="11515" width="30.83203125" style="1" customWidth="1"/>
    <col min="11516" max="11516" width="15.1640625" style="1" customWidth="1"/>
    <col min="11517" max="11517" width="17" style="1" customWidth="1"/>
    <col min="11518" max="11518" width="16.33203125" style="1" customWidth="1"/>
    <col min="11519" max="11522" width="13" style="1" bestFit="1" customWidth="1"/>
    <col min="11523" max="11529" width="13" style="1" customWidth="1"/>
    <col min="11530" max="11530" width="13" style="1" bestFit="1" customWidth="1"/>
    <col min="11531" max="11531" width="17.5" style="1" customWidth="1"/>
    <col min="11532" max="11769" width="12" style="1"/>
    <col min="11770" max="11770" width="16.33203125" style="1" customWidth="1"/>
    <col min="11771" max="11771" width="30.83203125" style="1" customWidth="1"/>
    <col min="11772" max="11772" width="15.1640625" style="1" customWidth="1"/>
    <col min="11773" max="11773" width="17" style="1" customWidth="1"/>
    <col min="11774" max="11774" width="16.33203125" style="1" customWidth="1"/>
    <col min="11775" max="11778" width="13" style="1" bestFit="1" customWidth="1"/>
    <col min="11779" max="11785" width="13" style="1" customWidth="1"/>
    <col min="11786" max="11786" width="13" style="1" bestFit="1" customWidth="1"/>
    <col min="11787" max="11787" width="17.5" style="1" customWidth="1"/>
    <col min="11788" max="12025" width="12" style="1"/>
    <col min="12026" max="12026" width="16.33203125" style="1" customWidth="1"/>
    <col min="12027" max="12027" width="30.83203125" style="1" customWidth="1"/>
    <col min="12028" max="12028" width="15.1640625" style="1" customWidth="1"/>
    <col min="12029" max="12029" width="17" style="1" customWidth="1"/>
    <col min="12030" max="12030" width="16.33203125" style="1" customWidth="1"/>
    <col min="12031" max="12034" width="13" style="1" bestFit="1" customWidth="1"/>
    <col min="12035" max="12041" width="13" style="1" customWidth="1"/>
    <col min="12042" max="12042" width="13" style="1" bestFit="1" customWidth="1"/>
    <col min="12043" max="12043" width="17.5" style="1" customWidth="1"/>
    <col min="12044" max="12281" width="12" style="1"/>
    <col min="12282" max="12282" width="16.33203125" style="1" customWidth="1"/>
    <col min="12283" max="12283" width="30.83203125" style="1" customWidth="1"/>
    <col min="12284" max="12284" width="15.1640625" style="1" customWidth="1"/>
    <col min="12285" max="12285" width="17" style="1" customWidth="1"/>
    <col min="12286" max="12286" width="16.33203125" style="1" customWidth="1"/>
    <col min="12287" max="12290" width="13" style="1" bestFit="1" customWidth="1"/>
    <col min="12291" max="12297" width="13" style="1" customWidth="1"/>
    <col min="12298" max="12298" width="13" style="1" bestFit="1" customWidth="1"/>
    <col min="12299" max="12299" width="17.5" style="1" customWidth="1"/>
    <col min="12300" max="12537" width="12" style="1"/>
    <col min="12538" max="12538" width="16.33203125" style="1" customWidth="1"/>
    <col min="12539" max="12539" width="30.83203125" style="1" customWidth="1"/>
    <col min="12540" max="12540" width="15.1640625" style="1" customWidth="1"/>
    <col min="12541" max="12541" width="17" style="1" customWidth="1"/>
    <col min="12542" max="12542" width="16.33203125" style="1" customWidth="1"/>
    <col min="12543" max="12546" width="13" style="1" bestFit="1" customWidth="1"/>
    <col min="12547" max="12553" width="13" style="1" customWidth="1"/>
    <col min="12554" max="12554" width="13" style="1" bestFit="1" customWidth="1"/>
    <col min="12555" max="12555" width="17.5" style="1" customWidth="1"/>
    <col min="12556" max="12793" width="12" style="1"/>
    <col min="12794" max="12794" width="16.33203125" style="1" customWidth="1"/>
    <col min="12795" max="12795" width="30.83203125" style="1" customWidth="1"/>
    <col min="12796" max="12796" width="15.1640625" style="1" customWidth="1"/>
    <col min="12797" max="12797" width="17" style="1" customWidth="1"/>
    <col min="12798" max="12798" width="16.33203125" style="1" customWidth="1"/>
    <col min="12799" max="12802" width="13" style="1" bestFit="1" customWidth="1"/>
    <col min="12803" max="12809" width="13" style="1" customWidth="1"/>
    <col min="12810" max="12810" width="13" style="1" bestFit="1" customWidth="1"/>
    <col min="12811" max="12811" width="17.5" style="1" customWidth="1"/>
    <col min="12812" max="13049" width="12" style="1"/>
    <col min="13050" max="13050" width="16.33203125" style="1" customWidth="1"/>
    <col min="13051" max="13051" width="30.83203125" style="1" customWidth="1"/>
    <col min="13052" max="13052" width="15.1640625" style="1" customWidth="1"/>
    <col min="13053" max="13053" width="17" style="1" customWidth="1"/>
    <col min="13054" max="13054" width="16.33203125" style="1" customWidth="1"/>
    <col min="13055" max="13058" width="13" style="1" bestFit="1" customWidth="1"/>
    <col min="13059" max="13065" width="13" style="1" customWidth="1"/>
    <col min="13066" max="13066" width="13" style="1" bestFit="1" customWidth="1"/>
    <col min="13067" max="13067" width="17.5" style="1" customWidth="1"/>
    <col min="13068" max="13305" width="12" style="1"/>
    <col min="13306" max="13306" width="16.33203125" style="1" customWidth="1"/>
    <col min="13307" max="13307" width="30.83203125" style="1" customWidth="1"/>
    <col min="13308" max="13308" width="15.1640625" style="1" customWidth="1"/>
    <col min="13309" max="13309" width="17" style="1" customWidth="1"/>
    <col min="13310" max="13310" width="16.33203125" style="1" customWidth="1"/>
    <col min="13311" max="13314" width="13" style="1" bestFit="1" customWidth="1"/>
    <col min="13315" max="13321" width="13" style="1" customWidth="1"/>
    <col min="13322" max="13322" width="13" style="1" bestFit="1" customWidth="1"/>
    <col min="13323" max="13323" width="17.5" style="1" customWidth="1"/>
    <col min="13324" max="13561" width="12" style="1"/>
    <col min="13562" max="13562" width="16.33203125" style="1" customWidth="1"/>
    <col min="13563" max="13563" width="30.83203125" style="1" customWidth="1"/>
    <col min="13564" max="13564" width="15.1640625" style="1" customWidth="1"/>
    <col min="13565" max="13565" width="17" style="1" customWidth="1"/>
    <col min="13566" max="13566" width="16.33203125" style="1" customWidth="1"/>
    <col min="13567" max="13570" width="13" style="1" bestFit="1" customWidth="1"/>
    <col min="13571" max="13577" width="13" style="1" customWidth="1"/>
    <col min="13578" max="13578" width="13" style="1" bestFit="1" customWidth="1"/>
    <col min="13579" max="13579" width="17.5" style="1" customWidth="1"/>
    <col min="13580" max="13817" width="12" style="1"/>
    <col min="13818" max="13818" width="16.33203125" style="1" customWidth="1"/>
    <col min="13819" max="13819" width="30.83203125" style="1" customWidth="1"/>
    <col min="13820" max="13820" width="15.1640625" style="1" customWidth="1"/>
    <col min="13821" max="13821" width="17" style="1" customWidth="1"/>
    <col min="13822" max="13822" width="16.33203125" style="1" customWidth="1"/>
    <col min="13823" max="13826" width="13" style="1" bestFit="1" customWidth="1"/>
    <col min="13827" max="13833" width="13" style="1" customWidth="1"/>
    <col min="13834" max="13834" width="13" style="1" bestFit="1" customWidth="1"/>
    <col min="13835" max="13835" width="17.5" style="1" customWidth="1"/>
    <col min="13836" max="14073" width="12" style="1"/>
    <col min="14074" max="14074" width="16.33203125" style="1" customWidth="1"/>
    <col min="14075" max="14075" width="30.83203125" style="1" customWidth="1"/>
    <col min="14076" max="14076" width="15.1640625" style="1" customWidth="1"/>
    <col min="14077" max="14077" width="17" style="1" customWidth="1"/>
    <col min="14078" max="14078" width="16.33203125" style="1" customWidth="1"/>
    <col min="14079" max="14082" width="13" style="1" bestFit="1" customWidth="1"/>
    <col min="14083" max="14089" width="13" style="1" customWidth="1"/>
    <col min="14090" max="14090" width="13" style="1" bestFit="1" customWidth="1"/>
    <col min="14091" max="14091" width="17.5" style="1" customWidth="1"/>
    <col min="14092" max="14329" width="12" style="1"/>
    <col min="14330" max="14330" width="16.33203125" style="1" customWidth="1"/>
    <col min="14331" max="14331" width="30.83203125" style="1" customWidth="1"/>
    <col min="14332" max="14332" width="15.1640625" style="1" customWidth="1"/>
    <col min="14333" max="14333" width="17" style="1" customWidth="1"/>
    <col min="14334" max="14334" width="16.33203125" style="1" customWidth="1"/>
    <col min="14335" max="14338" width="13" style="1" bestFit="1" customWidth="1"/>
    <col min="14339" max="14345" width="13" style="1" customWidth="1"/>
    <col min="14346" max="14346" width="13" style="1" bestFit="1" customWidth="1"/>
    <col min="14347" max="14347" width="17.5" style="1" customWidth="1"/>
    <col min="14348" max="14585" width="12" style="1"/>
    <col min="14586" max="14586" width="16.33203125" style="1" customWidth="1"/>
    <col min="14587" max="14587" width="30.83203125" style="1" customWidth="1"/>
    <col min="14588" max="14588" width="15.1640625" style="1" customWidth="1"/>
    <col min="14589" max="14589" width="17" style="1" customWidth="1"/>
    <col min="14590" max="14590" width="16.33203125" style="1" customWidth="1"/>
    <col min="14591" max="14594" width="13" style="1" bestFit="1" customWidth="1"/>
    <col min="14595" max="14601" width="13" style="1" customWidth="1"/>
    <col min="14602" max="14602" width="13" style="1" bestFit="1" customWidth="1"/>
    <col min="14603" max="14603" width="17.5" style="1" customWidth="1"/>
    <col min="14604" max="14841" width="12" style="1"/>
    <col min="14842" max="14842" width="16.33203125" style="1" customWidth="1"/>
    <col min="14843" max="14843" width="30.83203125" style="1" customWidth="1"/>
    <col min="14844" max="14844" width="15.1640625" style="1" customWidth="1"/>
    <col min="14845" max="14845" width="17" style="1" customWidth="1"/>
    <col min="14846" max="14846" width="16.33203125" style="1" customWidth="1"/>
    <col min="14847" max="14850" width="13" style="1" bestFit="1" customWidth="1"/>
    <col min="14851" max="14857" width="13" style="1" customWidth="1"/>
    <col min="14858" max="14858" width="13" style="1" bestFit="1" customWidth="1"/>
    <col min="14859" max="14859" width="17.5" style="1" customWidth="1"/>
    <col min="14860" max="15097" width="12" style="1"/>
    <col min="15098" max="15098" width="16.33203125" style="1" customWidth="1"/>
    <col min="15099" max="15099" width="30.83203125" style="1" customWidth="1"/>
    <col min="15100" max="15100" width="15.1640625" style="1" customWidth="1"/>
    <col min="15101" max="15101" width="17" style="1" customWidth="1"/>
    <col min="15102" max="15102" width="16.33203125" style="1" customWidth="1"/>
    <col min="15103" max="15106" width="13" style="1" bestFit="1" customWidth="1"/>
    <col min="15107" max="15113" width="13" style="1" customWidth="1"/>
    <col min="15114" max="15114" width="13" style="1" bestFit="1" customWidth="1"/>
    <col min="15115" max="15115" width="17.5" style="1" customWidth="1"/>
    <col min="15116" max="15353" width="12" style="1"/>
    <col min="15354" max="15354" width="16.33203125" style="1" customWidth="1"/>
    <col min="15355" max="15355" width="30.83203125" style="1" customWidth="1"/>
    <col min="15356" max="15356" width="15.1640625" style="1" customWidth="1"/>
    <col min="15357" max="15357" width="17" style="1" customWidth="1"/>
    <col min="15358" max="15358" width="16.33203125" style="1" customWidth="1"/>
    <col min="15359" max="15362" width="13" style="1" bestFit="1" customWidth="1"/>
    <col min="15363" max="15369" width="13" style="1" customWidth="1"/>
    <col min="15370" max="15370" width="13" style="1" bestFit="1" customWidth="1"/>
    <col min="15371" max="15371" width="17.5" style="1" customWidth="1"/>
    <col min="15372" max="15609" width="12" style="1"/>
    <col min="15610" max="15610" width="16.33203125" style="1" customWidth="1"/>
    <col min="15611" max="15611" width="30.83203125" style="1" customWidth="1"/>
    <col min="15612" max="15612" width="15.1640625" style="1" customWidth="1"/>
    <col min="15613" max="15613" width="17" style="1" customWidth="1"/>
    <col min="15614" max="15614" width="16.33203125" style="1" customWidth="1"/>
    <col min="15615" max="15618" width="13" style="1" bestFit="1" customWidth="1"/>
    <col min="15619" max="15625" width="13" style="1" customWidth="1"/>
    <col min="15626" max="15626" width="13" style="1" bestFit="1" customWidth="1"/>
    <col min="15627" max="15627" width="17.5" style="1" customWidth="1"/>
    <col min="15628" max="15865" width="12" style="1"/>
    <col min="15866" max="15866" width="16.33203125" style="1" customWidth="1"/>
    <col min="15867" max="15867" width="30.83203125" style="1" customWidth="1"/>
    <col min="15868" max="15868" width="15.1640625" style="1" customWidth="1"/>
    <col min="15869" max="15869" width="17" style="1" customWidth="1"/>
    <col min="15870" max="15870" width="16.33203125" style="1" customWidth="1"/>
    <col min="15871" max="15874" width="13" style="1" bestFit="1" customWidth="1"/>
    <col min="15875" max="15881" width="13" style="1" customWidth="1"/>
    <col min="15882" max="15882" width="13" style="1" bestFit="1" customWidth="1"/>
    <col min="15883" max="15883" width="17.5" style="1" customWidth="1"/>
    <col min="15884" max="16121" width="12" style="1"/>
    <col min="16122" max="16122" width="16.33203125" style="1" customWidth="1"/>
    <col min="16123" max="16123" width="30.83203125" style="1" customWidth="1"/>
    <col min="16124" max="16124" width="15.1640625" style="1" customWidth="1"/>
    <col min="16125" max="16125" width="17" style="1" customWidth="1"/>
    <col min="16126" max="16126" width="16.33203125" style="1" customWidth="1"/>
    <col min="16127" max="16130" width="13" style="1" bestFit="1" customWidth="1"/>
    <col min="16131" max="16137" width="13" style="1" customWidth="1"/>
    <col min="16138" max="16138" width="13" style="1" bestFit="1" customWidth="1"/>
    <col min="16139" max="16139" width="17.5" style="1" customWidth="1"/>
    <col min="16140" max="16384" width="12" style="1"/>
  </cols>
  <sheetData>
    <row r="1" spans="1:12" ht="18" customHeight="1" x14ac:dyDescent="0.2">
      <c r="A1" s="738"/>
      <c r="B1" s="739"/>
      <c r="C1" s="739" t="s">
        <v>0</v>
      </c>
      <c r="D1" s="739"/>
      <c r="E1" s="739"/>
      <c r="F1" s="739"/>
      <c r="G1" s="739"/>
      <c r="H1" s="739"/>
      <c r="I1" s="739"/>
      <c r="J1" s="739"/>
      <c r="K1" s="739"/>
      <c r="L1" s="446" t="s">
        <v>104</v>
      </c>
    </row>
    <row r="2" spans="1:12" ht="23.25" customHeight="1" x14ac:dyDescent="0.2">
      <c r="A2" s="740"/>
      <c r="B2" s="741"/>
      <c r="C2" s="741" t="s">
        <v>105</v>
      </c>
      <c r="D2" s="741"/>
      <c r="E2" s="741"/>
      <c r="F2" s="741"/>
      <c r="G2" s="741"/>
      <c r="H2" s="741"/>
      <c r="I2" s="741"/>
      <c r="J2" s="741"/>
      <c r="K2" s="741"/>
      <c r="L2" s="334"/>
    </row>
    <row r="3" spans="1:12" ht="23.25" customHeight="1" thickBot="1" x14ac:dyDescent="0.25">
      <c r="A3" s="742"/>
      <c r="B3" s="743"/>
      <c r="C3" s="743" t="s">
        <v>2</v>
      </c>
      <c r="D3" s="743"/>
      <c r="E3" s="743"/>
      <c r="F3" s="743"/>
      <c r="G3" s="743"/>
      <c r="H3" s="743" t="str">
        <f>+[9]Instructivo!G3</f>
        <v>VERSIÓN: 04</v>
      </c>
      <c r="I3" s="743"/>
      <c r="J3" s="743"/>
      <c r="K3" s="743"/>
      <c r="L3" s="334"/>
    </row>
    <row r="4" spans="1:12" ht="18" customHeight="1" thickBot="1" x14ac:dyDescent="0.25">
      <c r="A4" s="447"/>
      <c r="B4" s="448"/>
      <c r="C4" s="448"/>
      <c r="D4" s="449"/>
      <c r="E4" s="448"/>
      <c r="F4" s="448"/>
      <c r="G4" s="448"/>
      <c r="H4" s="448"/>
      <c r="I4" s="448"/>
      <c r="J4" s="448"/>
      <c r="K4" s="448"/>
      <c r="L4" s="334"/>
    </row>
    <row r="5" spans="1:12" s="334" customFormat="1" ht="18" customHeight="1" thickBot="1" x14ac:dyDescent="0.25">
      <c r="A5" s="734" t="s">
        <v>106</v>
      </c>
      <c r="B5" s="735"/>
      <c r="C5" s="736" t="s">
        <v>107</v>
      </c>
      <c r="D5" s="737"/>
      <c r="E5" s="737"/>
      <c r="F5" s="737"/>
      <c r="G5" s="737"/>
      <c r="H5" s="737"/>
      <c r="I5" s="737"/>
      <c r="J5" s="737"/>
      <c r="K5" s="737"/>
      <c r="L5" s="450" t="str">
        <f>C5</f>
        <v>Convenio Interadministrativo</v>
      </c>
    </row>
    <row r="6" spans="1:12" s="334" customFormat="1" ht="18" customHeight="1" x14ac:dyDescent="0.2">
      <c r="A6" s="734" t="s">
        <v>108</v>
      </c>
      <c r="B6" s="735"/>
      <c r="C6" s="736" t="s">
        <v>109</v>
      </c>
      <c r="D6" s="737"/>
      <c r="E6" s="737"/>
      <c r="F6" s="737"/>
      <c r="G6" s="737"/>
      <c r="H6" s="737"/>
      <c r="I6" s="737"/>
      <c r="J6" s="737"/>
      <c r="K6" s="737"/>
      <c r="L6" s="450" t="str">
        <f>C6</f>
        <v>Aunar esfuerzos con el municipio de Heliconia para ejecución de las metas planteadas en el Plan de Acción 2024-2027 "Conectados por la vida"</v>
      </c>
    </row>
    <row r="7" spans="1:12" s="334" customFormat="1" ht="18" customHeight="1" thickBot="1" x14ac:dyDescent="0.25">
      <c r="B7" s="21"/>
      <c r="C7" s="21"/>
      <c r="D7" s="451"/>
      <c r="E7" s="21"/>
      <c r="F7" s="452"/>
      <c r="G7" s="452"/>
      <c r="H7" s="452"/>
      <c r="I7" s="452"/>
      <c r="J7" s="453"/>
      <c r="K7" s="453"/>
      <c r="L7" s="454"/>
    </row>
    <row r="8" spans="1:12" ht="18" customHeight="1" thickBot="1" x14ac:dyDescent="0.25">
      <c r="A8" s="746" t="s">
        <v>110</v>
      </c>
      <c r="B8" s="746"/>
      <c r="C8" s="747" t="s">
        <v>111</v>
      </c>
      <c r="D8" s="748"/>
      <c r="E8" s="748"/>
      <c r="F8" s="749"/>
      <c r="H8" s="455"/>
      <c r="I8" s="455"/>
      <c r="J8" s="455"/>
      <c r="K8" s="455"/>
    </row>
    <row r="9" spans="1:12" ht="18" customHeight="1" thickBot="1" x14ac:dyDescent="0.25">
      <c r="A9" s="746" t="s">
        <v>112</v>
      </c>
      <c r="B9" s="746"/>
      <c r="C9" s="747"/>
      <c r="D9" s="748"/>
      <c r="E9" s="748"/>
      <c r="F9" s="749"/>
      <c r="H9" s="456"/>
      <c r="I9" s="455"/>
      <c r="J9" s="455"/>
      <c r="K9" s="455"/>
    </row>
    <row r="10" spans="1:12" ht="18" customHeight="1" thickBot="1" x14ac:dyDescent="0.25">
      <c r="A10" s="754" t="s">
        <v>113</v>
      </c>
      <c r="B10" s="754"/>
      <c r="C10" s="747">
        <v>3</v>
      </c>
      <c r="D10" s="748"/>
      <c r="E10" s="748"/>
      <c r="F10" s="749"/>
      <c r="H10" s="455"/>
      <c r="I10" s="455"/>
      <c r="J10" s="455"/>
      <c r="K10" s="455"/>
    </row>
    <row r="11" spans="1:12" ht="18" customHeight="1" thickBot="1" x14ac:dyDescent="0.25">
      <c r="A11" s="754" t="s">
        <v>114</v>
      </c>
      <c r="B11" s="754"/>
      <c r="C11" s="755">
        <v>3</v>
      </c>
      <c r="D11" s="756"/>
      <c r="E11" s="756"/>
      <c r="F11" s="757"/>
      <c r="H11" s="455"/>
      <c r="I11" s="455"/>
    </row>
    <row r="12" spans="1:12" ht="18" customHeight="1" thickBot="1" x14ac:dyDescent="0.25">
      <c r="A12" s="457"/>
      <c r="B12" s="458"/>
      <c r="C12" s="458"/>
      <c r="D12" s="459"/>
      <c r="E12" s="458"/>
      <c r="F12" s="458"/>
      <c r="G12" s="460"/>
      <c r="H12" s="460"/>
      <c r="I12" s="460"/>
    </row>
    <row r="13" spans="1:12" ht="18" customHeight="1" x14ac:dyDescent="0.2">
      <c r="A13" s="758" t="s">
        <v>115</v>
      </c>
      <c r="B13" s="759"/>
      <c r="C13" s="759"/>
      <c r="D13" s="759"/>
      <c r="E13" s="759"/>
      <c r="F13" s="759"/>
      <c r="G13" s="759"/>
      <c r="H13" s="759"/>
      <c r="I13" s="759"/>
      <c r="J13" s="759"/>
      <c r="K13" s="759"/>
    </row>
    <row r="14" spans="1:12" ht="18" customHeight="1" x14ac:dyDescent="0.2">
      <c r="A14" s="760"/>
      <c r="B14" s="761" t="s">
        <v>18</v>
      </c>
      <c r="C14" s="762" t="s">
        <v>116</v>
      </c>
      <c r="D14" s="763" t="s">
        <v>117</v>
      </c>
      <c r="E14" s="762" t="s">
        <v>118</v>
      </c>
      <c r="F14" s="762" t="s">
        <v>119</v>
      </c>
      <c r="G14" s="761" t="s">
        <v>120</v>
      </c>
      <c r="H14" s="761"/>
      <c r="I14" s="761"/>
      <c r="J14" s="761"/>
      <c r="K14" s="761"/>
    </row>
    <row r="15" spans="1:12" ht="27.75" customHeight="1" x14ac:dyDescent="0.2">
      <c r="A15" s="760"/>
      <c r="B15" s="761"/>
      <c r="C15" s="762"/>
      <c r="D15" s="763"/>
      <c r="E15" s="762"/>
      <c r="F15" s="762"/>
      <c r="G15" s="461" t="s">
        <v>121</v>
      </c>
      <c r="H15" s="461" t="s">
        <v>122</v>
      </c>
      <c r="I15" s="461" t="s">
        <v>123</v>
      </c>
      <c r="J15" s="461" t="s">
        <v>124</v>
      </c>
      <c r="K15" s="461" t="s">
        <v>125</v>
      </c>
    </row>
    <row r="16" spans="1:12" s="467" customFormat="1" ht="27" customHeight="1" x14ac:dyDescent="0.2">
      <c r="A16" s="462" t="s">
        <v>126</v>
      </c>
      <c r="B16" s="39"/>
      <c r="C16" s="344"/>
      <c r="D16" s="463"/>
      <c r="E16" s="345"/>
      <c r="F16" s="346"/>
      <c r="G16" s="346"/>
      <c r="H16" s="346"/>
      <c r="I16" s="346"/>
      <c r="J16" s="346"/>
      <c r="K16" s="346"/>
      <c r="L16" s="466">
        <f t="shared" ref="L16:L46" si="0">F16-SUM(G16:K16)</f>
        <v>0</v>
      </c>
    </row>
    <row r="17" spans="1:12" ht="18" customHeight="1" x14ac:dyDescent="0.2">
      <c r="A17" s="468" t="s">
        <v>127</v>
      </c>
      <c r="B17" s="597" t="s">
        <v>128</v>
      </c>
      <c r="C17" s="18">
        <v>1</v>
      </c>
      <c r="D17" s="469"/>
      <c r="E17" s="19"/>
      <c r="F17" s="26"/>
      <c r="G17" s="26">
        <f>G18+G21+G25+G28+G31</f>
        <v>5</v>
      </c>
      <c r="H17" s="26">
        <f>SUM(H33,H39)</f>
        <v>2</v>
      </c>
      <c r="I17" s="26">
        <f>SUM(I63,I69,I75)</f>
        <v>5</v>
      </c>
      <c r="J17" s="26">
        <f>J18+J21+J25+J28+J31</f>
        <v>2</v>
      </c>
      <c r="K17" s="26"/>
      <c r="L17" s="466">
        <f t="shared" si="0"/>
        <v>-14</v>
      </c>
    </row>
    <row r="18" spans="1:12" ht="18" customHeight="1" x14ac:dyDescent="0.2">
      <c r="A18" s="471" t="s">
        <v>129</v>
      </c>
      <c r="B18" s="14" t="s">
        <v>130</v>
      </c>
      <c r="C18" s="15">
        <v>0.16</v>
      </c>
      <c r="D18" s="472"/>
      <c r="E18" s="16"/>
      <c r="F18" s="27"/>
      <c r="G18" s="27">
        <f>SUM(G19:G20)</f>
        <v>2</v>
      </c>
      <c r="H18" s="27">
        <f>SUM(H19:H20)</f>
        <v>0</v>
      </c>
      <c r="I18" s="27">
        <f>SUM(I19:I20)</f>
        <v>0</v>
      </c>
      <c r="J18" s="27">
        <f>SUM(J19:J20)</f>
        <v>0</v>
      </c>
      <c r="K18" s="27">
        <f>SUM(K19:K20)</f>
        <v>0</v>
      </c>
      <c r="L18" s="466">
        <f t="shared" si="0"/>
        <v>-2</v>
      </c>
    </row>
    <row r="19" spans="1:12" ht="18" customHeight="1" x14ac:dyDescent="0.2">
      <c r="A19" s="474" t="s">
        <v>131</v>
      </c>
      <c r="B19" s="23" t="s">
        <v>132</v>
      </c>
      <c r="C19" s="344">
        <v>0.08</v>
      </c>
      <c r="D19" s="463">
        <v>0.08</v>
      </c>
      <c r="E19" s="345" t="s">
        <v>133</v>
      </c>
      <c r="F19" s="347">
        <v>1</v>
      </c>
      <c r="G19" s="347">
        <v>1</v>
      </c>
      <c r="H19" s="347"/>
      <c r="I19" s="347"/>
      <c r="J19" s="347"/>
      <c r="K19" s="347"/>
      <c r="L19" s="466">
        <f t="shared" si="0"/>
        <v>0</v>
      </c>
    </row>
    <row r="20" spans="1:12" ht="18" customHeight="1" x14ac:dyDescent="0.2">
      <c r="A20" s="474" t="s">
        <v>134</v>
      </c>
      <c r="B20" s="23" t="s">
        <v>135</v>
      </c>
      <c r="C20" s="344">
        <v>0.08</v>
      </c>
      <c r="D20" s="463">
        <v>0.08</v>
      </c>
      <c r="E20" s="345" t="s">
        <v>133</v>
      </c>
      <c r="F20" s="347">
        <v>1</v>
      </c>
      <c r="G20" s="347">
        <v>1</v>
      </c>
      <c r="H20" s="347"/>
      <c r="I20" s="347"/>
      <c r="J20" s="347"/>
      <c r="K20" s="347"/>
      <c r="L20" s="466">
        <f t="shared" si="0"/>
        <v>0</v>
      </c>
    </row>
    <row r="21" spans="1:12" ht="18" customHeight="1" x14ac:dyDescent="0.2">
      <c r="A21" s="471" t="s">
        <v>136</v>
      </c>
      <c r="B21" s="14" t="s">
        <v>137</v>
      </c>
      <c r="C21" s="15">
        <v>0.17</v>
      </c>
      <c r="D21" s="472"/>
      <c r="E21" s="16"/>
      <c r="F21" s="27"/>
      <c r="G21" s="27">
        <f>SUM(G22:G24)</f>
        <v>3</v>
      </c>
      <c r="H21" s="27">
        <f>SUM(H22:H24)</f>
        <v>0</v>
      </c>
      <c r="I21" s="27">
        <f>SUM(I22:I24)</f>
        <v>0</v>
      </c>
      <c r="J21" s="27">
        <f>SUM(J22:J24)</f>
        <v>0</v>
      </c>
      <c r="K21" s="27">
        <f>SUM(K22:K24)</f>
        <v>0</v>
      </c>
      <c r="L21" s="466">
        <f t="shared" si="0"/>
        <v>-3</v>
      </c>
    </row>
    <row r="22" spans="1:12" ht="18" customHeight="1" x14ac:dyDescent="0.2">
      <c r="A22" s="474" t="s">
        <v>138</v>
      </c>
      <c r="B22" s="23" t="s">
        <v>139</v>
      </c>
      <c r="C22" s="344">
        <v>0.06</v>
      </c>
      <c r="D22" s="463">
        <v>0.06</v>
      </c>
      <c r="E22" s="345" t="s">
        <v>133</v>
      </c>
      <c r="F22" s="347">
        <v>1</v>
      </c>
      <c r="G22" s="347">
        <v>1</v>
      </c>
      <c r="H22" s="347"/>
      <c r="I22" s="347"/>
      <c r="J22" s="347"/>
      <c r="K22" s="347"/>
      <c r="L22" s="466">
        <f t="shared" si="0"/>
        <v>0</v>
      </c>
    </row>
    <row r="23" spans="1:12" ht="18" customHeight="1" x14ac:dyDescent="0.2">
      <c r="A23" s="474" t="s">
        <v>140</v>
      </c>
      <c r="B23" s="23" t="s">
        <v>141</v>
      </c>
      <c r="C23" s="344">
        <v>0.06</v>
      </c>
      <c r="D23" s="463">
        <v>0.06</v>
      </c>
      <c r="E23" s="345" t="s">
        <v>133</v>
      </c>
      <c r="F23" s="347">
        <v>1</v>
      </c>
      <c r="G23" s="347">
        <v>1</v>
      </c>
      <c r="H23" s="347"/>
      <c r="I23" s="347"/>
      <c r="J23" s="347"/>
      <c r="K23" s="347"/>
      <c r="L23" s="466">
        <f t="shared" si="0"/>
        <v>0</v>
      </c>
    </row>
    <row r="24" spans="1:12" ht="18" customHeight="1" x14ac:dyDescent="0.2">
      <c r="A24" s="474" t="s">
        <v>142</v>
      </c>
      <c r="B24" s="23" t="s">
        <v>143</v>
      </c>
      <c r="C24" s="344">
        <v>0.05</v>
      </c>
      <c r="D24" s="463">
        <v>0.05</v>
      </c>
      <c r="E24" s="345" t="s">
        <v>133</v>
      </c>
      <c r="F24" s="347">
        <v>1</v>
      </c>
      <c r="G24" s="347">
        <v>1</v>
      </c>
      <c r="H24" s="347"/>
      <c r="I24" s="347"/>
      <c r="J24" s="347"/>
      <c r="K24" s="347"/>
      <c r="L24" s="466">
        <f t="shared" si="0"/>
        <v>0</v>
      </c>
    </row>
    <row r="25" spans="1:12" ht="18" hidden="1" customHeight="1" x14ac:dyDescent="0.2">
      <c r="A25" s="471" t="s">
        <v>144</v>
      </c>
      <c r="B25" s="14"/>
      <c r="C25" s="15"/>
      <c r="D25" s="472"/>
      <c r="E25" s="16"/>
      <c r="F25" s="27"/>
      <c r="G25" s="27">
        <f>SUM(G26:G27)</f>
        <v>0</v>
      </c>
      <c r="H25" s="27">
        <f>SUM(H26:H27)</f>
        <v>0</v>
      </c>
      <c r="I25" s="27">
        <f>SUM(I26:I27)</f>
        <v>2</v>
      </c>
      <c r="J25" s="27">
        <f>SUM(J26:J27)</f>
        <v>0</v>
      </c>
      <c r="K25" s="27">
        <f>SUM(K26:K27)</f>
        <v>0</v>
      </c>
      <c r="L25" s="466">
        <f t="shared" si="0"/>
        <v>-2</v>
      </c>
    </row>
    <row r="26" spans="1:12" ht="18" hidden="1" customHeight="1" x14ac:dyDescent="0.2">
      <c r="A26" s="474" t="s">
        <v>145</v>
      </c>
      <c r="B26" s="23"/>
      <c r="C26" s="344"/>
      <c r="D26" s="463"/>
      <c r="E26" s="345" t="s">
        <v>133</v>
      </c>
      <c r="F26" s="347">
        <v>1</v>
      </c>
      <c r="G26" s="347"/>
      <c r="H26" s="347"/>
      <c r="I26" s="347">
        <v>1</v>
      </c>
      <c r="J26" s="347"/>
      <c r="K26" s="347"/>
      <c r="L26" s="466">
        <f t="shared" si="0"/>
        <v>0</v>
      </c>
    </row>
    <row r="27" spans="1:12" ht="18" hidden="1" customHeight="1" x14ac:dyDescent="0.2">
      <c r="A27" s="474" t="s">
        <v>146</v>
      </c>
      <c r="B27" s="23"/>
      <c r="C27" s="344"/>
      <c r="D27" s="463"/>
      <c r="E27" s="345" t="s">
        <v>133</v>
      </c>
      <c r="F27" s="347">
        <v>1</v>
      </c>
      <c r="G27" s="347"/>
      <c r="H27" s="347"/>
      <c r="I27" s="347">
        <v>1</v>
      </c>
      <c r="J27" s="347"/>
      <c r="K27" s="347"/>
      <c r="L27" s="466">
        <f t="shared" si="0"/>
        <v>0</v>
      </c>
    </row>
    <row r="28" spans="1:12" ht="18" hidden="1" customHeight="1" x14ac:dyDescent="0.2">
      <c r="A28" s="471" t="s">
        <v>147</v>
      </c>
      <c r="B28" s="14"/>
      <c r="C28" s="15"/>
      <c r="D28" s="472"/>
      <c r="E28" s="16"/>
      <c r="F28" s="27"/>
      <c r="G28" s="27">
        <f>SUM(G29:G30)</f>
        <v>0</v>
      </c>
      <c r="H28" s="27">
        <f>SUM(H29:H30)</f>
        <v>0</v>
      </c>
      <c r="I28" s="27">
        <f>SUM(I29:I30)</f>
        <v>0</v>
      </c>
      <c r="J28" s="27">
        <f>SUM(J29:J30)</f>
        <v>2</v>
      </c>
      <c r="K28" s="27">
        <f>SUM(K29:K30)</f>
        <v>0</v>
      </c>
      <c r="L28" s="466">
        <f t="shared" si="0"/>
        <v>-2</v>
      </c>
    </row>
    <row r="29" spans="1:12" ht="18" hidden="1" customHeight="1" x14ac:dyDescent="0.2">
      <c r="A29" s="474" t="s">
        <v>148</v>
      </c>
      <c r="B29" s="23"/>
      <c r="C29" s="344"/>
      <c r="D29" s="463"/>
      <c r="E29" s="345" t="s">
        <v>133</v>
      </c>
      <c r="F29" s="347">
        <v>1</v>
      </c>
      <c r="G29" s="347"/>
      <c r="H29" s="347"/>
      <c r="I29" s="347"/>
      <c r="J29" s="347">
        <v>1</v>
      </c>
      <c r="K29" s="347"/>
      <c r="L29" s="466">
        <f t="shared" si="0"/>
        <v>0</v>
      </c>
    </row>
    <row r="30" spans="1:12" ht="18" hidden="1" customHeight="1" x14ac:dyDescent="0.2">
      <c r="A30" s="474" t="s">
        <v>149</v>
      </c>
      <c r="B30" s="23"/>
      <c r="C30" s="344"/>
      <c r="D30" s="463"/>
      <c r="E30" s="345" t="s">
        <v>133</v>
      </c>
      <c r="F30" s="347">
        <v>1</v>
      </c>
      <c r="G30" s="347"/>
      <c r="H30" s="347"/>
      <c r="I30" s="347"/>
      <c r="J30" s="347">
        <v>1</v>
      </c>
      <c r="K30" s="347"/>
      <c r="L30" s="466">
        <f t="shared" si="0"/>
        <v>0</v>
      </c>
    </row>
    <row r="31" spans="1:12" ht="18" hidden="1" customHeight="1" x14ac:dyDescent="0.2">
      <c r="A31" s="471" t="s">
        <v>150</v>
      </c>
      <c r="B31" s="14"/>
      <c r="C31" s="15"/>
      <c r="D31" s="472"/>
      <c r="E31" s="16"/>
      <c r="F31" s="27"/>
      <c r="G31" s="27">
        <f>SUM(G32:G32)</f>
        <v>0</v>
      </c>
      <c r="H31" s="27">
        <f>SUM(H32:H32)</f>
        <v>0</v>
      </c>
      <c r="I31" s="27">
        <f>SUM(I32:I32)</f>
        <v>0</v>
      </c>
      <c r="J31" s="27">
        <f>SUM(J32:J32)</f>
        <v>0</v>
      </c>
      <c r="K31" s="27">
        <f>SUM(K32:K32)</f>
        <v>1</v>
      </c>
      <c r="L31" s="466">
        <f t="shared" si="0"/>
        <v>-1</v>
      </c>
    </row>
    <row r="32" spans="1:12" ht="12" hidden="1" customHeight="1" x14ac:dyDescent="0.2">
      <c r="A32" s="474" t="s">
        <v>151</v>
      </c>
      <c r="B32" s="23"/>
      <c r="C32" s="344"/>
      <c r="D32" s="463"/>
      <c r="E32" s="345" t="s">
        <v>133</v>
      </c>
      <c r="F32" s="347">
        <v>1</v>
      </c>
      <c r="G32" s="347"/>
      <c r="H32" s="347"/>
      <c r="I32" s="347"/>
      <c r="J32" s="347"/>
      <c r="K32" s="347">
        <v>1</v>
      </c>
      <c r="L32" s="466">
        <f t="shared" si="0"/>
        <v>0</v>
      </c>
    </row>
    <row r="33" spans="1:12" ht="18" customHeight="1" x14ac:dyDescent="0.2">
      <c r="A33" s="471" t="s">
        <v>144</v>
      </c>
      <c r="B33" s="14" t="s">
        <v>152</v>
      </c>
      <c r="C33" s="15">
        <v>0.16</v>
      </c>
      <c r="D33" s="472"/>
      <c r="E33" s="16"/>
      <c r="F33" s="27"/>
      <c r="G33" s="473">
        <f>SUM(G34:G38)</f>
        <v>0</v>
      </c>
      <c r="H33" s="473">
        <f>SUM(H34:H38)</f>
        <v>1</v>
      </c>
      <c r="I33" s="473">
        <f>SUM(I34:I38)</f>
        <v>0</v>
      </c>
      <c r="J33" s="473">
        <f>SUM(J34:J38)</f>
        <v>0</v>
      </c>
      <c r="K33" s="473">
        <f>SUM(K34:K38)</f>
        <v>0</v>
      </c>
      <c r="L33" s="466">
        <f t="shared" si="0"/>
        <v>-1</v>
      </c>
    </row>
    <row r="34" spans="1:12" ht="18" customHeight="1" x14ac:dyDescent="0.2">
      <c r="A34" s="474" t="s">
        <v>145</v>
      </c>
      <c r="B34" s="598" t="s">
        <v>153</v>
      </c>
      <c r="C34" s="344">
        <v>0.16</v>
      </c>
      <c r="D34" s="463">
        <v>0.16</v>
      </c>
      <c r="E34" s="345" t="s">
        <v>133</v>
      </c>
      <c r="F34" s="347">
        <v>1</v>
      </c>
      <c r="G34" s="347"/>
      <c r="H34" s="347">
        <v>1</v>
      </c>
      <c r="I34" s="347"/>
      <c r="J34" s="347"/>
      <c r="K34" s="347"/>
      <c r="L34" s="466">
        <f t="shared" si="0"/>
        <v>0</v>
      </c>
    </row>
    <row r="35" spans="1:12" ht="18" hidden="1" customHeight="1" x14ac:dyDescent="0.2">
      <c r="A35" s="474" t="s">
        <v>154</v>
      </c>
      <c r="B35" s="23"/>
      <c r="C35" s="344"/>
      <c r="D35" s="463" t="e">
        <f>C35*$C$33*#REF!</f>
        <v>#REF!</v>
      </c>
      <c r="E35" s="345"/>
      <c r="F35" s="347"/>
      <c r="G35" s="347"/>
      <c r="H35" s="347"/>
      <c r="I35" s="347"/>
      <c r="J35" s="347"/>
      <c r="K35" s="347"/>
      <c r="L35" s="466">
        <f t="shared" si="0"/>
        <v>0</v>
      </c>
    </row>
    <row r="36" spans="1:12" ht="18" hidden="1" customHeight="1" x14ac:dyDescent="0.2">
      <c r="A36" s="474" t="s">
        <v>155</v>
      </c>
      <c r="B36" s="23"/>
      <c r="C36" s="344"/>
      <c r="D36" s="463" t="e">
        <f>C36*$C$33*#REF!</f>
        <v>#REF!</v>
      </c>
      <c r="E36" s="345"/>
      <c r="F36" s="347"/>
      <c r="G36" s="347"/>
      <c r="H36" s="347"/>
      <c r="I36" s="347"/>
      <c r="J36" s="347"/>
      <c r="K36" s="347"/>
      <c r="L36" s="466">
        <f t="shared" si="0"/>
        <v>0</v>
      </c>
    </row>
    <row r="37" spans="1:12" ht="18" hidden="1" customHeight="1" x14ac:dyDescent="0.2">
      <c r="A37" s="474" t="s">
        <v>156</v>
      </c>
      <c r="B37" s="23"/>
      <c r="C37" s="344"/>
      <c r="D37" s="463" t="e">
        <f>C37*$C$33*#REF!</f>
        <v>#REF!</v>
      </c>
      <c r="E37" s="345"/>
      <c r="F37" s="347"/>
      <c r="G37" s="347"/>
      <c r="H37" s="347"/>
      <c r="I37" s="347"/>
      <c r="J37" s="347"/>
      <c r="K37" s="347"/>
      <c r="L37" s="466">
        <f t="shared" si="0"/>
        <v>0</v>
      </c>
    </row>
    <row r="38" spans="1:12" ht="18" hidden="1" customHeight="1" x14ac:dyDescent="0.2">
      <c r="A38" s="474" t="s">
        <v>157</v>
      </c>
      <c r="B38" s="23"/>
      <c r="C38" s="344"/>
      <c r="D38" s="463" t="e">
        <f>C38*$C$33*#REF!</f>
        <v>#REF!</v>
      </c>
      <c r="E38" s="345"/>
      <c r="F38" s="347"/>
      <c r="G38" s="347"/>
      <c r="H38" s="347"/>
      <c r="I38" s="347"/>
      <c r="J38" s="347"/>
      <c r="K38" s="347"/>
      <c r="L38" s="466">
        <f t="shared" si="0"/>
        <v>0</v>
      </c>
    </row>
    <row r="39" spans="1:12" ht="18" customHeight="1" x14ac:dyDescent="0.2">
      <c r="A39" s="471" t="s">
        <v>147</v>
      </c>
      <c r="B39" s="14" t="s">
        <v>158</v>
      </c>
      <c r="C39" s="15">
        <v>0.17</v>
      </c>
      <c r="D39" s="472"/>
      <c r="E39" s="16"/>
      <c r="F39" s="27"/>
      <c r="G39" s="473">
        <f>SUM(G40:G44)</f>
        <v>0</v>
      </c>
      <c r="H39" s="473">
        <f>SUM(H40:H44)</f>
        <v>1</v>
      </c>
      <c r="I39" s="473">
        <f>SUM(I40:I44)</f>
        <v>0</v>
      </c>
      <c r="J39" s="473">
        <f>SUM(J40:J44)</f>
        <v>0</v>
      </c>
      <c r="K39" s="473">
        <f>SUM(K40:K44)</f>
        <v>0</v>
      </c>
      <c r="L39" s="466">
        <f t="shared" si="0"/>
        <v>-1</v>
      </c>
    </row>
    <row r="40" spans="1:12" ht="18" customHeight="1" x14ac:dyDescent="0.2">
      <c r="A40" s="474" t="s">
        <v>148</v>
      </c>
      <c r="B40" s="23" t="s">
        <v>159</v>
      </c>
      <c r="C40" s="344">
        <v>0.17</v>
      </c>
      <c r="D40" s="463">
        <v>0.17</v>
      </c>
      <c r="E40" s="345" t="s">
        <v>133</v>
      </c>
      <c r="F40" s="347">
        <v>1</v>
      </c>
      <c r="G40" s="347"/>
      <c r="H40" s="347">
        <v>1</v>
      </c>
      <c r="I40" s="347"/>
      <c r="J40" s="347"/>
      <c r="K40" s="347"/>
      <c r="L40" s="466">
        <f t="shared" si="0"/>
        <v>0</v>
      </c>
    </row>
    <row r="41" spans="1:12" ht="18" hidden="1" customHeight="1" x14ac:dyDescent="0.2">
      <c r="A41" s="474" t="s">
        <v>160</v>
      </c>
      <c r="B41" s="23"/>
      <c r="C41" s="344"/>
      <c r="D41" s="463" t="e">
        <f>C41*$C$39*#REF!</f>
        <v>#REF!</v>
      </c>
      <c r="E41" s="345"/>
      <c r="F41" s="347"/>
      <c r="G41" s="347"/>
      <c r="H41" s="347"/>
      <c r="I41" s="347"/>
      <c r="J41" s="347"/>
      <c r="K41" s="347"/>
      <c r="L41" s="466">
        <f t="shared" si="0"/>
        <v>0</v>
      </c>
    </row>
    <row r="42" spans="1:12" ht="18" hidden="1" customHeight="1" x14ac:dyDescent="0.2">
      <c r="A42" s="474" t="s">
        <v>161</v>
      </c>
      <c r="B42" s="23"/>
      <c r="C42" s="344"/>
      <c r="D42" s="463" t="e">
        <f>C42*$C$39*#REF!</f>
        <v>#REF!</v>
      </c>
      <c r="E42" s="345"/>
      <c r="F42" s="347"/>
      <c r="G42" s="347"/>
      <c r="H42" s="347"/>
      <c r="I42" s="347"/>
      <c r="J42" s="347"/>
      <c r="K42" s="347"/>
      <c r="L42" s="466">
        <f t="shared" si="0"/>
        <v>0</v>
      </c>
    </row>
    <row r="43" spans="1:12" ht="18" hidden="1" customHeight="1" x14ac:dyDescent="0.2">
      <c r="A43" s="474" t="s">
        <v>162</v>
      </c>
      <c r="B43" s="23"/>
      <c r="C43" s="344"/>
      <c r="D43" s="463" t="e">
        <f>C43*$C$39*#REF!</f>
        <v>#REF!</v>
      </c>
      <c r="E43" s="345"/>
      <c r="F43" s="347"/>
      <c r="G43" s="347"/>
      <c r="H43" s="347"/>
      <c r="I43" s="347"/>
      <c r="J43" s="347"/>
      <c r="K43" s="347"/>
      <c r="L43" s="466">
        <f t="shared" si="0"/>
        <v>0</v>
      </c>
    </row>
    <row r="44" spans="1:12" ht="18" hidden="1" customHeight="1" x14ac:dyDescent="0.2">
      <c r="A44" s="474" t="s">
        <v>163</v>
      </c>
      <c r="B44" s="23"/>
      <c r="C44" s="344"/>
      <c r="D44" s="463" t="e">
        <f>C44*$C$39*#REF!</f>
        <v>#REF!</v>
      </c>
      <c r="E44" s="345"/>
      <c r="F44" s="347"/>
      <c r="G44" s="347"/>
      <c r="H44" s="347"/>
      <c r="I44" s="347"/>
      <c r="J44" s="347"/>
      <c r="K44" s="347"/>
      <c r="L44" s="466">
        <f t="shared" si="0"/>
        <v>0</v>
      </c>
    </row>
    <row r="45" spans="1:12" ht="18" hidden="1" customHeight="1" x14ac:dyDescent="0.2">
      <c r="A45" s="471" t="s">
        <v>164</v>
      </c>
      <c r="B45" s="14"/>
      <c r="C45" s="15"/>
      <c r="D45" s="472"/>
      <c r="E45" s="16"/>
      <c r="F45" s="27"/>
      <c r="G45" s="473">
        <f>SUM(G46:G50)</f>
        <v>0</v>
      </c>
      <c r="H45" s="473">
        <f>SUM(H46:H50)</f>
        <v>0</v>
      </c>
      <c r="I45" s="473">
        <f>SUM(I46:I50)</f>
        <v>0</v>
      </c>
      <c r="J45" s="473">
        <f>SUM(J46:J50)</f>
        <v>0</v>
      </c>
      <c r="K45" s="473">
        <f>SUM(K46:K50)</f>
        <v>0</v>
      </c>
      <c r="L45" s="466">
        <f t="shared" si="0"/>
        <v>0</v>
      </c>
    </row>
    <row r="46" spans="1:12" ht="18" hidden="1" customHeight="1" x14ac:dyDescent="0.2">
      <c r="A46" s="474" t="s">
        <v>165</v>
      </c>
      <c r="B46" s="23"/>
      <c r="C46" s="344"/>
      <c r="D46" s="463" t="e">
        <f>C46*$C$45*#REF!</f>
        <v>#REF!</v>
      </c>
      <c r="E46" s="345"/>
      <c r="F46" s="347"/>
      <c r="G46" s="347"/>
      <c r="H46" s="347"/>
      <c r="I46" s="347"/>
      <c r="J46" s="347"/>
      <c r="K46" s="347"/>
      <c r="L46" s="466">
        <f t="shared" si="0"/>
        <v>0</v>
      </c>
    </row>
    <row r="47" spans="1:12" ht="18" hidden="1" customHeight="1" x14ac:dyDescent="0.2">
      <c r="A47" s="474" t="s">
        <v>166</v>
      </c>
      <c r="B47" s="23"/>
      <c r="C47" s="344"/>
      <c r="D47" s="463" t="e">
        <f>C47*$C$45*#REF!</f>
        <v>#REF!</v>
      </c>
      <c r="E47" s="345"/>
      <c r="F47" s="347"/>
      <c r="G47" s="347"/>
      <c r="H47" s="347"/>
      <c r="I47" s="347"/>
      <c r="J47" s="347"/>
      <c r="K47" s="347"/>
      <c r="L47" s="466">
        <f t="shared" ref="L47:L110" si="1">F47-SUM(G47:K47)</f>
        <v>0</v>
      </c>
    </row>
    <row r="48" spans="1:12" ht="18" hidden="1" customHeight="1" x14ac:dyDescent="0.2">
      <c r="A48" s="474" t="s">
        <v>167</v>
      </c>
      <c r="B48" s="23"/>
      <c r="C48" s="344"/>
      <c r="D48" s="463" t="e">
        <f>C48*$C$45*#REF!</f>
        <v>#REF!</v>
      </c>
      <c r="E48" s="345"/>
      <c r="F48" s="347"/>
      <c r="G48" s="347"/>
      <c r="H48" s="347"/>
      <c r="I48" s="347"/>
      <c r="J48" s="347"/>
      <c r="K48" s="347"/>
      <c r="L48" s="466">
        <f t="shared" si="1"/>
        <v>0</v>
      </c>
    </row>
    <row r="49" spans="1:12" ht="18" hidden="1" customHeight="1" x14ac:dyDescent="0.2">
      <c r="A49" s="474" t="s">
        <v>168</v>
      </c>
      <c r="B49" s="23"/>
      <c r="C49" s="344"/>
      <c r="D49" s="463" t="e">
        <f>C49*$C$45*#REF!</f>
        <v>#REF!</v>
      </c>
      <c r="E49" s="345"/>
      <c r="F49" s="347"/>
      <c r="G49" s="347"/>
      <c r="H49" s="347"/>
      <c r="I49" s="347"/>
      <c r="J49" s="347"/>
      <c r="K49" s="347"/>
      <c r="L49" s="466">
        <f t="shared" si="1"/>
        <v>0</v>
      </c>
    </row>
    <row r="50" spans="1:12" ht="18" hidden="1" customHeight="1" x14ac:dyDescent="0.2">
      <c r="A50" s="474" t="s">
        <v>169</v>
      </c>
      <c r="B50" s="23"/>
      <c r="C50" s="344"/>
      <c r="D50" s="463" t="e">
        <f>C50*$C$45*#REF!</f>
        <v>#REF!</v>
      </c>
      <c r="E50" s="345"/>
      <c r="F50" s="347"/>
      <c r="G50" s="347"/>
      <c r="H50" s="347"/>
      <c r="I50" s="347"/>
      <c r="J50" s="347"/>
      <c r="K50" s="347"/>
      <c r="L50" s="466">
        <f t="shared" si="1"/>
        <v>0</v>
      </c>
    </row>
    <row r="51" spans="1:12" ht="18" hidden="1" customHeight="1" x14ac:dyDescent="0.2">
      <c r="A51" s="471" t="s">
        <v>170</v>
      </c>
      <c r="B51" s="14"/>
      <c r="C51" s="15"/>
      <c r="D51" s="472"/>
      <c r="E51" s="16"/>
      <c r="F51" s="27"/>
      <c r="G51" s="473">
        <f>SUM(G52:G56)</f>
        <v>0</v>
      </c>
      <c r="H51" s="473">
        <f>SUM(H52:H56)</f>
        <v>0</v>
      </c>
      <c r="I51" s="473">
        <f>SUM(I52:I56)</f>
        <v>0</v>
      </c>
      <c r="J51" s="473">
        <f>SUM(J52:J56)</f>
        <v>0</v>
      </c>
      <c r="K51" s="473">
        <f>SUM(K52:K56)</f>
        <v>0</v>
      </c>
      <c r="L51" s="466">
        <f t="shared" si="1"/>
        <v>0</v>
      </c>
    </row>
    <row r="52" spans="1:12" ht="18" hidden="1" customHeight="1" x14ac:dyDescent="0.2">
      <c r="A52" s="474" t="s">
        <v>171</v>
      </c>
      <c r="B52" s="23"/>
      <c r="C52" s="344"/>
      <c r="D52" s="463" t="e">
        <f>C52*$C$51*#REF!</f>
        <v>#REF!</v>
      </c>
      <c r="E52" s="345"/>
      <c r="F52" s="347"/>
      <c r="G52" s="347"/>
      <c r="H52" s="347"/>
      <c r="I52" s="347"/>
      <c r="J52" s="347"/>
      <c r="K52" s="347"/>
      <c r="L52" s="466">
        <f t="shared" si="1"/>
        <v>0</v>
      </c>
    </row>
    <row r="53" spans="1:12" ht="18" hidden="1" customHeight="1" x14ac:dyDescent="0.2">
      <c r="A53" s="474" t="s">
        <v>172</v>
      </c>
      <c r="B53" s="23"/>
      <c r="C53" s="344"/>
      <c r="D53" s="463" t="e">
        <f>C53*$C$51*#REF!</f>
        <v>#REF!</v>
      </c>
      <c r="E53" s="345"/>
      <c r="F53" s="347"/>
      <c r="G53" s="347"/>
      <c r="H53" s="347"/>
      <c r="I53" s="347"/>
      <c r="J53" s="347"/>
      <c r="K53" s="347"/>
      <c r="L53" s="466">
        <f t="shared" si="1"/>
        <v>0</v>
      </c>
    </row>
    <row r="54" spans="1:12" ht="18" hidden="1" customHeight="1" x14ac:dyDescent="0.2">
      <c r="A54" s="474" t="s">
        <v>173</v>
      </c>
      <c r="B54" s="23"/>
      <c r="C54" s="344"/>
      <c r="D54" s="463" t="e">
        <f>C54*$C$51*#REF!</f>
        <v>#REF!</v>
      </c>
      <c r="E54" s="345"/>
      <c r="F54" s="347"/>
      <c r="G54" s="347"/>
      <c r="H54" s="347"/>
      <c r="I54" s="347"/>
      <c r="J54" s="347"/>
      <c r="K54" s="347"/>
      <c r="L54" s="466">
        <f t="shared" si="1"/>
        <v>0</v>
      </c>
    </row>
    <row r="55" spans="1:12" ht="18" hidden="1" customHeight="1" x14ac:dyDescent="0.2">
      <c r="A55" s="474" t="s">
        <v>174</v>
      </c>
      <c r="B55" s="23"/>
      <c r="C55" s="344"/>
      <c r="D55" s="463" t="e">
        <f>C55*$C$51*#REF!</f>
        <v>#REF!</v>
      </c>
      <c r="E55" s="345"/>
      <c r="F55" s="347"/>
      <c r="G55" s="347"/>
      <c r="H55" s="347"/>
      <c r="I55" s="347"/>
      <c r="J55" s="347"/>
      <c r="K55" s="347"/>
      <c r="L55" s="466">
        <f t="shared" si="1"/>
        <v>0</v>
      </c>
    </row>
    <row r="56" spans="1:12" ht="18" hidden="1" customHeight="1" x14ac:dyDescent="0.2">
      <c r="A56" s="474" t="s">
        <v>175</v>
      </c>
      <c r="B56" s="23"/>
      <c r="C56" s="344"/>
      <c r="D56" s="463" t="e">
        <f>C56*$C$51*#REF!</f>
        <v>#REF!</v>
      </c>
      <c r="E56" s="345"/>
      <c r="F56" s="347"/>
      <c r="G56" s="347"/>
      <c r="H56" s="347"/>
      <c r="I56" s="347"/>
      <c r="J56" s="347"/>
      <c r="K56" s="347"/>
      <c r="L56" s="466">
        <f t="shared" si="1"/>
        <v>0</v>
      </c>
    </row>
    <row r="57" spans="1:12" ht="18" hidden="1" customHeight="1" x14ac:dyDescent="0.2">
      <c r="A57" s="471" t="s">
        <v>176</v>
      </c>
      <c r="B57" s="14"/>
      <c r="C57" s="15"/>
      <c r="D57" s="472"/>
      <c r="E57" s="16"/>
      <c r="F57" s="27"/>
      <c r="G57" s="473">
        <f>SUM(G58:G62)</f>
        <v>0</v>
      </c>
      <c r="H57" s="473">
        <f>SUM(H58:H62)</f>
        <v>0</v>
      </c>
      <c r="I57" s="473">
        <f>SUM(I58:I62)</f>
        <v>0</v>
      </c>
      <c r="J57" s="473">
        <f>SUM(J58:J62)</f>
        <v>0</v>
      </c>
      <c r="K57" s="473">
        <f>SUM(K58:K62)</f>
        <v>0</v>
      </c>
      <c r="L57" s="466">
        <f t="shared" si="1"/>
        <v>0</v>
      </c>
    </row>
    <row r="58" spans="1:12" ht="18" hidden="1" customHeight="1" x14ac:dyDescent="0.2">
      <c r="A58" s="474" t="s">
        <v>177</v>
      </c>
      <c r="B58" s="23"/>
      <c r="C58" s="344"/>
      <c r="D58" s="463" t="e">
        <f>C58*$C$57*#REF!</f>
        <v>#REF!</v>
      </c>
      <c r="E58" s="345"/>
      <c r="F58" s="347"/>
      <c r="G58" s="347"/>
      <c r="H58" s="347"/>
      <c r="I58" s="347"/>
      <c r="J58" s="347"/>
      <c r="K58" s="347"/>
      <c r="L58" s="466">
        <f t="shared" si="1"/>
        <v>0</v>
      </c>
    </row>
    <row r="59" spans="1:12" ht="18" hidden="1" customHeight="1" x14ac:dyDescent="0.2">
      <c r="A59" s="474" t="s">
        <v>178</v>
      </c>
      <c r="B59" s="23"/>
      <c r="C59" s="344"/>
      <c r="D59" s="463" t="e">
        <f>C59*$C$57*#REF!</f>
        <v>#REF!</v>
      </c>
      <c r="E59" s="345"/>
      <c r="F59" s="347"/>
      <c r="G59" s="347"/>
      <c r="H59" s="347"/>
      <c r="I59" s="347"/>
      <c r="J59" s="347"/>
      <c r="K59" s="347"/>
      <c r="L59" s="466">
        <f t="shared" si="1"/>
        <v>0</v>
      </c>
    </row>
    <row r="60" spans="1:12" ht="18" hidden="1" customHeight="1" x14ac:dyDescent="0.2">
      <c r="A60" s="474" t="s">
        <v>179</v>
      </c>
      <c r="B60" s="23"/>
      <c r="C60" s="344"/>
      <c r="D60" s="463" t="e">
        <f>C60*$C$57*#REF!</f>
        <v>#REF!</v>
      </c>
      <c r="E60" s="345"/>
      <c r="F60" s="347"/>
      <c r="G60" s="347"/>
      <c r="H60" s="347"/>
      <c r="I60" s="347"/>
      <c r="J60" s="347"/>
      <c r="K60" s="347"/>
      <c r="L60" s="466">
        <f t="shared" si="1"/>
        <v>0</v>
      </c>
    </row>
    <row r="61" spans="1:12" ht="18" hidden="1" customHeight="1" x14ac:dyDescent="0.2">
      <c r="A61" s="474" t="s">
        <v>180</v>
      </c>
      <c r="B61" s="23"/>
      <c r="C61" s="344"/>
      <c r="D61" s="463" t="e">
        <f>C61*$C$57*#REF!</f>
        <v>#REF!</v>
      </c>
      <c r="E61" s="345"/>
      <c r="F61" s="347"/>
      <c r="G61" s="347"/>
      <c r="H61" s="347"/>
      <c r="I61" s="347"/>
      <c r="J61" s="347"/>
      <c r="K61" s="347"/>
      <c r="L61" s="466">
        <f t="shared" si="1"/>
        <v>0</v>
      </c>
    </row>
    <row r="62" spans="1:12" ht="18" hidden="1" customHeight="1" x14ac:dyDescent="0.2">
      <c r="A62" s="474" t="s">
        <v>181</v>
      </c>
      <c r="B62" s="23"/>
      <c r="C62" s="344"/>
      <c r="D62" s="463" t="e">
        <f>C62*$C$57*#REF!</f>
        <v>#REF!</v>
      </c>
      <c r="E62" s="345"/>
      <c r="F62" s="347"/>
      <c r="G62" s="347"/>
      <c r="H62" s="347"/>
      <c r="I62" s="347"/>
      <c r="J62" s="347"/>
      <c r="K62" s="347"/>
      <c r="L62" s="466">
        <f t="shared" si="1"/>
        <v>0</v>
      </c>
    </row>
    <row r="63" spans="1:12" ht="18" customHeight="1" x14ac:dyDescent="0.2">
      <c r="A63" s="471" t="s">
        <v>150</v>
      </c>
      <c r="B63" s="14" t="s">
        <v>182</v>
      </c>
      <c r="C63" s="15">
        <v>0.11</v>
      </c>
      <c r="D63" s="472"/>
      <c r="E63" s="16"/>
      <c r="F63" s="27"/>
      <c r="G63" s="473">
        <f>SUM(G64:G68)</f>
        <v>0</v>
      </c>
      <c r="H63" s="473">
        <f>SUM(H64:H68)</f>
        <v>0</v>
      </c>
      <c r="I63" s="473">
        <f>SUM(I64:I68)</f>
        <v>3</v>
      </c>
      <c r="J63" s="473">
        <f>SUM(J64:J68)</f>
        <v>0</v>
      </c>
      <c r="K63" s="473">
        <f>SUM(K64:K68)</f>
        <v>0</v>
      </c>
      <c r="L63" s="466">
        <f t="shared" si="1"/>
        <v>-3</v>
      </c>
    </row>
    <row r="64" spans="1:12" ht="18" customHeight="1" x14ac:dyDescent="0.2">
      <c r="A64" s="474" t="s">
        <v>151</v>
      </c>
      <c r="B64" s="23" t="s">
        <v>183</v>
      </c>
      <c r="C64" s="344">
        <v>0.04</v>
      </c>
      <c r="D64" s="463">
        <v>0.04</v>
      </c>
      <c r="E64" s="345" t="s">
        <v>133</v>
      </c>
      <c r="F64" s="347">
        <v>1</v>
      </c>
      <c r="G64" s="347"/>
      <c r="H64" s="347"/>
      <c r="I64" s="347">
        <v>1</v>
      </c>
      <c r="J64" s="347"/>
      <c r="K64" s="347"/>
      <c r="L64" s="466">
        <f t="shared" si="1"/>
        <v>0</v>
      </c>
    </row>
    <row r="65" spans="1:12" ht="18" customHeight="1" x14ac:dyDescent="0.2">
      <c r="A65" s="474" t="s">
        <v>184</v>
      </c>
      <c r="B65" s="23" t="s">
        <v>185</v>
      </c>
      <c r="C65" s="344">
        <v>0.04</v>
      </c>
      <c r="D65" s="463">
        <v>0.04</v>
      </c>
      <c r="E65" s="345" t="s">
        <v>133</v>
      </c>
      <c r="F65" s="347">
        <v>1</v>
      </c>
      <c r="G65" s="347"/>
      <c r="H65" s="347"/>
      <c r="I65" s="347">
        <v>1</v>
      </c>
      <c r="J65" s="347"/>
      <c r="K65" s="347"/>
      <c r="L65" s="466">
        <f t="shared" si="1"/>
        <v>0</v>
      </c>
    </row>
    <row r="66" spans="1:12" ht="18" customHeight="1" x14ac:dyDescent="0.2">
      <c r="A66" s="474" t="s">
        <v>186</v>
      </c>
      <c r="B66" s="23" t="s">
        <v>187</v>
      </c>
      <c r="C66" s="344">
        <v>0.03</v>
      </c>
      <c r="D66" s="463">
        <v>0.04</v>
      </c>
      <c r="E66" s="345" t="s">
        <v>133</v>
      </c>
      <c r="F66" s="347">
        <v>1</v>
      </c>
      <c r="G66" s="347"/>
      <c r="H66" s="347"/>
      <c r="I66" s="347">
        <v>1</v>
      </c>
      <c r="J66" s="347"/>
      <c r="K66" s="347"/>
      <c r="L66" s="466">
        <f t="shared" si="1"/>
        <v>0</v>
      </c>
    </row>
    <row r="67" spans="1:12" ht="18" hidden="1" customHeight="1" x14ac:dyDescent="0.2">
      <c r="A67" s="474" t="s">
        <v>188</v>
      </c>
      <c r="B67" s="23"/>
      <c r="C67" s="344"/>
      <c r="D67" s="463" t="e">
        <f>C67*$C$63*#REF!</f>
        <v>#REF!</v>
      </c>
      <c r="E67" s="345"/>
      <c r="F67" s="347"/>
      <c r="G67" s="347"/>
      <c r="H67" s="347"/>
      <c r="I67" s="347"/>
      <c r="J67" s="347"/>
      <c r="K67" s="347"/>
      <c r="L67" s="466">
        <f t="shared" si="1"/>
        <v>0</v>
      </c>
    </row>
    <row r="68" spans="1:12" ht="18" hidden="1" customHeight="1" x14ac:dyDescent="0.2">
      <c r="A68" s="474" t="s">
        <v>189</v>
      </c>
      <c r="B68" s="23"/>
      <c r="C68" s="344"/>
      <c r="D68" s="463" t="e">
        <f>C68*$C$63*#REF!</f>
        <v>#REF!</v>
      </c>
      <c r="E68" s="345"/>
      <c r="F68" s="347"/>
      <c r="G68" s="347"/>
      <c r="H68" s="347"/>
      <c r="I68" s="347"/>
      <c r="J68" s="347"/>
      <c r="K68" s="347"/>
      <c r="L68" s="466">
        <f t="shared" si="1"/>
        <v>0</v>
      </c>
    </row>
    <row r="69" spans="1:12" ht="18" customHeight="1" x14ac:dyDescent="0.2">
      <c r="A69" s="471" t="s">
        <v>190</v>
      </c>
      <c r="B69" s="14" t="s">
        <v>191</v>
      </c>
      <c r="C69" s="15">
        <v>0.11</v>
      </c>
      <c r="D69" s="472"/>
      <c r="E69" s="16"/>
      <c r="F69" s="27"/>
      <c r="G69" s="473">
        <f>SUM(G70:G74)</f>
        <v>0</v>
      </c>
      <c r="H69" s="473">
        <f>SUM(H70:H74)</f>
        <v>0</v>
      </c>
      <c r="I69" s="473">
        <f>SUM(I70:I74)</f>
        <v>1</v>
      </c>
      <c r="J69" s="473">
        <f>SUM(J70:J74)</f>
        <v>0</v>
      </c>
      <c r="K69" s="473">
        <f>SUM(K70:K74)</f>
        <v>0</v>
      </c>
      <c r="L69" s="466">
        <f t="shared" si="1"/>
        <v>-1</v>
      </c>
    </row>
    <row r="70" spans="1:12" ht="18" customHeight="1" x14ac:dyDescent="0.2">
      <c r="A70" s="474" t="s">
        <v>192</v>
      </c>
      <c r="B70" s="23" t="s">
        <v>193</v>
      </c>
      <c r="C70" s="344">
        <v>0.11</v>
      </c>
      <c r="D70" s="463">
        <v>0.11</v>
      </c>
      <c r="E70" s="345" t="s">
        <v>133</v>
      </c>
      <c r="F70" s="347">
        <v>1</v>
      </c>
      <c r="G70" s="347"/>
      <c r="H70" s="347"/>
      <c r="I70" s="347">
        <v>1</v>
      </c>
      <c r="J70" s="347"/>
      <c r="K70" s="347"/>
      <c r="L70" s="466">
        <f t="shared" si="1"/>
        <v>0</v>
      </c>
    </row>
    <row r="71" spans="1:12" ht="18" hidden="1" customHeight="1" x14ac:dyDescent="0.2">
      <c r="A71" s="474" t="s">
        <v>194</v>
      </c>
      <c r="B71" s="23"/>
      <c r="C71" s="344"/>
      <c r="D71" s="463" t="e">
        <f>C71*$C$69*#REF!</f>
        <v>#REF!</v>
      </c>
      <c r="E71" s="345"/>
      <c r="F71" s="347"/>
      <c r="G71" s="347"/>
      <c r="H71" s="347"/>
      <c r="I71" s="347"/>
      <c r="J71" s="347"/>
      <c r="K71" s="347"/>
      <c r="L71" s="466">
        <f t="shared" si="1"/>
        <v>0</v>
      </c>
    </row>
    <row r="72" spans="1:12" ht="18" hidden="1" customHeight="1" x14ac:dyDescent="0.2">
      <c r="A72" s="474" t="s">
        <v>195</v>
      </c>
      <c r="B72" s="23"/>
      <c r="C72" s="344"/>
      <c r="D72" s="463" t="e">
        <f>C72*$C$69*#REF!</f>
        <v>#REF!</v>
      </c>
      <c r="E72" s="345"/>
      <c r="F72" s="347"/>
      <c r="G72" s="347"/>
      <c r="H72" s="347"/>
      <c r="I72" s="347"/>
      <c r="J72" s="347"/>
      <c r="K72" s="347"/>
      <c r="L72" s="466">
        <f t="shared" si="1"/>
        <v>0</v>
      </c>
    </row>
    <row r="73" spans="1:12" ht="18" hidden="1" customHeight="1" x14ac:dyDescent="0.2">
      <c r="A73" s="474" t="s">
        <v>196</v>
      </c>
      <c r="B73" s="23"/>
      <c r="C73" s="344"/>
      <c r="D73" s="463" t="e">
        <f>C73*$C$69*#REF!</f>
        <v>#REF!</v>
      </c>
      <c r="E73" s="345"/>
      <c r="F73" s="347"/>
      <c r="G73" s="347"/>
      <c r="H73" s="347"/>
      <c r="I73" s="347"/>
      <c r="J73" s="347"/>
      <c r="K73" s="347"/>
      <c r="L73" s="466">
        <f t="shared" si="1"/>
        <v>0</v>
      </c>
    </row>
    <row r="74" spans="1:12" ht="18" hidden="1" customHeight="1" x14ac:dyDescent="0.2">
      <c r="A74" s="474" t="s">
        <v>197</v>
      </c>
      <c r="B74" s="23"/>
      <c r="C74" s="344"/>
      <c r="D74" s="463" t="e">
        <f>C74*$C$69*#REF!</f>
        <v>#REF!</v>
      </c>
      <c r="E74" s="345"/>
      <c r="F74" s="347"/>
      <c r="G74" s="347"/>
      <c r="H74" s="347"/>
      <c r="I74" s="347"/>
      <c r="J74" s="347"/>
      <c r="K74" s="347"/>
      <c r="L74" s="466">
        <f t="shared" si="1"/>
        <v>0</v>
      </c>
    </row>
    <row r="75" spans="1:12" ht="18" customHeight="1" x14ac:dyDescent="0.2">
      <c r="A75" s="471" t="s">
        <v>198</v>
      </c>
      <c r="B75" s="14" t="s">
        <v>199</v>
      </c>
      <c r="C75" s="15">
        <v>0.12</v>
      </c>
      <c r="D75" s="472"/>
      <c r="E75" s="16"/>
      <c r="F75" s="27"/>
      <c r="G75" s="473">
        <f>SUM(G76:G80)</f>
        <v>0</v>
      </c>
      <c r="H75" s="473">
        <f>SUM(H76:H80)</f>
        <v>0</v>
      </c>
      <c r="I75" s="473">
        <f>SUM(I76:I80)</f>
        <v>1</v>
      </c>
      <c r="J75" s="473">
        <f>SUM(J76:J80)</f>
        <v>0</v>
      </c>
      <c r="K75" s="473">
        <f>SUM(K76:K80)</f>
        <v>0</v>
      </c>
      <c r="L75" s="466">
        <f t="shared" si="1"/>
        <v>-1</v>
      </c>
    </row>
    <row r="76" spans="1:12" ht="51" x14ac:dyDescent="0.2">
      <c r="A76" s="474" t="s">
        <v>200</v>
      </c>
      <c r="B76" s="23" t="s">
        <v>201</v>
      </c>
      <c r="C76" s="344">
        <v>0.11</v>
      </c>
      <c r="D76" s="463">
        <v>0.11</v>
      </c>
      <c r="E76" s="345" t="s">
        <v>133</v>
      </c>
      <c r="F76" s="347">
        <v>1</v>
      </c>
      <c r="G76" s="347"/>
      <c r="H76" s="347"/>
      <c r="I76" s="347">
        <v>1</v>
      </c>
      <c r="J76" s="347"/>
      <c r="K76" s="347"/>
      <c r="L76" s="466">
        <f t="shared" si="1"/>
        <v>0</v>
      </c>
    </row>
    <row r="77" spans="1:12" ht="18" hidden="1" customHeight="1" x14ac:dyDescent="0.2">
      <c r="A77" s="474" t="s">
        <v>202</v>
      </c>
      <c r="B77" s="23"/>
      <c r="C77" s="344"/>
      <c r="D77" s="463" t="e">
        <f>C77*$C$75*#REF!</f>
        <v>#REF!</v>
      </c>
      <c r="E77" s="345"/>
      <c r="F77" s="347"/>
      <c r="G77" s="347"/>
      <c r="H77" s="347"/>
      <c r="I77" s="347"/>
      <c r="J77" s="347"/>
      <c r="K77" s="347"/>
      <c r="L77" s="466">
        <f t="shared" si="1"/>
        <v>0</v>
      </c>
    </row>
    <row r="78" spans="1:12" ht="18" hidden="1" customHeight="1" x14ac:dyDescent="0.2">
      <c r="A78" s="474" t="s">
        <v>203</v>
      </c>
      <c r="B78" s="23"/>
      <c r="C78" s="344"/>
      <c r="D78" s="463" t="e">
        <f>C78*$C$75*#REF!</f>
        <v>#REF!</v>
      </c>
      <c r="E78" s="345"/>
      <c r="F78" s="347"/>
      <c r="G78" s="347"/>
      <c r="H78" s="347"/>
      <c r="I78" s="347"/>
      <c r="J78" s="347"/>
      <c r="K78" s="347"/>
      <c r="L78" s="466">
        <f t="shared" si="1"/>
        <v>0</v>
      </c>
    </row>
    <row r="79" spans="1:12" ht="18" hidden="1" customHeight="1" x14ac:dyDescent="0.2">
      <c r="A79" s="474" t="s">
        <v>204</v>
      </c>
      <c r="B79" s="23"/>
      <c r="C79" s="344"/>
      <c r="D79" s="463" t="e">
        <f>C79*$C$75*#REF!</f>
        <v>#REF!</v>
      </c>
      <c r="E79" s="345"/>
      <c r="F79" s="347"/>
      <c r="G79" s="347"/>
      <c r="H79" s="347"/>
      <c r="I79" s="347"/>
      <c r="J79" s="347"/>
      <c r="K79" s="347"/>
      <c r="L79" s="466">
        <f t="shared" si="1"/>
        <v>0</v>
      </c>
    </row>
    <row r="80" spans="1:12" ht="18" hidden="1" customHeight="1" x14ac:dyDescent="0.2">
      <c r="A80" s="474" t="s">
        <v>205</v>
      </c>
      <c r="B80" s="23"/>
      <c r="C80" s="344"/>
      <c r="D80" s="463" t="e">
        <f>C80*$C$75*#REF!</f>
        <v>#REF!</v>
      </c>
      <c r="E80" s="345"/>
      <c r="F80" s="347"/>
      <c r="G80" s="347"/>
      <c r="H80" s="347"/>
      <c r="I80" s="347"/>
      <c r="J80" s="347"/>
      <c r="K80" s="347"/>
      <c r="L80" s="466">
        <f t="shared" si="1"/>
        <v>0</v>
      </c>
    </row>
    <row r="81" spans="1:12" ht="18" hidden="1" customHeight="1" x14ac:dyDescent="0.2">
      <c r="A81" s="471" t="s">
        <v>206</v>
      </c>
      <c r="B81" s="14"/>
      <c r="C81" s="15"/>
      <c r="D81" s="472"/>
      <c r="E81" s="16"/>
      <c r="F81" s="27"/>
      <c r="G81" s="473">
        <f>SUM(G82:G86)</f>
        <v>0</v>
      </c>
      <c r="H81" s="473">
        <f>SUM(H82:H86)</f>
        <v>0</v>
      </c>
      <c r="I81" s="473">
        <f>SUM(I82:I86)</f>
        <v>0</v>
      </c>
      <c r="J81" s="473">
        <f>SUM(J82:J86)</f>
        <v>0</v>
      </c>
      <c r="K81" s="473">
        <f>SUM(K82:K86)</f>
        <v>0</v>
      </c>
      <c r="L81" s="466">
        <f t="shared" si="1"/>
        <v>0</v>
      </c>
    </row>
    <row r="82" spans="1:12" ht="18" hidden="1" customHeight="1" x14ac:dyDescent="0.2">
      <c r="A82" s="474" t="s">
        <v>207</v>
      </c>
      <c r="B82" s="23"/>
      <c r="C82" s="344"/>
      <c r="D82" s="463" t="e">
        <f>C82*$C$81*#REF!</f>
        <v>#REF!</v>
      </c>
      <c r="E82" s="345"/>
      <c r="F82" s="347"/>
      <c r="G82" s="347"/>
      <c r="H82" s="347"/>
      <c r="I82" s="347"/>
      <c r="J82" s="347"/>
      <c r="K82" s="347"/>
      <c r="L82" s="466">
        <f t="shared" si="1"/>
        <v>0</v>
      </c>
    </row>
    <row r="83" spans="1:12" ht="18" hidden="1" customHeight="1" x14ac:dyDescent="0.2">
      <c r="A83" s="474" t="s">
        <v>208</v>
      </c>
      <c r="B83" s="23"/>
      <c r="C83" s="344"/>
      <c r="D83" s="463" t="e">
        <f>C83*$C$81*#REF!</f>
        <v>#REF!</v>
      </c>
      <c r="E83" s="345"/>
      <c r="F83" s="347"/>
      <c r="G83" s="347"/>
      <c r="H83" s="347"/>
      <c r="I83" s="347"/>
      <c r="J83" s="347"/>
      <c r="K83" s="347"/>
      <c r="L83" s="466">
        <f t="shared" si="1"/>
        <v>0</v>
      </c>
    </row>
    <row r="84" spans="1:12" ht="18" hidden="1" customHeight="1" x14ac:dyDescent="0.2">
      <c r="A84" s="474" t="s">
        <v>209</v>
      </c>
      <c r="B84" s="23"/>
      <c r="C84" s="344"/>
      <c r="D84" s="463" t="e">
        <f>C84*$C$81*#REF!</f>
        <v>#REF!</v>
      </c>
      <c r="E84" s="345"/>
      <c r="F84" s="347"/>
      <c r="G84" s="347"/>
      <c r="H84" s="347"/>
      <c r="I84" s="347"/>
      <c r="J84" s="347"/>
      <c r="K84" s="347"/>
      <c r="L84" s="466">
        <f t="shared" si="1"/>
        <v>0</v>
      </c>
    </row>
    <row r="85" spans="1:12" ht="18" hidden="1" customHeight="1" x14ac:dyDescent="0.2">
      <c r="A85" s="474" t="s">
        <v>210</v>
      </c>
      <c r="B85" s="23"/>
      <c r="C85" s="344"/>
      <c r="D85" s="463" t="e">
        <f>C85*$C$81*#REF!</f>
        <v>#REF!</v>
      </c>
      <c r="E85" s="345"/>
      <c r="F85" s="347"/>
      <c r="G85" s="347"/>
      <c r="H85" s="347"/>
      <c r="I85" s="347"/>
      <c r="J85" s="347"/>
      <c r="K85" s="347"/>
      <c r="L85" s="466">
        <f t="shared" si="1"/>
        <v>0</v>
      </c>
    </row>
    <row r="86" spans="1:12" ht="18" hidden="1" customHeight="1" x14ac:dyDescent="0.2">
      <c r="A86" s="474" t="s">
        <v>211</v>
      </c>
      <c r="B86" s="23"/>
      <c r="C86" s="344"/>
      <c r="D86" s="463" t="e">
        <f>C86*$C$81*#REF!</f>
        <v>#REF!</v>
      </c>
      <c r="E86" s="345"/>
      <c r="F86" s="347"/>
      <c r="G86" s="347"/>
      <c r="H86" s="347"/>
      <c r="I86" s="347"/>
      <c r="J86" s="347"/>
      <c r="K86" s="347"/>
      <c r="L86" s="466">
        <f t="shared" si="1"/>
        <v>0</v>
      </c>
    </row>
    <row r="87" spans="1:12" ht="18" hidden="1" customHeight="1" x14ac:dyDescent="0.2">
      <c r="A87" s="471" t="s">
        <v>212</v>
      </c>
      <c r="B87" s="14"/>
      <c r="C87" s="15"/>
      <c r="D87" s="472"/>
      <c r="E87" s="16"/>
      <c r="F87" s="27"/>
      <c r="G87" s="473">
        <f>SUM(G88:G92)</f>
        <v>0</v>
      </c>
      <c r="H87" s="473">
        <f>SUM(H88:H92)</f>
        <v>0</v>
      </c>
      <c r="I87" s="473">
        <f>SUM(I88:I92)</f>
        <v>0</v>
      </c>
      <c r="J87" s="473">
        <f>SUM(J88:J92)</f>
        <v>0</v>
      </c>
      <c r="K87" s="473">
        <f>SUM(K88:K92)</f>
        <v>0</v>
      </c>
      <c r="L87" s="466">
        <f t="shared" si="1"/>
        <v>0</v>
      </c>
    </row>
    <row r="88" spans="1:12" ht="18" hidden="1" customHeight="1" x14ac:dyDescent="0.2">
      <c r="A88" s="474" t="s">
        <v>213</v>
      </c>
      <c r="B88" s="23"/>
      <c r="C88" s="344"/>
      <c r="D88" s="463" t="e">
        <f>C88*$C$87*#REF!</f>
        <v>#REF!</v>
      </c>
      <c r="E88" s="345"/>
      <c r="F88" s="347"/>
      <c r="G88" s="347"/>
      <c r="H88" s="347"/>
      <c r="I88" s="347"/>
      <c r="J88" s="347"/>
      <c r="K88" s="347"/>
      <c r="L88" s="466">
        <f t="shared" si="1"/>
        <v>0</v>
      </c>
    </row>
    <row r="89" spans="1:12" ht="18" hidden="1" customHeight="1" x14ac:dyDescent="0.2">
      <c r="A89" s="474" t="s">
        <v>214</v>
      </c>
      <c r="B89" s="23"/>
      <c r="C89" s="344"/>
      <c r="D89" s="463" t="e">
        <f>C89*$C$87*#REF!</f>
        <v>#REF!</v>
      </c>
      <c r="E89" s="345"/>
      <c r="F89" s="347"/>
      <c r="G89" s="347"/>
      <c r="H89" s="347"/>
      <c r="I89" s="347"/>
      <c r="J89" s="347"/>
      <c r="K89" s="347"/>
      <c r="L89" s="466">
        <f t="shared" si="1"/>
        <v>0</v>
      </c>
    </row>
    <row r="90" spans="1:12" ht="18" hidden="1" customHeight="1" x14ac:dyDescent="0.2">
      <c r="A90" s="474" t="s">
        <v>215</v>
      </c>
      <c r="B90" s="23"/>
      <c r="C90" s="344"/>
      <c r="D90" s="463" t="e">
        <f>C90*$C$87*#REF!</f>
        <v>#REF!</v>
      </c>
      <c r="E90" s="345"/>
      <c r="F90" s="347"/>
      <c r="G90" s="347"/>
      <c r="H90" s="347"/>
      <c r="I90" s="347"/>
      <c r="J90" s="347"/>
      <c r="K90" s="347"/>
      <c r="L90" s="466">
        <f t="shared" si="1"/>
        <v>0</v>
      </c>
    </row>
    <row r="91" spans="1:12" ht="18" hidden="1" customHeight="1" x14ac:dyDescent="0.2">
      <c r="A91" s="474" t="s">
        <v>216</v>
      </c>
      <c r="B91" s="23"/>
      <c r="C91" s="344"/>
      <c r="D91" s="463" t="e">
        <f>C91*$C$87*#REF!</f>
        <v>#REF!</v>
      </c>
      <c r="E91" s="345"/>
      <c r="F91" s="347"/>
      <c r="G91" s="347"/>
      <c r="H91" s="347"/>
      <c r="I91" s="347"/>
      <c r="J91" s="347"/>
      <c r="K91" s="347"/>
      <c r="L91" s="466">
        <f t="shared" si="1"/>
        <v>0</v>
      </c>
    </row>
    <row r="92" spans="1:12" ht="18" hidden="1" customHeight="1" x14ac:dyDescent="0.2">
      <c r="A92" s="474" t="s">
        <v>217</v>
      </c>
      <c r="B92" s="23"/>
      <c r="C92" s="344"/>
      <c r="D92" s="463" t="e">
        <f>C92*$C$87*#REF!</f>
        <v>#REF!</v>
      </c>
      <c r="E92" s="345"/>
      <c r="F92" s="347"/>
      <c r="G92" s="347"/>
      <c r="H92" s="347"/>
      <c r="I92" s="347"/>
      <c r="J92" s="347"/>
      <c r="K92" s="347"/>
      <c r="L92" s="466">
        <f t="shared" si="1"/>
        <v>0</v>
      </c>
    </row>
    <row r="93" spans="1:12" ht="18" hidden="1" customHeight="1" x14ac:dyDescent="0.2">
      <c r="A93" s="468" t="s">
        <v>218</v>
      </c>
      <c r="B93" s="17"/>
      <c r="C93" s="18"/>
      <c r="D93" s="469"/>
      <c r="E93" s="19"/>
      <c r="F93" s="26"/>
      <c r="G93" s="470">
        <f>G94+G100+G106+G112+G118</f>
        <v>0</v>
      </c>
      <c r="H93" s="470">
        <f>H94+H100+H106+H112+H118</f>
        <v>0</v>
      </c>
      <c r="I93" s="470">
        <f>I94+I100+I106+I112+I118</f>
        <v>0</v>
      </c>
      <c r="J93" s="470">
        <f>J94+J100+J106+J112+J118</f>
        <v>0</v>
      </c>
      <c r="K93" s="470">
        <f>K94+K100+K106+K112+K118</f>
        <v>0</v>
      </c>
      <c r="L93" s="466">
        <f t="shared" si="1"/>
        <v>0</v>
      </c>
    </row>
    <row r="94" spans="1:12" ht="18" hidden="1" customHeight="1" x14ac:dyDescent="0.2">
      <c r="A94" s="471" t="s">
        <v>219</v>
      </c>
      <c r="B94" s="14"/>
      <c r="C94" s="15"/>
      <c r="D94" s="472"/>
      <c r="E94" s="16"/>
      <c r="F94" s="27"/>
      <c r="G94" s="473">
        <f>SUM(G95:G99)</f>
        <v>0</v>
      </c>
      <c r="H94" s="473">
        <f>SUM(H95:H99)</f>
        <v>0</v>
      </c>
      <c r="I94" s="473">
        <f>SUM(I95:I99)</f>
        <v>0</v>
      </c>
      <c r="J94" s="473">
        <f>SUM(J95:J99)</f>
        <v>0</v>
      </c>
      <c r="K94" s="473">
        <f>SUM(K95:K99)</f>
        <v>0</v>
      </c>
      <c r="L94" s="466">
        <f t="shared" si="1"/>
        <v>0</v>
      </c>
    </row>
    <row r="95" spans="1:12" ht="18" hidden="1" customHeight="1" x14ac:dyDescent="0.2">
      <c r="A95" s="474" t="s">
        <v>220</v>
      </c>
      <c r="B95" s="23"/>
      <c r="C95" s="344"/>
      <c r="D95" s="463">
        <f>C95*$C$94*$C$93</f>
        <v>0</v>
      </c>
      <c r="E95" s="345"/>
      <c r="F95" s="347"/>
      <c r="G95" s="347"/>
      <c r="H95" s="347"/>
      <c r="I95" s="347"/>
      <c r="J95" s="347"/>
      <c r="K95" s="347"/>
      <c r="L95" s="466">
        <f t="shared" si="1"/>
        <v>0</v>
      </c>
    </row>
    <row r="96" spans="1:12" ht="18" hidden="1" customHeight="1" x14ac:dyDescent="0.2">
      <c r="A96" s="474" t="s">
        <v>221</v>
      </c>
      <c r="B96" s="23"/>
      <c r="C96" s="344"/>
      <c r="D96" s="463">
        <f>C96*$C$94*$C$93</f>
        <v>0</v>
      </c>
      <c r="E96" s="345"/>
      <c r="F96" s="347"/>
      <c r="G96" s="347"/>
      <c r="H96" s="347"/>
      <c r="I96" s="347"/>
      <c r="J96" s="347"/>
      <c r="K96" s="347"/>
      <c r="L96" s="466">
        <f t="shared" si="1"/>
        <v>0</v>
      </c>
    </row>
    <row r="97" spans="1:12" ht="18" hidden="1" customHeight="1" x14ac:dyDescent="0.2">
      <c r="A97" s="474" t="s">
        <v>222</v>
      </c>
      <c r="B97" s="23"/>
      <c r="C97" s="344"/>
      <c r="D97" s="463">
        <f>C97*$C$94*$C$93</f>
        <v>0</v>
      </c>
      <c r="E97" s="345"/>
      <c r="F97" s="347"/>
      <c r="G97" s="347"/>
      <c r="H97" s="347"/>
      <c r="I97" s="347"/>
      <c r="J97" s="347"/>
      <c r="K97" s="347"/>
      <c r="L97" s="466">
        <f t="shared" si="1"/>
        <v>0</v>
      </c>
    </row>
    <row r="98" spans="1:12" ht="18" hidden="1" customHeight="1" x14ac:dyDescent="0.2">
      <c r="A98" s="474" t="s">
        <v>223</v>
      </c>
      <c r="B98" s="23"/>
      <c r="C98" s="344"/>
      <c r="D98" s="463">
        <f>C98*$C$94*$C$93</f>
        <v>0</v>
      </c>
      <c r="E98" s="345"/>
      <c r="F98" s="347"/>
      <c r="G98" s="347"/>
      <c r="H98" s="347"/>
      <c r="I98" s="347"/>
      <c r="J98" s="347"/>
      <c r="K98" s="347"/>
      <c r="L98" s="466">
        <f t="shared" si="1"/>
        <v>0</v>
      </c>
    </row>
    <row r="99" spans="1:12" ht="18" hidden="1" customHeight="1" x14ac:dyDescent="0.2">
      <c r="A99" s="474" t="s">
        <v>224</v>
      </c>
      <c r="B99" s="23"/>
      <c r="C99" s="344"/>
      <c r="D99" s="463">
        <f>C99*$C$94*$C$93</f>
        <v>0</v>
      </c>
      <c r="E99" s="345"/>
      <c r="F99" s="347"/>
      <c r="G99" s="347"/>
      <c r="H99" s="347"/>
      <c r="I99" s="347"/>
      <c r="J99" s="347"/>
      <c r="K99" s="347"/>
      <c r="L99" s="466">
        <f t="shared" si="1"/>
        <v>0</v>
      </c>
    </row>
    <row r="100" spans="1:12" ht="18" hidden="1" customHeight="1" x14ac:dyDescent="0.2">
      <c r="A100" s="471" t="s">
        <v>225</v>
      </c>
      <c r="B100" s="14"/>
      <c r="C100" s="15"/>
      <c r="D100" s="472"/>
      <c r="E100" s="16"/>
      <c r="F100" s="27"/>
      <c r="G100" s="473">
        <f>SUM(G101:G105)</f>
        <v>0</v>
      </c>
      <c r="H100" s="473">
        <f>SUM(H101:H105)</f>
        <v>0</v>
      </c>
      <c r="I100" s="473">
        <f>SUM(I101:I105)</f>
        <v>0</v>
      </c>
      <c r="J100" s="473">
        <f>SUM(J101:J105)</f>
        <v>0</v>
      </c>
      <c r="K100" s="473">
        <f>SUM(K101:K105)</f>
        <v>0</v>
      </c>
      <c r="L100" s="466">
        <f t="shared" si="1"/>
        <v>0</v>
      </c>
    </row>
    <row r="101" spans="1:12" ht="18" hidden="1" customHeight="1" x14ac:dyDescent="0.2">
      <c r="A101" s="474" t="s">
        <v>226</v>
      </c>
      <c r="B101" s="23"/>
      <c r="C101" s="344"/>
      <c r="D101" s="463">
        <f>C101*$C$100*$C$93</f>
        <v>0</v>
      </c>
      <c r="E101" s="345"/>
      <c r="F101" s="347"/>
      <c r="G101" s="347"/>
      <c r="H101" s="347"/>
      <c r="I101" s="347"/>
      <c r="J101" s="347"/>
      <c r="K101" s="347"/>
      <c r="L101" s="466">
        <f t="shared" si="1"/>
        <v>0</v>
      </c>
    </row>
    <row r="102" spans="1:12" ht="18" hidden="1" customHeight="1" x14ac:dyDescent="0.2">
      <c r="A102" s="474" t="s">
        <v>227</v>
      </c>
      <c r="B102" s="23"/>
      <c r="C102" s="344"/>
      <c r="D102" s="463">
        <f>C102*$C$100*$C$93</f>
        <v>0</v>
      </c>
      <c r="E102" s="345"/>
      <c r="F102" s="347"/>
      <c r="G102" s="347"/>
      <c r="H102" s="347"/>
      <c r="I102" s="347"/>
      <c r="J102" s="347"/>
      <c r="K102" s="347"/>
      <c r="L102" s="466">
        <f t="shared" si="1"/>
        <v>0</v>
      </c>
    </row>
    <row r="103" spans="1:12" ht="18" hidden="1" customHeight="1" x14ac:dyDescent="0.2">
      <c r="A103" s="474" t="s">
        <v>228</v>
      </c>
      <c r="B103" s="23"/>
      <c r="C103" s="344"/>
      <c r="D103" s="463">
        <f>C103*$C$100*$C$93</f>
        <v>0</v>
      </c>
      <c r="E103" s="345"/>
      <c r="F103" s="347"/>
      <c r="G103" s="347"/>
      <c r="H103" s="347"/>
      <c r="I103" s="347"/>
      <c r="J103" s="347"/>
      <c r="K103" s="347"/>
      <c r="L103" s="466">
        <f t="shared" si="1"/>
        <v>0</v>
      </c>
    </row>
    <row r="104" spans="1:12" ht="18" hidden="1" customHeight="1" x14ac:dyDescent="0.2">
      <c r="A104" s="474" t="s">
        <v>229</v>
      </c>
      <c r="B104" s="23"/>
      <c r="C104" s="344"/>
      <c r="D104" s="463">
        <f>C104*$C$100*$C$93</f>
        <v>0</v>
      </c>
      <c r="E104" s="345"/>
      <c r="F104" s="347"/>
      <c r="G104" s="347"/>
      <c r="H104" s="347"/>
      <c r="I104" s="347"/>
      <c r="J104" s="347"/>
      <c r="K104" s="347"/>
      <c r="L104" s="466">
        <f t="shared" si="1"/>
        <v>0</v>
      </c>
    </row>
    <row r="105" spans="1:12" ht="18" hidden="1" customHeight="1" x14ac:dyDescent="0.2">
      <c r="A105" s="474" t="s">
        <v>230</v>
      </c>
      <c r="B105" s="23"/>
      <c r="C105" s="344"/>
      <c r="D105" s="463">
        <f>C105*$C$100*$C$93</f>
        <v>0</v>
      </c>
      <c r="E105" s="345"/>
      <c r="F105" s="347"/>
      <c r="G105" s="347"/>
      <c r="H105" s="347"/>
      <c r="I105" s="347"/>
      <c r="J105" s="347"/>
      <c r="K105" s="347"/>
      <c r="L105" s="466">
        <f t="shared" si="1"/>
        <v>0</v>
      </c>
    </row>
    <row r="106" spans="1:12" ht="18" hidden="1" customHeight="1" x14ac:dyDescent="0.2">
      <c r="A106" s="471" t="s">
        <v>231</v>
      </c>
      <c r="B106" s="14"/>
      <c r="C106" s="15"/>
      <c r="D106" s="472"/>
      <c r="E106" s="16"/>
      <c r="F106" s="27"/>
      <c r="G106" s="473">
        <f>SUM(G107:G111)</f>
        <v>0</v>
      </c>
      <c r="H106" s="473">
        <f>SUM(H107:H111)</f>
        <v>0</v>
      </c>
      <c r="I106" s="473">
        <f>SUM(I107:I111)</f>
        <v>0</v>
      </c>
      <c r="J106" s="473">
        <f>SUM(J107:J111)</f>
        <v>0</v>
      </c>
      <c r="K106" s="473">
        <f>SUM(K107:K111)</f>
        <v>0</v>
      </c>
      <c r="L106" s="466">
        <f t="shared" si="1"/>
        <v>0</v>
      </c>
    </row>
    <row r="107" spans="1:12" ht="18" hidden="1" customHeight="1" x14ac:dyDescent="0.2">
      <c r="A107" s="474" t="s">
        <v>232</v>
      </c>
      <c r="B107" s="23"/>
      <c r="C107" s="344"/>
      <c r="D107" s="463">
        <f>C107*$C$106*$C$93</f>
        <v>0</v>
      </c>
      <c r="E107" s="345"/>
      <c r="F107" s="347"/>
      <c r="G107" s="347"/>
      <c r="H107" s="347"/>
      <c r="I107" s="347"/>
      <c r="J107" s="347"/>
      <c r="K107" s="347"/>
      <c r="L107" s="466">
        <f t="shared" si="1"/>
        <v>0</v>
      </c>
    </row>
    <row r="108" spans="1:12" ht="18" hidden="1" customHeight="1" x14ac:dyDescent="0.2">
      <c r="A108" s="474" t="s">
        <v>233</v>
      </c>
      <c r="B108" s="23"/>
      <c r="C108" s="344"/>
      <c r="D108" s="463">
        <f>C108*$C$106*$C$93</f>
        <v>0</v>
      </c>
      <c r="E108" s="345"/>
      <c r="F108" s="347"/>
      <c r="G108" s="347"/>
      <c r="H108" s="347"/>
      <c r="I108" s="347"/>
      <c r="J108" s="347"/>
      <c r="K108" s="347"/>
      <c r="L108" s="466">
        <f t="shared" si="1"/>
        <v>0</v>
      </c>
    </row>
    <row r="109" spans="1:12" ht="18" hidden="1" customHeight="1" x14ac:dyDescent="0.2">
      <c r="A109" s="474" t="s">
        <v>234</v>
      </c>
      <c r="B109" s="23"/>
      <c r="C109" s="344"/>
      <c r="D109" s="463">
        <f>C109*$C$106*$C$93</f>
        <v>0</v>
      </c>
      <c r="E109" s="345"/>
      <c r="F109" s="347"/>
      <c r="G109" s="347"/>
      <c r="H109" s="347"/>
      <c r="I109" s="347"/>
      <c r="J109" s="347"/>
      <c r="K109" s="347"/>
      <c r="L109" s="466">
        <f t="shared" si="1"/>
        <v>0</v>
      </c>
    </row>
    <row r="110" spans="1:12" ht="18" hidden="1" customHeight="1" x14ac:dyDescent="0.2">
      <c r="A110" s="474" t="s">
        <v>235</v>
      </c>
      <c r="B110" s="23"/>
      <c r="C110" s="344"/>
      <c r="D110" s="463">
        <f>C110*$C$106*$C$93</f>
        <v>0</v>
      </c>
      <c r="E110" s="345"/>
      <c r="F110" s="347"/>
      <c r="G110" s="347"/>
      <c r="H110" s="347"/>
      <c r="I110" s="347"/>
      <c r="J110" s="347"/>
      <c r="K110" s="347"/>
      <c r="L110" s="466">
        <f t="shared" si="1"/>
        <v>0</v>
      </c>
    </row>
    <row r="111" spans="1:12" ht="12.75" hidden="1" x14ac:dyDescent="0.2">
      <c r="A111" s="474" t="s">
        <v>236</v>
      </c>
      <c r="B111" s="23"/>
      <c r="C111" s="344"/>
      <c r="D111" s="463">
        <f>C111*$C$106*$C$93</f>
        <v>0</v>
      </c>
      <c r="E111" s="345"/>
      <c r="F111" s="347"/>
      <c r="G111" s="347"/>
      <c r="H111" s="347"/>
      <c r="I111" s="347"/>
      <c r="J111" s="347"/>
      <c r="K111" s="347"/>
      <c r="L111" s="466">
        <f t="shared" ref="L111:L174" si="2">F111-SUM(G111:K111)</f>
        <v>0</v>
      </c>
    </row>
    <row r="112" spans="1:12" ht="12.75" hidden="1" x14ac:dyDescent="0.2">
      <c r="A112" s="471" t="s">
        <v>237</v>
      </c>
      <c r="B112" s="14"/>
      <c r="C112" s="15"/>
      <c r="D112" s="472"/>
      <c r="E112" s="16"/>
      <c r="F112" s="27"/>
      <c r="G112" s="473">
        <f>SUM(G113:G117)</f>
        <v>0</v>
      </c>
      <c r="H112" s="473">
        <f>SUM(H113:H117)</f>
        <v>0</v>
      </c>
      <c r="I112" s="473">
        <f>SUM(I113:I117)</f>
        <v>0</v>
      </c>
      <c r="J112" s="473">
        <f>SUM(J113:J117)</f>
        <v>0</v>
      </c>
      <c r="K112" s="473">
        <f>SUM(K113:K117)</f>
        <v>0</v>
      </c>
      <c r="L112" s="466">
        <f t="shared" si="2"/>
        <v>0</v>
      </c>
    </row>
    <row r="113" spans="1:12" ht="12.75" hidden="1" x14ac:dyDescent="0.2">
      <c r="A113" s="474" t="s">
        <v>238</v>
      </c>
      <c r="B113" s="23"/>
      <c r="C113" s="344"/>
      <c r="D113" s="463">
        <f>C113*$C$112*$C$93</f>
        <v>0</v>
      </c>
      <c r="E113" s="345"/>
      <c r="F113" s="347"/>
      <c r="G113" s="347"/>
      <c r="H113" s="347"/>
      <c r="I113" s="347"/>
      <c r="J113" s="347"/>
      <c r="K113" s="347"/>
      <c r="L113" s="466">
        <f t="shared" si="2"/>
        <v>0</v>
      </c>
    </row>
    <row r="114" spans="1:12" ht="12.75" hidden="1" x14ac:dyDescent="0.2">
      <c r="A114" s="474" t="s">
        <v>239</v>
      </c>
      <c r="B114" s="23"/>
      <c r="C114" s="344"/>
      <c r="D114" s="463">
        <f>C114*$C$112*$C$93</f>
        <v>0</v>
      </c>
      <c r="E114" s="345"/>
      <c r="F114" s="347"/>
      <c r="G114" s="347"/>
      <c r="H114" s="347"/>
      <c r="I114" s="347"/>
      <c r="J114" s="347"/>
      <c r="K114" s="347"/>
      <c r="L114" s="466">
        <f t="shared" si="2"/>
        <v>0</v>
      </c>
    </row>
    <row r="115" spans="1:12" ht="12.75" hidden="1" x14ac:dyDescent="0.2">
      <c r="A115" s="474" t="s">
        <v>240</v>
      </c>
      <c r="B115" s="23"/>
      <c r="C115" s="344"/>
      <c r="D115" s="463">
        <f>C115*$C$112*$C$93</f>
        <v>0</v>
      </c>
      <c r="E115" s="345"/>
      <c r="F115" s="347"/>
      <c r="G115" s="347"/>
      <c r="H115" s="347"/>
      <c r="I115" s="347"/>
      <c r="J115" s="347"/>
      <c r="K115" s="347"/>
      <c r="L115" s="466">
        <f t="shared" si="2"/>
        <v>0</v>
      </c>
    </row>
    <row r="116" spans="1:12" ht="12.75" hidden="1" x14ac:dyDescent="0.2">
      <c r="A116" s="474" t="s">
        <v>241</v>
      </c>
      <c r="B116" s="23"/>
      <c r="C116" s="344"/>
      <c r="D116" s="463">
        <f>C116*$C$112*$C$93</f>
        <v>0</v>
      </c>
      <c r="E116" s="345"/>
      <c r="F116" s="347"/>
      <c r="G116" s="347"/>
      <c r="H116" s="347"/>
      <c r="I116" s="347"/>
      <c r="J116" s="347"/>
      <c r="K116" s="347"/>
      <c r="L116" s="466">
        <f t="shared" si="2"/>
        <v>0</v>
      </c>
    </row>
    <row r="117" spans="1:12" ht="12.75" hidden="1" x14ac:dyDescent="0.2">
      <c r="A117" s="474" t="s">
        <v>242</v>
      </c>
      <c r="B117" s="23"/>
      <c r="C117" s="344"/>
      <c r="D117" s="463">
        <f>C117*$C$112*$C$93</f>
        <v>0</v>
      </c>
      <c r="E117" s="345"/>
      <c r="F117" s="347"/>
      <c r="G117" s="347"/>
      <c r="H117" s="347"/>
      <c r="I117" s="347"/>
      <c r="J117" s="347"/>
      <c r="K117" s="347"/>
      <c r="L117" s="466">
        <f t="shared" si="2"/>
        <v>0</v>
      </c>
    </row>
    <row r="118" spans="1:12" ht="12.75" hidden="1" x14ac:dyDescent="0.2">
      <c r="A118" s="471" t="s">
        <v>243</v>
      </c>
      <c r="B118" s="14"/>
      <c r="C118" s="15"/>
      <c r="D118" s="472"/>
      <c r="E118" s="16"/>
      <c r="F118" s="27"/>
      <c r="G118" s="473">
        <f>SUM(G119:G123)</f>
        <v>0</v>
      </c>
      <c r="H118" s="473">
        <f>SUM(H119:H123)</f>
        <v>0</v>
      </c>
      <c r="I118" s="473">
        <f>SUM(I119:I123)</f>
        <v>0</v>
      </c>
      <c r="J118" s="473">
        <f>SUM(J119:J123)</f>
        <v>0</v>
      </c>
      <c r="K118" s="473">
        <f>SUM(K119:K123)</f>
        <v>0</v>
      </c>
      <c r="L118" s="466">
        <f t="shared" si="2"/>
        <v>0</v>
      </c>
    </row>
    <row r="119" spans="1:12" ht="12.75" hidden="1" x14ac:dyDescent="0.2">
      <c r="A119" s="474" t="s">
        <v>244</v>
      </c>
      <c r="B119" s="23"/>
      <c r="C119" s="344"/>
      <c r="D119" s="463">
        <f>C119*$C$118*$C$93</f>
        <v>0</v>
      </c>
      <c r="E119" s="345"/>
      <c r="F119" s="347"/>
      <c r="G119" s="347"/>
      <c r="H119" s="347"/>
      <c r="I119" s="347"/>
      <c r="J119" s="347"/>
      <c r="K119" s="347"/>
      <c r="L119" s="466">
        <f t="shared" si="2"/>
        <v>0</v>
      </c>
    </row>
    <row r="120" spans="1:12" ht="12.75" hidden="1" x14ac:dyDescent="0.2">
      <c r="A120" s="474" t="s">
        <v>245</v>
      </c>
      <c r="B120" s="23"/>
      <c r="C120" s="344"/>
      <c r="D120" s="463">
        <f>C120*$C$118*$C$93</f>
        <v>0</v>
      </c>
      <c r="E120" s="345"/>
      <c r="F120" s="347"/>
      <c r="G120" s="347"/>
      <c r="H120" s="347"/>
      <c r="I120" s="347"/>
      <c r="J120" s="347"/>
      <c r="K120" s="347"/>
      <c r="L120" s="466">
        <f t="shared" si="2"/>
        <v>0</v>
      </c>
    </row>
    <row r="121" spans="1:12" ht="12.75" hidden="1" x14ac:dyDescent="0.2">
      <c r="A121" s="474" t="s">
        <v>246</v>
      </c>
      <c r="B121" s="23"/>
      <c r="C121" s="344"/>
      <c r="D121" s="463">
        <f>C121*$C$118*$C$93</f>
        <v>0</v>
      </c>
      <c r="E121" s="345"/>
      <c r="F121" s="347"/>
      <c r="G121" s="347"/>
      <c r="H121" s="347"/>
      <c r="I121" s="347"/>
      <c r="J121" s="347"/>
      <c r="K121" s="347"/>
      <c r="L121" s="466">
        <f t="shared" si="2"/>
        <v>0</v>
      </c>
    </row>
    <row r="122" spans="1:12" ht="12.75" hidden="1" x14ac:dyDescent="0.2">
      <c r="A122" s="474" t="s">
        <v>247</v>
      </c>
      <c r="B122" s="23"/>
      <c r="C122" s="344"/>
      <c r="D122" s="463">
        <f>C122*$C$118*$C$93</f>
        <v>0</v>
      </c>
      <c r="E122" s="345"/>
      <c r="F122" s="347"/>
      <c r="G122" s="347"/>
      <c r="H122" s="347"/>
      <c r="I122" s="347"/>
      <c r="J122" s="347"/>
      <c r="K122" s="347"/>
      <c r="L122" s="466">
        <f t="shared" si="2"/>
        <v>0</v>
      </c>
    </row>
    <row r="123" spans="1:12" ht="12.75" hidden="1" x14ac:dyDescent="0.2">
      <c r="A123" s="474" t="s">
        <v>248</v>
      </c>
      <c r="B123" s="23"/>
      <c r="C123" s="344"/>
      <c r="D123" s="463">
        <f>C123*$C$118*$C$93</f>
        <v>0</v>
      </c>
      <c r="E123" s="345"/>
      <c r="F123" s="347"/>
      <c r="G123" s="347"/>
      <c r="H123" s="347"/>
      <c r="I123" s="347"/>
      <c r="J123" s="347"/>
      <c r="K123" s="347"/>
      <c r="L123" s="466">
        <f t="shared" si="2"/>
        <v>0</v>
      </c>
    </row>
    <row r="124" spans="1:12" ht="12.75" hidden="1" x14ac:dyDescent="0.2">
      <c r="A124" s="468" t="s">
        <v>249</v>
      </c>
      <c r="B124" s="17"/>
      <c r="C124" s="18"/>
      <c r="D124" s="469"/>
      <c r="E124" s="19"/>
      <c r="F124" s="26"/>
      <c r="G124" s="470">
        <f>G125+G131+G137+G143+G149</f>
        <v>0</v>
      </c>
      <c r="H124" s="470">
        <f>H125+H131+H137+H143+H149</f>
        <v>0</v>
      </c>
      <c r="I124" s="470">
        <f>I125+I131+I137+I143+I149</f>
        <v>0</v>
      </c>
      <c r="J124" s="470">
        <f>J125+J131+J137+J143+J149</f>
        <v>0</v>
      </c>
      <c r="K124" s="470">
        <f>K125+K131+K137+K143+K149</f>
        <v>0</v>
      </c>
      <c r="L124" s="466">
        <f t="shared" si="2"/>
        <v>0</v>
      </c>
    </row>
    <row r="125" spans="1:12" ht="12.75" hidden="1" x14ac:dyDescent="0.2">
      <c r="A125" s="471" t="s">
        <v>250</v>
      </c>
      <c r="B125" s="14"/>
      <c r="C125" s="15"/>
      <c r="D125" s="472"/>
      <c r="E125" s="16"/>
      <c r="F125" s="27"/>
      <c r="G125" s="473">
        <f>SUM(G126:G130)</f>
        <v>0</v>
      </c>
      <c r="H125" s="473">
        <f>SUM(H126:H130)</f>
        <v>0</v>
      </c>
      <c r="I125" s="473">
        <f>SUM(I126:I130)</f>
        <v>0</v>
      </c>
      <c r="J125" s="473">
        <f>SUM(J126:J130)</f>
        <v>0</v>
      </c>
      <c r="K125" s="473">
        <f>SUM(K126:K130)</f>
        <v>0</v>
      </c>
      <c r="L125" s="466">
        <f t="shared" si="2"/>
        <v>0</v>
      </c>
    </row>
    <row r="126" spans="1:12" ht="12.75" hidden="1" x14ac:dyDescent="0.2">
      <c r="A126" s="474" t="s">
        <v>251</v>
      </c>
      <c r="B126" s="23"/>
      <c r="C126" s="344"/>
      <c r="D126" s="463">
        <f>C126*$C$125*$C$124</f>
        <v>0</v>
      </c>
      <c r="E126" s="345"/>
      <c r="F126" s="347"/>
      <c r="G126" s="347"/>
      <c r="H126" s="347"/>
      <c r="I126" s="347"/>
      <c r="J126" s="347"/>
      <c r="K126" s="347"/>
      <c r="L126" s="466">
        <f t="shared" si="2"/>
        <v>0</v>
      </c>
    </row>
    <row r="127" spans="1:12" ht="12.75" hidden="1" x14ac:dyDescent="0.2">
      <c r="A127" s="474" t="s">
        <v>252</v>
      </c>
      <c r="B127" s="23"/>
      <c r="C127" s="344"/>
      <c r="D127" s="463">
        <f>C127*$C$125*$C$124</f>
        <v>0</v>
      </c>
      <c r="E127" s="345"/>
      <c r="F127" s="347"/>
      <c r="G127" s="347"/>
      <c r="H127" s="347"/>
      <c r="I127" s="347"/>
      <c r="J127" s="347"/>
      <c r="K127" s="347"/>
      <c r="L127" s="466">
        <f t="shared" si="2"/>
        <v>0</v>
      </c>
    </row>
    <row r="128" spans="1:12" ht="12.75" hidden="1" x14ac:dyDescent="0.2">
      <c r="A128" s="474" t="s">
        <v>253</v>
      </c>
      <c r="B128" s="23"/>
      <c r="C128" s="344"/>
      <c r="D128" s="463">
        <f>C128*$C$125*$C$124</f>
        <v>0</v>
      </c>
      <c r="E128" s="345"/>
      <c r="F128" s="347"/>
      <c r="G128" s="347"/>
      <c r="H128" s="347"/>
      <c r="I128" s="347"/>
      <c r="J128" s="347"/>
      <c r="K128" s="347"/>
      <c r="L128" s="466">
        <f t="shared" si="2"/>
        <v>0</v>
      </c>
    </row>
    <row r="129" spans="1:12" ht="12.75" hidden="1" x14ac:dyDescent="0.2">
      <c r="A129" s="474" t="s">
        <v>254</v>
      </c>
      <c r="B129" s="23"/>
      <c r="C129" s="344"/>
      <c r="D129" s="463">
        <f>C129*$C$125*$C$124</f>
        <v>0</v>
      </c>
      <c r="E129" s="345"/>
      <c r="F129" s="347"/>
      <c r="G129" s="347"/>
      <c r="H129" s="347"/>
      <c r="I129" s="347"/>
      <c r="J129" s="347"/>
      <c r="K129" s="347"/>
      <c r="L129" s="466">
        <f t="shared" si="2"/>
        <v>0</v>
      </c>
    </row>
    <row r="130" spans="1:12" ht="12.75" hidden="1" x14ac:dyDescent="0.2">
      <c r="A130" s="474" t="s">
        <v>255</v>
      </c>
      <c r="B130" s="23"/>
      <c r="C130" s="344"/>
      <c r="D130" s="463">
        <f>C130*$C$125*$C$124</f>
        <v>0</v>
      </c>
      <c r="E130" s="345"/>
      <c r="F130" s="347"/>
      <c r="G130" s="347"/>
      <c r="H130" s="347"/>
      <c r="I130" s="347"/>
      <c r="J130" s="347"/>
      <c r="K130" s="347"/>
      <c r="L130" s="466">
        <f t="shared" si="2"/>
        <v>0</v>
      </c>
    </row>
    <row r="131" spans="1:12" ht="12.75" hidden="1" x14ac:dyDescent="0.2">
      <c r="A131" s="471" t="s">
        <v>256</v>
      </c>
      <c r="B131" s="14"/>
      <c r="C131" s="15"/>
      <c r="D131" s="472"/>
      <c r="E131" s="16"/>
      <c r="F131" s="27"/>
      <c r="G131" s="473">
        <f>SUM(G132:G136)</f>
        <v>0</v>
      </c>
      <c r="H131" s="473">
        <f>SUM(H132:H136)</f>
        <v>0</v>
      </c>
      <c r="I131" s="473">
        <f>SUM(I132:I136)</f>
        <v>0</v>
      </c>
      <c r="J131" s="473">
        <f>SUM(J132:J136)</f>
        <v>0</v>
      </c>
      <c r="K131" s="473">
        <f>SUM(K132:K136)</f>
        <v>0</v>
      </c>
      <c r="L131" s="466">
        <f t="shared" si="2"/>
        <v>0</v>
      </c>
    </row>
    <row r="132" spans="1:12" ht="12.75" hidden="1" x14ac:dyDescent="0.2">
      <c r="A132" s="474" t="s">
        <v>257</v>
      </c>
      <c r="B132" s="23"/>
      <c r="C132" s="344"/>
      <c r="D132" s="463">
        <f>C132*$C$131*$C$124</f>
        <v>0</v>
      </c>
      <c r="E132" s="345"/>
      <c r="F132" s="347"/>
      <c r="G132" s="347"/>
      <c r="H132" s="347"/>
      <c r="I132" s="347"/>
      <c r="J132" s="347"/>
      <c r="K132" s="347"/>
      <c r="L132" s="466">
        <f t="shared" si="2"/>
        <v>0</v>
      </c>
    </row>
    <row r="133" spans="1:12" ht="12.75" hidden="1" x14ac:dyDescent="0.2">
      <c r="A133" s="474" t="s">
        <v>258</v>
      </c>
      <c r="B133" s="23"/>
      <c r="C133" s="344"/>
      <c r="D133" s="463">
        <f>C133*$C$131*$C$124</f>
        <v>0</v>
      </c>
      <c r="E133" s="345"/>
      <c r="F133" s="347"/>
      <c r="G133" s="347"/>
      <c r="H133" s="347"/>
      <c r="I133" s="347"/>
      <c r="J133" s="347"/>
      <c r="K133" s="347"/>
      <c r="L133" s="466">
        <f t="shared" si="2"/>
        <v>0</v>
      </c>
    </row>
    <row r="134" spans="1:12" ht="12.75" hidden="1" x14ac:dyDescent="0.2">
      <c r="A134" s="474" t="s">
        <v>259</v>
      </c>
      <c r="B134" s="23"/>
      <c r="C134" s="344"/>
      <c r="D134" s="463">
        <f>C134*$C$131*$C$124</f>
        <v>0</v>
      </c>
      <c r="E134" s="345"/>
      <c r="F134" s="347"/>
      <c r="G134" s="347"/>
      <c r="H134" s="347"/>
      <c r="I134" s="347"/>
      <c r="J134" s="347"/>
      <c r="K134" s="347"/>
      <c r="L134" s="466">
        <f t="shared" si="2"/>
        <v>0</v>
      </c>
    </row>
    <row r="135" spans="1:12" ht="12.75" hidden="1" x14ac:dyDescent="0.2">
      <c r="A135" s="474" t="s">
        <v>260</v>
      </c>
      <c r="B135" s="23"/>
      <c r="C135" s="344"/>
      <c r="D135" s="463">
        <f>C135*$C$131*$C$124</f>
        <v>0</v>
      </c>
      <c r="E135" s="345"/>
      <c r="F135" s="347"/>
      <c r="G135" s="347"/>
      <c r="H135" s="347"/>
      <c r="I135" s="347"/>
      <c r="J135" s="347"/>
      <c r="K135" s="347"/>
      <c r="L135" s="466">
        <f t="shared" si="2"/>
        <v>0</v>
      </c>
    </row>
    <row r="136" spans="1:12" ht="12.75" hidden="1" x14ac:dyDescent="0.2">
      <c r="A136" s="474" t="s">
        <v>261</v>
      </c>
      <c r="B136" s="23"/>
      <c r="C136" s="344"/>
      <c r="D136" s="463">
        <f>C136*$C$131*$C$124</f>
        <v>0</v>
      </c>
      <c r="E136" s="345"/>
      <c r="F136" s="347"/>
      <c r="G136" s="347"/>
      <c r="H136" s="347"/>
      <c r="I136" s="347"/>
      <c r="J136" s="347"/>
      <c r="K136" s="347"/>
      <c r="L136" s="466">
        <f t="shared" si="2"/>
        <v>0</v>
      </c>
    </row>
    <row r="137" spans="1:12" ht="12.75" hidden="1" x14ac:dyDescent="0.2">
      <c r="A137" s="471" t="s">
        <v>262</v>
      </c>
      <c r="B137" s="14"/>
      <c r="C137" s="15"/>
      <c r="D137" s="472"/>
      <c r="E137" s="16"/>
      <c r="F137" s="27"/>
      <c r="G137" s="473">
        <f>SUM(G138:G142)</f>
        <v>0</v>
      </c>
      <c r="H137" s="473">
        <f>SUM(H138:H142)</f>
        <v>0</v>
      </c>
      <c r="I137" s="473">
        <f>SUM(I138:I142)</f>
        <v>0</v>
      </c>
      <c r="J137" s="473">
        <f>SUM(J138:J142)</f>
        <v>0</v>
      </c>
      <c r="K137" s="473">
        <f>SUM(K138:K142)</f>
        <v>0</v>
      </c>
      <c r="L137" s="466">
        <f t="shared" si="2"/>
        <v>0</v>
      </c>
    </row>
    <row r="138" spans="1:12" ht="12.75" hidden="1" x14ac:dyDescent="0.2">
      <c r="A138" s="474" t="s">
        <v>263</v>
      </c>
      <c r="B138" s="23"/>
      <c r="C138" s="344"/>
      <c r="D138" s="463">
        <f>C138*$C$137*$C$124</f>
        <v>0</v>
      </c>
      <c r="E138" s="345"/>
      <c r="F138" s="347"/>
      <c r="G138" s="347"/>
      <c r="H138" s="347"/>
      <c r="I138" s="347"/>
      <c r="J138" s="347"/>
      <c r="K138" s="347"/>
      <c r="L138" s="466">
        <f t="shared" si="2"/>
        <v>0</v>
      </c>
    </row>
    <row r="139" spans="1:12" ht="12.75" hidden="1" x14ac:dyDescent="0.2">
      <c r="A139" s="474" t="s">
        <v>264</v>
      </c>
      <c r="B139" s="23"/>
      <c r="C139" s="344"/>
      <c r="D139" s="463">
        <f>C139*$C$137*$C$124</f>
        <v>0</v>
      </c>
      <c r="E139" s="345"/>
      <c r="F139" s="347"/>
      <c r="G139" s="347"/>
      <c r="H139" s="347"/>
      <c r="I139" s="347"/>
      <c r="J139" s="347"/>
      <c r="K139" s="347"/>
      <c r="L139" s="466">
        <f t="shared" si="2"/>
        <v>0</v>
      </c>
    </row>
    <row r="140" spans="1:12" ht="12.75" hidden="1" x14ac:dyDescent="0.2">
      <c r="A140" s="474" t="s">
        <v>265</v>
      </c>
      <c r="B140" s="23"/>
      <c r="C140" s="344"/>
      <c r="D140" s="463">
        <f>C140*$C$137*$C$124</f>
        <v>0</v>
      </c>
      <c r="E140" s="345"/>
      <c r="F140" s="347"/>
      <c r="G140" s="347"/>
      <c r="H140" s="347"/>
      <c r="I140" s="347"/>
      <c r="J140" s="347"/>
      <c r="K140" s="347"/>
      <c r="L140" s="466">
        <f t="shared" si="2"/>
        <v>0</v>
      </c>
    </row>
    <row r="141" spans="1:12" ht="12.75" hidden="1" x14ac:dyDescent="0.2">
      <c r="A141" s="474" t="s">
        <v>266</v>
      </c>
      <c r="B141" s="23"/>
      <c r="C141" s="344"/>
      <c r="D141" s="463">
        <f>C141*$C$137*$C$124</f>
        <v>0</v>
      </c>
      <c r="E141" s="345"/>
      <c r="F141" s="347"/>
      <c r="G141" s="347"/>
      <c r="H141" s="347"/>
      <c r="I141" s="347"/>
      <c r="J141" s="347"/>
      <c r="K141" s="347"/>
      <c r="L141" s="466">
        <f t="shared" si="2"/>
        <v>0</v>
      </c>
    </row>
    <row r="142" spans="1:12" ht="12.75" hidden="1" x14ac:dyDescent="0.2">
      <c r="A142" s="474" t="s">
        <v>267</v>
      </c>
      <c r="B142" s="23"/>
      <c r="C142" s="344"/>
      <c r="D142" s="463">
        <f>C142*$C$137*$C$124</f>
        <v>0</v>
      </c>
      <c r="E142" s="345"/>
      <c r="F142" s="347"/>
      <c r="G142" s="347"/>
      <c r="H142" s="347"/>
      <c r="I142" s="347"/>
      <c r="J142" s="347"/>
      <c r="K142" s="347"/>
      <c r="L142" s="466">
        <f t="shared" si="2"/>
        <v>0</v>
      </c>
    </row>
    <row r="143" spans="1:12" ht="12.75" hidden="1" x14ac:dyDescent="0.2">
      <c r="A143" s="471" t="s">
        <v>268</v>
      </c>
      <c r="B143" s="14"/>
      <c r="C143" s="15"/>
      <c r="D143" s="472"/>
      <c r="E143" s="16"/>
      <c r="F143" s="27"/>
      <c r="G143" s="473">
        <f>SUM(G144:G148)</f>
        <v>0</v>
      </c>
      <c r="H143" s="473">
        <f>SUM(H144:H148)</f>
        <v>0</v>
      </c>
      <c r="I143" s="473">
        <f>SUM(I144:I148)</f>
        <v>0</v>
      </c>
      <c r="J143" s="473">
        <f>SUM(J144:J148)</f>
        <v>0</v>
      </c>
      <c r="K143" s="473">
        <f>SUM(K144:K148)</f>
        <v>0</v>
      </c>
      <c r="L143" s="466">
        <f t="shared" si="2"/>
        <v>0</v>
      </c>
    </row>
    <row r="144" spans="1:12" ht="12.75" hidden="1" x14ac:dyDescent="0.2">
      <c r="A144" s="474" t="s">
        <v>269</v>
      </c>
      <c r="B144" s="23"/>
      <c r="C144" s="344"/>
      <c r="D144" s="463">
        <f>C144*$C$143*$C$124</f>
        <v>0</v>
      </c>
      <c r="E144" s="345"/>
      <c r="F144" s="347"/>
      <c r="G144" s="347"/>
      <c r="H144" s="347"/>
      <c r="I144" s="347"/>
      <c r="J144" s="347"/>
      <c r="K144" s="347"/>
      <c r="L144" s="466">
        <f t="shared" si="2"/>
        <v>0</v>
      </c>
    </row>
    <row r="145" spans="1:12" ht="12.75" hidden="1" x14ac:dyDescent="0.2">
      <c r="A145" s="474" t="s">
        <v>270</v>
      </c>
      <c r="B145" s="23"/>
      <c r="C145" s="344"/>
      <c r="D145" s="463">
        <f>C145*$C$143*$C$124</f>
        <v>0</v>
      </c>
      <c r="E145" s="345"/>
      <c r="F145" s="347"/>
      <c r="G145" s="347"/>
      <c r="H145" s="347"/>
      <c r="I145" s="347"/>
      <c r="J145" s="347"/>
      <c r="K145" s="347"/>
      <c r="L145" s="466">
        <f t="shared" si="2"/>
        <v>0</v>
      </c>
    </row>
    <row r="146" spans="1:12" ht="12.75" hidden="1" x14ac:dyDescent="0.2">
      <c r="A146" s="474" t="s">
        <v>271</v>
      </c>
      <c r="B146" s="23"/>
      <c r="C146" s="344"/>
      <c r="D146" s="463">
        <f>C146*$C$143*$C$124</f>
        <v>0</v>
      </c>
      <c r="E146" s="345"/>
      <c r="F146" s="347"/>
      <c r="G146" s="347"/>
      <c r="H146" s="347"/>
      <c r="I146" s="347"/>
      <c r="J146" s="347"/>
      <c r="K146" s="347"/>
      <c r="L146" s="466">
        <f t="shared" si="2"/>
        <v>0</v>
      </c>
    </row>
    <row r="147" spans="1:12" ht="12.75" hidden="1" x14ac:dyDescent="0.2">
      <c r="A147" s="474" t="s">
        <v>272</v>
      </c>
      <c r="B147" s="23"/>
      <c r="C147" s="344"/>
      <c r="D147" s="463">
        <f>C147*$C$143*$C$124</f>
        <v>0</v>
      </c>
      <c r="E147" s="345"/>
      <c r="F147" s="347"/>
      <c r="G147" s="347"/>
      <c r="H147" s="347"/>
      <c r="I147" s="347"/>
      <c r="J147" s="347"/>
      <c r="K147" s="347"/>
      <c r="L147" s="466">
        <f t="shared" si="2"/>
        <v>0</v>
      </c>
    </row>
    <row r="148" spans="1:12" ht="12.75" hidden="1" x14ac:dyDescent="0.2">
      <c r="A148" s="474" t="s">
        <v>273</v>
      </c>
      <c r="B148" s="23"/>
      <c r="C148" s="344"/>
      <c r="D148" s="463">
        <f>C148*$C$143*$C$124</f>
        <v>0</v>
      </c>
      <c r="E148" s="345"/>
      <c r="F148" s="347"/>
      <c r="G148" s="347"/>
      <c r="H148" s="347"/>
      <c r="I148" s="347"/>
      <c r="J148" s="347"/>
      <c r="K148" s="347"/>
      <c r="L148" s="466">
        <f t="shared" si="2"/>
        <v>0</v>
      </c>
    </row>
    <row r="149" spans="1:12" ht="12.75" hidden="1" x14ac:dyDescent="0.2">
      <c r="A149" s="471" t="s">
        <v>274</v>
      </c>
      <c r="B149" s="14"/>
      <c r="C149" s="15"/>
      <c r="D149" s="472"/>
      <c r="E149" s="16"/>
      <c r="F149" s="27"/>
      <c r="G149" s="473">
        <f>SUM(G150:G154)</f>
        <v>0</v>
      </c>
      <c r="H149" s="473">
        <f>SUM(H150:H154)</f>
        <v>0</v>
      </c>
      <c r="I149" s="473">
        <f>SUM(I150:I154)</f>
        <v>0</v>
      </c>
      <c r="J149" s="473">
        <f>SUM(J150:J154)</f>
        <v>0</v>
      </c>
      <c r="K149" s="473">
        <f>SUM(K150:K154)</f>
        <v>0</v>
      </c>
      <c r="L149" s="466">
        <f t="shared" si="2"/>
        <v>0</v>
      </c>
    </row>
    <row r="150" spans="1:12" ht="12.75" hidden="1" x14ac:dyDescent="0.2">
      <c r="A150" s="474" t="s">
        <v>275</v>
      </c>
      <c r="B150" s="23"/>
      <c r="C150" s="344"/>
      <c r="D150" s="463">
        <f>C150*$C$149*$C$124</f>
        <v>0</v>
      </c>
      <c r="E150" s="345"/>
      <c r="F150" s="347"/>
      <c r="G150" s="347"/>
      <c r="H150" s="347"/>
      <c r="I150" s="347"/>
      <c r="J150" s="347"/>
      <c r="K150" s="347"/>
      <c r="L150" s="466">
        <f t="shared" si="2"/>
        <v>0</v>
      </c>
    </row>
    <row r="151" spans="1:12" ht="12.75" hidden="1" x14ac:dyDescent="0.2">
      <c r="A151" s="474" t="s">
        <v>276</v>
      </c>
      <c r="B151" s="23"/>
      <c r="C151" s="344"/>
      <c r="D151" s="463">
        <f>C151*$C$149*$C$124</f>
        <v>0</v>
      </c>
      <c r="E151" s="345"/>
      <c r="F151" s="347"/>
      <c r="G151" s="347"/>
      <c r="H151" s="347"/>
      <c r="I151" s="347"/>
      <c r="J151" s="347"/>
      <c r="K151" s="347"/>
      <c r="L151" s="466">
        <f t="shared" si="2"/>
        <v>0</v>
      </c>
    </row>
    <row r="152" spans="1:12" ht="12.75" hidden="1" x14ac:dyDescent="0.2">
      <c r="A152" s="474" t="s">
        <v>277</v>
      </c>
      <c r="B152" s="23"/>
      <c r="C152" s="344"/>
      <c r="D152" s="463">
        <f>C152*$C$149*$C$124</f>
        <v>0</v>
      </c>
      <c r="E152" s="345"/>
      <c r="F152" s="347"/>
      <c r="G152" s="347"/>
      <c r="H152" s="347"/>
      <c r="I152" s="347"/>
      <c r="J152" s="347"/>
      <c r="K152" s="347"/>
      <c r="L152" s="466">
        <f t="shared" si="2"/>
        <v>0</v>
      </c>
    </row>
    <row r="153" spans="1:12" ht="12.75" hidden="1" x14ac:dyDescent="0.2">
      <c r="A153" s="474" t="s">
        <v>278</v>
      </c>
      <c r="B153" s="23"/>
      <c r="C153" s="344"/>
      <c r="D153" s="463">
        <f>C153*$C$149*$C$124</f>
        <v>0</v>
      </c>
      <c r="E153" s="345"/>
      <c r="F153" s="347"/>
      <c r="G153" s="347"/>
      <c r="H153" s="347"/>
      <c r="I153" s="347"/>
      <c r="J153" s="347"/>
      <c r="K153" s="347"/>
      <c r="L153" s="466">
        <f t="shared" si="2"/>
        <v>0</v>
      </c>
    </row>
    <row r="154" spans="1:12" ht="12.75" hidden="1" x14ac:dyDescent="0.2">
      <c r="A154" s="474" t="s">
        <v>279</v>
      </c>
      <c r="B154" s="23"/>
      <c r="C154" s="344"/>
      <c r="D154" s="463">
        <f>C154*$C$149*$C$124</f>
        <v>0</v>
      </c>
      <c r="E154" s="345"/>
      <c r="F154" s="347"/>
      <c r="G154" s="347"/>
      <c r="H154" s="347"/>
      <c r="I154" s="347"/>
      <c r="J154" s="347"/>
      <c r="K154" s="347"/>
      <c r="L154" s="466">
        <f t="shared" si="2"/>
        <v>0</v>
      </c>
    </row>
    <row r="155" spans="1:12" ht="12.75" hidden="1" x14ac:dyDescent="0.2">
      <c r="A155" s="468" t="s">
        <v>280</v>
      </c>
      <c r="B155" s="17"/>
      <c r="C155" s="18"/>
      <c r="D155" s="469"/>
      <c r="E155" s="19"/>
      <c r="F155" s="26"/>
      <c r="G155" s="470">
        <f>G156+G162+G168+G174+G180</f>
        <v>0</v>
      </c>
      <c r="H155" s="470">
        <f>H156+H162+H168+H174+H180</f>
        <v>0</v>
      </c>
      <c r="I155" s="470">
        <f>I156+I162+I168+I174+I180</f>
        <v>0</v>
      </c>
      <c r="J155" s="470">
        <f>J156+J162+J168+J174+J180</f>
        <v>0</v>
      </c>
      <c r="K155" s="470">
        <f>K156+K162+K168+K174+K180</f>
        <v>0</v>
      </c>
      <c r="L155" s="466">
        <f t="shared" si="2"/>
        <v>0</v>
      </c>
    </row>
    <row r="156" spans="1:12" ht="12.75" hidden="1" x14ac:dyDescent="0.2">
      <c r="A156" s="471" t="s">
        <v>281</v>
      </c>
      <c r="B156" s="14"/>
      <c r="C156" s="15"/>
      <c r="D156" s="472"/>
      <c r="E156" s="16"/>
      <c r="F156" s="27"/>
      <c r="G156" s="473">
        <f>SUM(G157:G161)</f>
        <v>0</v>
      </c>
      <c r="H156" s="473">
        <f>SUM(H157:H161)</f>
        <v>0</v>
      </c>
      <c r="I156" s="473">
        <f>SUM(I157:I161)</f>
        <v>0</v>
      </c>
      <c r="J156" s="473">
        <f>SUM(J157:J161)</f>
        <v>0</v>
      </c>
      <c r="K156" s="473">
        <f>SUM(K157:K161)</f>
        <v>0</v>
      </c>
      <c r="L156" s="466">
        <f t="shared" si="2"/>
        <v>0</v>
      </c>
    </row>
    <row r="157" spans="1:12" ht="12.75" hidden="1" x14ac:dyDescent="0.2">
      <c r="A157" s="474" t="s">
        <v>282</v>
      </c>
      <c r="B157" s="23"/>
      <c r="C157" s="344"/>
      <c r="D157" s="463">
        <f>C157*$C$156*$C$155</f>
        <v>0</v>
      </c>
      <c r="E157" s="345"/>
      <c r="F157" s="347"/>
      <c r="G157" s="347"/>
      <c r="H157" s="347"/>
      <c r="I157" s="347"/>
      <c r="J157" s="347"/>
      <c r="K157" s="347"/>
      <c r="L157" s="466">
        <f t="shared" si="2"/>
        <v>0</v>
      </c>
    </row>
    <row r="158" spans="1:12" ht="12.75" hidden="1" x14ac:dyDescent="0.2">
      <c r="A158" s="474" t="s">
        <v>283</v>
      </c>
      <c r="B158" s="23"/>
      <c r="C158" s="344"/>
      <c r="D158" s="463">
        <f>C158*$C$156*$C$155</f>
        <v>0</v>
      </c>
      <c r="E158" s="345"/>
      <c r="F158" s="347"/>
      <c r="G158" s="347"/>
      <c r="H158" s="347"/>
      <c r="I158" s="347"/>
      <c r="J158" s="347"/>
      <c r="K158" s="347"/>
      <c r="L158" s="466">
        <f t="shared" si="2"/>
        <v>0</v>
      </c>
    </row>
    <row r="159" spans="1:12" ht="12.75" hidden="1" x14ac:dyDescent="0.2">
      <c r="A159" s="474" t="s">
        <v>284</v>
      </c>
      <c r="B159" s="23"/>
      <c r="C159" s="344"/>
      <c r="D159" s="463">
        <f>C159*$C$156*$C$155</f>
        <v>0</v>
      </c>
      <c r="E159" s="345"/>
      <c r="F159" s="347"/>
      <c r="G159" s="347"/>
      <c r="H159" s="347"/>
      <c r="I159" s="347"/>
      <c r="J159" s="347"/>
      <c r="K159" s="347"/>
      <c r="L159" s="466">
        <f t="shared" si="2"/>
        <v>0</v>
      </c>
    </row>
    <row r="160" spans="1:12" ht="12.75" hidden="1" x14ac:dyDescent="0.2">
      <c r="A160" s="474" t="s">
        <v>285</v>
      </c>
      <c r="B160" s="23"/>
      <c r="C160" s="344"/>
      <c r="D160" s="463">
        <f>C160*$C$156*$C$155</f>
        <v>0</v>
      </c>
      <c r="E160" s="345"/>
      <c r="F160" s="347"/>
      <c r="G160" s="347"/>
      <c r="H160" s="347"/>
      <c r="I160" s="347"/>
      <c r="J160" s="347"/>
      <c r="K160" s="347"/>
      <c r="L160" s="466">
        <f t="shared" si="2"/>
        <v>0</v>
      </c>
    </row>
    <row r="161" spans="1:12" ht="12.75" hidden="1" x14ac:dyDescent="0.2">
      <c r="A161" s="474" t="s">
        <v>286</v>
      </c>
      <c r="B161" s="23"/>
      <c r="C161" s="344"/>
      <c r="D161" s="463">
        <f>C161*$C$156*$C$155</f>
        <v>0</v>
      </c>
      <c r="E161" s="345"/>
      <c r="F161" s="347"/>
      <c r="G161" s="347"/>
      <c r="H161" s="347"/>
      <c r="I161" s="347"/>
      <c r="J161" s="347"/>
      <c r="K161" s="347"/>
      <c r="L161" s="466">
        <f t="shared" si="2"/>
        <v>0</v>
      </c>
    </row>
    <row r="162" spans="1:12" ht="12.75" hidden="1" x14ac:dyDescent="0.2">
      <c r="A162" s="471" t="s">
        <v>287</v>
      </c>
      <c r="B162" s="14"/>
      <c r="C162" s="15"/>
      <c r="D162" s="472"/>
      <c r="E162" s="16"/>
      <c r="F162" s="27"/>
      <c r="G162" s="473">
        <f>SUM(G163:G167)</f>
        <v>0</v>
      </c>
      <c r="H162" s="473">
        <f>SUM(H163:H167)</f>
        <v>0</v>
      </c>
      <c r="I162" s="473">
        <f>SUM(I163:I167)</f>
        <v>0</v>
      </c>
      <c r="J162" s="473">
        <f>SUM(J163:J167)</f>
        <v>0</v>
      </c>
      <c r="K162" s="473">
        <f>SUM(K163:K167)</f>
        <v>0</v>
      </c>
      <c r="L162" s="466">
        <f t="shared" si="2"/>
        <v>0</v>
      </c>
    </row>
    <row r="163" spans="1:12" ht="12.75" hidden="1" x14ac:dyDescent="0.2">
      <c r="A163" s="474" t="s">
        <v>288</v>
      </c>
      <c r="B163" s="23"/>
      <c r="C163" s="344"/>
      <c r="D163" s="463">
        <f>C163*$C$162*$C$155</f>
        <v>0</v>
      </c>
      <c r="E163" s="345"/>
      <c r="F163" s="347"/>
      <c r="G163" s="347"/>
      <c r="H163" s="347"/>
      <c r="I163" s="347"/>
      <c r="J163" s="347"/>
      <c r="K163" s="347"/>
      <c r="L163" s="466">
        <f t="shared" si="2"/>
        <v>0</v>
      </c>
    </row>
    <row r="164" spans="1:12" ht="12.75" hidden="1" x14ac:dyDescent="0.2">
      <c r="A164" s="474" t="s">
        <v>289</v>
      </c>
      <c r="B164" s="23"/>
      <c r="C164" s="344"/>
      <c r="D164" s="463">
        <f>C164*$C$162*$C$155</f>
        <v>0</v>
      </c>
      <c r="E164" s="345"/>
      <c r="F164" s="347"/>
      <c r="G164" s="347"/>
      <c r="H164" s="347"/>
      <c r="I164" s="347"/>
      <c r="J164" s="347"/>
      <c r="K164" s="347"/>
      <c r="L164" s="466">
        <f t="shared" si="2"/>
        <v>0</v>
      </c>
    </row>
    <row r="165" spans="1:12" ht="12.75" hidden="1" x14ac:dyDescent="0.2">
      <c r="A165" s="474" t="s">
        <v>290</v>
      </c>
      <c r="B165" s="23"/>
      <c r="C165" s="344"/>
      <c r="D165" s="463">
        <f>C165*$C$162*$C$155</f>
        <v>0</v>
      </c>
      <c r="E165" s="345"/>
      <c r="F165" s="347"/>
      <c r="G165" s="347"/>
      <c r="H165" s="347"/>
      <c r="I165" s="347"/>
      <c r="J165" s="347"/>
      <c r="K165" s="347"/>
      <c r="L165" s="466">
        <f t="shared" si="2"/>
        <v>0</v>
      </c>
    </row>
    <row r="166" spans="1:12" ht="12.75" hidden="1" x14ac:dyDescent="0.2">
      <c r="A166" s="474" t="s">
        <v>291</v>
      </c>
      <c r="B166" s="23"/>
      <c r="C166" s="344"/>
      <c r="D166" s="463">
        <f>C166*$C$162*$C$155</f>
        <v>0</v>
      </c>
      <c r="E166" s="345"/>
      <c r="F166" s="347"/>
      <c r="G166" s="347"/>
      <c r="H166" s="347"/>
      <c r="I166" s="347"/>
      <c r="J166" s="347"/>
      <c r="K166" s="347"/>
      <c r="L166" s="466">
        <f t="shared" si="2"/>
        <v>0</v>
      </c>
    </row>
    <row r="167" spans="1:12" ht="12.75" hidden="1" x14ac:dyDescent="0.2">
      <c r="A167" s="474" t="s">
        <v>292</v>
      </c>
      <c r="B167" s="23"/>
      <c r="C167" s="344"/>
      <c r="D167" s="463">
        <f>C167*$C$162*$C$155</f>
        <v>0</v>
      </c>
      <c r="E167" s="345"/>
      <c r="F167" s="347"/>
      <c r="G167" s="347"/>
      <c r="H167" s="347"/>
      <c r="I167" s="347"/>
      <c r="J167" s="347"/>
      <c r="K167" s="347"/>
      <c r="L167" s="466">
        <f t="shared" si="2"/>
        <v>0</v>
      </c>
    </row>
    <row r="168" spans="1:12" ht="12.75" hidden="1" x14ac:dyDescent="0.2">
      <c r="A168" s="471" t="s">
        <v>293</v>
      </c>
      <c r="B168" s="14"/>
      <c r="C168" s="15"/>
      <c r="D168" s="472"/>
      <c r="E168" s="16"/>
      <c r="F168" s="27"/>
      <c r="G168" s="473">
        <f>SUM(G169:G173)</f>
        <v>0</v>
      </c>
      <c r="H168" s="473">
        <f>SUM(H169:H173)</f>
        <v>0</v>
      </c>
      <c r="I168" s="473">
        <f>SUM(I169:I173)</f>
        <v>0</v>
      </c>
      <c r="J168" s="473">
        <f>SUM(J169:J173)</f>
        <v>0</v>
      </c>
      <c r="K168" s="473">
        <f>SUM(K169:K173)</f>
        <v>0</v>
      </c>
      <c r="L168" s="466">
        <f t="shared" si="2"/>
        <v>0</v>
      </c>
    </row>
    <row r="169" spans="1:12" ht="12.75" hidden="1" x14ac:dyDescent="0.2">
      <c r="A169" s="474" t="s">
        <v>294</v>
      </c>
      <c r="B169" s="23"/>
      <c r="C169" s="344"/>
      <c r="D169" s="463">
        <f>C169*$C$168*$C$155</f>
        <v>0</v>
      </c>
      <c r="E169" s="345"/>
      <c r="F169" s="347"/>
      <c r="G169" s="347"/>
      <c r="H169" s="347"/>
      <c r="I169" s="347"/>
      <c r="J169" s="347"/>
      <c r="K169" s="347"/>
      <c r="L169" s="466">
        <f t="shared" si="2"/>
        <v>0</v>
      </c>
    </row>
    <row r="170" spans="1:12" ht="12.75" hidden="1" x14ac:dyDescent="0.2">
      <c r="A170" s="474" t="s">
        <v>295</v>
      </c>
      <c r="B170" s="23"/>
      <c r="C170" s="344"/>
      <c r="D170" s="463">
        <f>C170*$C$168*$C$155</f>
        <v>0</v>
      </c>
      <c r="E170" s="345"/>
      <c r="F170" s="347"/>
      <c r="G170" s="347"/>
      <c r="H170" s="347"/>
      <c r="I170" s="347"/>
      <c r="J170" s="347"/>
      <c r="K170" s="347"/>
      <c r="L170" s="466">
        <f t="shared" si="2"/>
        <v>0</v>
      </c>
    </row>
    <row r="171" spans="1:12" ht="12.75" hidden="1" x14ac:dyDescent="0.2">
      <c r="A171" s="474" t="s">
        <v>296</v>
      </c>
      <c r="B171" s="23"/>
      <c r="C171" s="344"/>
      <c r="D171" s="463">
        <f>C171*$C$168*$C$155</f>
        <v>0</v>
      </c>
      <c r="E171" s="345"/>
      <c r="F171" s="347"/>
      <c r="G171" s="347"/>
      <c r="H171" s="347"/>
      <c r="I171" s="347"/>
      <c r="J171" s="347"/>
      <c r="K171" s="347"/>
      <c r="L171" s="466">
        <f t="shared" si="2"/>
        <v>0</v>
      </c>
    </row>
    <row r="172" spans="1:12" ht="12.75" hidden="1" x14ac:dyDescent="0.2">
      <c r="A172" s="474" t="s">
        <v>297</v>
      </c>
      <c r="B172" s="23"/>
      <c r="C172" s="344"/>
      <c r="D172" s="463">
        <f>C172*$C$168*$C$155</f>
        <v>0</v>
      </c>
      <c r="E172" s="345"/>
      <c r="F172" s="347"/>
      <c r="G172" s="347"/>
      <c r="H172" s="347"/>
      <c r="I172" s="347"/>
      <c r="J172" s="347"/>
      <c r="K172" s="347"/>
      <c r="L172" s="466">
        <f t="shared" si="2"/>
        <v>0</v>
      </c>
    </row>
    <row r="173" spans="1:12" ht="12.75" hidden="1" x14ac:dyDescent="0.2">
      <c r="A173" s="474" t="s">
        <v>298</v>
      </c>
      <c r="B173" s="23"/>
      <c r="C173" s="344"/>
      <c r="D173" s="463">
        <f>C173*$C$168*$C$155</f>
        <v>0</v>
      </c>
      <c r="E173" s="345"/>
      <c r="F173" s="347"/>
      <c r="G173" s="347"/>
      <c r="H173" s="347"/>
      <c r="I173" s="347"/>
      <c r="J173" s="347"/>
      <c r="K173" s="347"/>
      <c r="L173" s="466">
        <f t="shared" si="2"/>
        <v>0</v>
      </c>
    </row>
    <row r="174" spans="1:12" ht="12.75" hidden="1" x14ac:dyDescent="0.2">
      <c r="A174" s="471" t="s">
        <v>299</v>
      </c>
      <c r="B174" s="14"/>
      <c r="C174" s="15"/>
      <c r="D174" s="472"/>
      <c r="E174" s="16"/>
      <c r="F174" s="27"/>
      <c r="G174" s="473">
        <f>SUM(G175:G179)</f>
        <v>0</v>
      </c>
      <c r="H174" s="473">
        <f>SUM(H175:H179)</f>
        <v>0</v>
      </c>
      <c r="I174" s="473">
        <f>SUM(I175:I179)</f>
        <v>0</v>
      </c>
      <c r="J174" s="473">
        <f>SUM(J175:J179)</f>
        <v>0</v>
      </c>
      <c r="K174" s="473">
        <f>SUM(K175:K179)</f>
        <v>0</v>
      </c>
      <c r="L174" s="466">
        <f t="shared" si="2"/>
        <v>0</v>
      </c>
    </row>
    <row r="175" spans="1:12" ht="12.75" hidden="1" x14ac:dyDescent="0.2">
      <c r="A175" s="474" t="s">
        <v>300</v>
      </c>
      <c r="B175" s="23"/>
      <c r="C175" s="344"/>
      <c r="D175" s="463">
        <f>C175*$C$174*$C$155</f>
        <v>0</v>
      </c>
      <c r="E175" s="345"/>
      <c r="F175" s="347"/>
      <c r="G175" s="347"/>
      <c r="H175" s="347"/>
      <c r="I175" s="347"/>
      <c r="J175" s="347"/>
      <c r="K175" s="347"/>
      <c r="L175" s="466">
        <f t="shared" ref="L175:L185" si="3">F175-SUM(G175:K175)</f>
        <v>0</v>
      </c>
    </row>
    <row r="176" spans="1:12" ht="12.75" hidden="1" x14ac:dyDescent="0.2">
      <c r="A176" s="474" t="s">
        <v>301</v>
      </c>
      <c r="B176" s="23"/>
      <c r="C176" s="344"/>
      <c r="D176" s="463">
        <f>C176*$C$174*$C$155</f>
        <v>0</v>
      </c>
      <c r="E176" s="345"/>
      <c r="F176" s="347"/>
      <c r="G176" s="347"/>
      <c r="H176" s="347"/>
      <c r="I176" s="347"/>
      <c r="J176" s="347"/>
      <c r="K176" s="347"/>
      <c r="L176" s="466">
        <f t="shared" si="3"/>
        <v>0</v>
      </c>
    </row>
    <row r="177" spans="1:12" ht="12.75" hidden="1" x14ac:dyDescent="0.2">
      <c r="A177" s="474" t="s">
        <v>302</v>
      </c>
      <c r="B177" s="23"/>
      <c r="C177" s="344"/>
      <c r="D177" s="463">
        <f>C177*$C$174*$C$155</f>
        <v>0</v>
      </c>
      <c r="E177" s="345"/>
      <c r="F177" s="347"/>
      <c r="G177" s="347"/>
      <c r="H177" s="347"/>
      <c r="I177" s="347"/>
      <c r="J177" s="347"/>
      <c r="K177" s="347"/>
      <c r="L177" s="466">
        <f t="shared" si="3"/>
        <v>0</v>
      </c>
    </row>
    <row r="178" spans="1:12" ht="12.75" hidden="1" x14ac:dyDescent="0.2">
      <c r="A178" s="474" t="s">
        <v>303</v>
      </c>
      <c r="B178" s="23"/>
      <c r="C178" s="344"/>
      <c r="D178" s="463">
        <f>C178*$C$174*$C$155</f>
        <v>0</v>
      </c>
      <c r="E178" s="345"/>
      <c r="F178" s="347"/>
      <c r="G178" s="347"/>
      <c r="H178" s="347"/>
      <c r="I178" s="347"/>
      <c r="J178" s="347"/>
      <c r="K178" s="347"/>
      <c r="L178" s="466">
        <f t="shared" si="3"/>
        <v>0</v>
      </c>
    </row>
    <row r="179" spans="1:12" ht="12.75" hidden="1" x14ac:dyDescent="0.2">
      <c r="A179" s="474" t="s">
        <v>304</v>
      </c>
      <c r="B179" s="23"/>
      <c r="C179" s="344"/>
      <c r="D179" s="463">
        <f>C179*$C$174*$C$155</f>
        <v>0</v>
      </c>
      <c r="E179" s="345"/>
      <c r="F179" s="347"/>
      <c r="G179" s="347"/>
      <c r="H179" s="347"/>
      <c r="I179" s="347"/>
      <c r="J179" s="347"/>
      <c r="K179" s="347"/>
      <c r="L179" s="466">
        <f t="shared" si="3"/>
        <v>0</v>
      </c>
    </row>
    <row r="180" spans="1:12" ht="19.5" hidden="1" customHeight="1" x14ac:dyDescent="0.2">
      <c r="A180" s="471" t="s">
        <v>305</v>
      </c>
      <c r="B180" s="14"/>
      <c r="C180" s="15"/>
      <c r="D180" s="472"/>
      <c r="E180" s="16"/>
      <c r="F180" s="27"/>
      <c r="G180" s="473">
        <f>SUM(G181:G185)</f>
        <v>0</v>
      </c>
      <c r="H180" s="473">
        <f>SUM(H181:H185)</f>
        <v>0</v>
      </c>
      <c r="I180" s="473">
        <f>SUM(I181:I185)</f>
        <v>0</v>
      </c>
      <c r="J180" s="473">
        <f>SUM(J181:J185)</f>
        <v>0</v>
      </c>
      <c r="K180" s="473">
        <f>SUM(K181:K185)</f>
        <v>0</v>
      </c>
      <c r="L180" s="466">
        <f t="shared" si="3"/>
        <v>0</v>
      </c>
    </row>
    <row r="181" spans="1:12" ht="15.75" hidden="1" customHeight="1" x14ac:dyDescent="0.2">
      <c r="A181" s="474" t="s">
        <v>306</v>
      </c>
      <c r="B181" s="23"/>
      <c r="C181" s="344"/>
      <c r="D181" s="463">
        <f>C181*$C$180*$C$155</f>
        <v>0</v>
      </c>
      <c r="E181" s="345"/>
      <c r="F181" s="347"/>
      <c r="G181" s="347"/>
      <c r="H181" s="347"/>
      <c r="I181" s="347"/>
      <c r="J181" s="347"/>
      <c r="K181" s="347"/>
      <c r="L181" s="466">
        <f t="shared" si="3"/>
        <v>0</v>
      </c>
    </row>
    <row r="182" spans="1:12" ht="12" hidden="1" customHeight="1" x14ac:dyDescent="0.2">
      <c r="A182" s="474" t="s">
        <v>307</v>
      </c>
      <c r="B182" s="23"/>
      <c r="C182" s="344"/>
      <c r="D182" s="463">
        <f>C182*$C$180*$C$155</f>
        <v>0</v>
      </c>
      <c r="E182" s="345"/>
      <c r="F182" s="347"/>
      <c r="G182" s="347"/>
      <c r="H182" s="347"/>
      <c r="I182" s="347"/>
      <c r="J182" s="347"/>
      <c r="K182" s="347"/>
      <c r="L182" s="466">
        <f t="shared" si="3"/>
        <v>0</v>
      </c>
    </row>
    <row r="183" spans="1:12" ht="15" hidden="1" customHeight="1" x14ac:dyDescent="0.2">
      <c r="A183" s="474" t="s">
        <v>308</v>
      </c>
      <c r="B183" s="23"/>
      <c r="C183" s="344"/>
      <c r="D183" s="463">
        <f>C183*$C$180*$C$155</f>
        <v>0</v>
      </c>
      <c r="E183" s="345"/>
      <c r="F183" s="347"/>
      <c r="G183" s="347"/>
      <c r="H183" s="347"/>
      <c r="I183" s="347"/>
      <c r="J183" s="347"/>
      <c r="K183" s="347"/>
      <c r="L183" s="466">
        <f t="shared" si="3"/>
        <v>0</v>
      </c>
    </row>
    <row r="184" spans="1:12" ht="12.75" hidden="1" x14ac:dyDescent="0.2">
      <c r="A184" s="474" t="s">
        <v>309</v>
      </c>
      <c r="B184" s="23"/>
      <c r="C184" s="344"/>
      <c r="D184" s="463">
        <f>C184*$C$180*$C$155</f>
        <v>0</v>
      </c>
      <c r="E184" s="345"/>
      <c r="F184" s="347"/>
      <c r="G184" s="347"/>
      <c r="H184" s="347"/>
      <c r="I184" s="347"/>
      <c r="J184" s="347"/>
      <c r="K184" s="347"/>
      <c r="L184" s="466">
        <f t="shared" si="3"/>
        <v>0</v>
      </c>
    </row>
    <row r="185" spans="1:12" ht="12.75" hidden="1" x14ac:dyDescent="0.2">
      <c r="A185" s="474" t="s">
        <v>310</v>
      </c>
      <c r="B185" s="23"/>
      <c r="C185" s="344"/>
      <c r="D185" s="463">
        <f>C185*$C$180*$C$155</f>
        <v>0</v>
      </c>
      <c r="E185" s="345"/>
      <c r="F185" s="347"/>
      <c r="G185" s="347"/>
      <c r="H185" s="347"/>
      <c r="I185" s="347"/>
      <c r="J185" s="347"/>
      <c r="K185" s="347"/>
      <c r="L185" s="466">
        <f t="shared" si="3"/>
        <v>0</v>
      </c>
    </row>
    <row r="186" spans="1:12" ht="18" customHeight="1" x14ac:dyDescent="0.2">
      <c r="A186" s="764" t="s">
        <v>311</v>
      </c>
      <c r="B186" s="765"/>
      <c r="C186" s="765"/>
      <c r="D186" s="765"/>
      <c r="E186" s="765"/>
      <c r="F186" s="765"/>
      <c r="G186" s="514">
        <f>(IFERROR(((G19/$F$19)*$D$19),0)+(IFERROR(((G20/$F$20)*$D$20),0)))+(IFERROR(((#REF!/#REF!)*#REF!),0))+(IFERROR(((#REF!/#REF!)*#REF!),0))+(IFERROR(((#REF!/#REF!)*#REF!),0))+(IFERROR(((G22/$F$22)*$D$22),0))+(IFERROR(((G23/$F$23)*$D$23),0))+(IFERROR(((G24/$F$24)*$D$24),0))+(IFERROR(((#REF!/#REF!)*#REF!),0))+(IFERROR(((#REF!/#REF!)*#REF!),0))+(IFERROR(((G26/$F$26)*$D$26),0))+(IFERROR(((G27/$F$27)*$D$27),0))+(IFERROR(((#REF!/#REF!)*#REF!),0))+(IFERROR(((#REF!/#REF!)*#REF!),0))+(IFERROR(((#REF!/#REF!)*#REF!),0))+(IFERROR(((G29/$F$29)*$D$29),0))+(IFERROR(((G30/$F$30)*$D$30),0))+(IFERROR(((#REF!/#REF!)*#REF!),0))+(IFERROR(((#REF!/#REF!)*#REF!),0))+(IFERROR(((#REF!/#REF!)*#REF!),0))+(IFERROR(((G32/$F$32)*$D$32),0))+(IFERROR(((#REF!/#REF!)*#REF!),0))+(IFERROR(((#REF!/#REF!)*#REF!),0))+(IFERROR(((#REF!/#REF!)*#REF!),0))+(IFERROR(((#REF!/#REF!)*#REF!),0))+(IFERROR(((#REF!/#REF!)*#REF!),0))+(IFERROR(((#REF!/#REF!)*#REF!),0))+(IFERROR(((#REF!/#REF!)*#REF!),0))+(IFERROR(((#REF!/#REF!)*#REF!),0))+(IFERROR(((#REF!/#REF!)*#REF!),0))+(IFERROR(((G34/$F$34)*$D$34),0))+(IFERROR(((G35/$F$35)*$D$35),0))+(IFERROR(((G36/$F$36)*$D$36),0))+(IFERROR(((G37/$F$37)*$D$37),0))+(IFERROR(((G38/$F$38)*$D$38),0))+(IFERROR(((G40/$F$40)*$D$40),0))+(IFERROR(((G41/$F$41)*$D$41),0))+(IFERROR(((G42/$F$42)*$D$42),0))+(IFERROR(((G43/$F$43)*$D$43),0))+(IFERROR(((G44/$F$44)*$D$44),0))+(IFERROR(((G46/$F$46)*$D$46),0))+(IFERROR(((G47/$F$47)*$D$47),0))+(IFERROR(((G48/$F$48)*$D$48),0))+(IFERROR(((G49/$F$49)*$D$49),0))+(IFERROR(((G50/$F$50)*$D$50),0))+(IFERROR(((G52/$F$52)*$D$52),0))+(IFERROR(((G53/$F$53)*$D$53),0))+(IFERROR(((G54/$F$54)*$D$54),0))+(IFERROR(((G55/$F$55)*$D$55),0))+(IFERROR(((G56/$F$56)*$D$56),0))+(IFERROR(((G58/$F$58)*$D$58),0))+(IFERROR(((G59/$F$59)*$D$59),0))+(IFERROR(((G60/$F$60)*$D$60),0))+(IFERROR(((G61/$F$61)*$D$61),0))+(IFERROR(((G62/$F$62)*$D$62),0))+(IFERROR(((G64/$F$64)*$D$64),0))+(IFERROR(((G65/$F$65)*$D$65),0))+(IFERROR(((G66/$F$66)*$D$66),0))+(IFERROR(((G67/$F$67)*$D$67),0))+(IFERROR(((G68/$F$68)*$D$68),0))+(IFERROR(((G70/$F$70)*$D$70),0))+(IFERROR(((G71/$F$71)*$D$71),0))+(IFERROR(((G72/$F$72)*$D$72),0))+(IFERROR(((G73/$F$73)*$D$73),0))+(IFERROR(((G74/$F$74)*$D$74),0))+(IFERROR(((G76/$F$76)*$D$76),0))+(IFERROR(((G77/$F$77)*$D$77),0))+(IFERROR(((G78/$F$78)*$D$78),0))+(IFERROR(((G79/$F$79)*$D$79),0))+(IFERROR(((G80/$F$80)*$D$80),0))+(IFERROR(((G82/$F$82)*$D$82),0))+(IFERROR(((G83/$F$83)*$D$83),0))+(IFERROR(((G84/$F$84)*$D$84),0))+(IFERROR(((G85/$F$85)*$D$85),0))+(IFERROR(((G86/$F$86)*$D$86),0))+(IFERROR(((G88/$F$88)*$D$88),0))+(IFERROR(((G89/$F$89)*$D$89),0))+(IFERROR(((G90/$F$90)*$D$90),0))+(IFERROR(((G91/$F$91)*$D$91),0))+(IFERROR(((G92/$F$92)*$D$92),0))+(IFERROR(((G95/$F$95)*$D$95),0))+(IFERROR(((G96/$F$96)*$D$96),0))+(IFERROR(((G97/$F$97)*$D$97),0))+(IFERROR(((G98/$F$98)*$D$98),0))+(IFERROR(((G99/$F$99)*$D$99),0))+(IFERROR(((G101/$F$101)*$D$101),0))+(IFERROR(((G102/$F$102)*$D$102),0))+(IFERROR(((G103/$F$103)*$D$103),0))+(IFERROR(((G104/$F$104)*$D$104),0))+(IFERROR(((G105/$F$105)*$D$105),0))+(IFERROR(((G107/$F$107)*$D$107),0))+(IFERROR(((G108/$F$108)*$D$108),0))+(IFERROR(((G109/$F$109)*$D$109),0))+(IFERROR(((G110/$F$110)*$D$110),0))+(IFERROR(((G111/$F$111)*$D$111),0))+(IFERROR(((G113/$F$113)*$D$113),0))+(IFERROR(((G114/$F$114)*$D$114),0))+(IFERROR(((G115/$F$115)*$D$115),0))+(IFERROR(((G116/$F$116)*$D$116),0))+(IFERROR(((G117/$F$117)*$D$117),0))+(IFERROR(((G119/$F$119)*$D$119),0))+(IFERROR(((G120/$F$120)*$D$120),0))+(IFERROR(((G121/$F$121)*$D$121),0))+(IFERROR(((G122/$F$122)*$D$122),0))+(IFERROR(((G123/$F$123)*$D$123),0))+(IFERROR(((G126/$F$126)*$D$126),0))+(IFERROR(((G127/$F$127)*$D$127),0))+(IFERROR(((G128/$F$128)*$D$128),0))+(IFERROR(((G129/$F$129)*$D$129),0))+(IFERROR(((G130/$F$130)*$D$130),0))+(IFERROR(((G132/$F$132)*$D$132),0))+(IFERROR(((G133/$F$133)*$D$133),0))+(IFERROR(((G134/$F$134)*$D$134),0))+(IFERROR(((G135/$F$135)*$D$135),0))+(IFERROR(((G136/$F$136)*$D$136),0))+(IFERROR(((G138/$F$138)*$D$138),0))+(IFERROR(((G139/$F$139)*$D$139),0))+(IFERROR(((G140/$F$140)*$D$140),0))+(IFERROR(((G141/$F$141)*$D$141),0))+(IFERROR(((G142/$F$142)*$D$142),0))+(IFERROR(((G144/$F$144)*$D$144),0))+(IFERROR(((G145/F145)*D145),0))+(IFERROR(((G146/$F$146)*$D$146),0))+(IFERROR(((G147/$F$147)*$D$147),0))+(IFERROR(((G148/$F$148)*$D$148),0))+(IFERROR(((G150/$F$150)*$D$150),0))+(IFERROR(((G151/$F$151)*$D$151),0))+(IFERROR(((G152/$F$152)*$D$152),0))+(IFERROR(((G153/$F$153)*$D$153),0))+(IFERROR(((G154/$F$154)*$D$154),0))+(IFERROR(((G157/$F$157)*$D$157),0))+(IFERROR(((G158/$F$158)*$D$158),0))+(IFERROR(((G159/$F$159)*$D$159),0))+(IFERROR(((G160/$F$160)*$D$160),0))+(IFERROR(((G161/$F$161)*$D$161),0))+(IFERROR(((G163/$F$163)*$D$163),0))+(IFERROR(((G164/$F$164)*$D$164),0))+(IFERROR(((G165/$F$165)*$D$165),0))+(IFERROR(((G166/$F$166)*$D$166),0))+(IFERROR(((G167/$F$167)*$D$167),0))+(IFERROR(((G169/$F$169)*$D$169),0))+(IFERROR(((G170/$F$170)*$D$170),0))+(IFERROR(((G171/$F$171)*$D$171),0))+(IFERROR(((G172/$F$172)*$D$172),0))+(IFERROR(((G173/$F$173)*$D$173),0))+(IFERROR(((G175/$F$175)*$D$175),0))+(IFERROR(((G176/$F$176)*$D$176),0))+(IFERROR(((G177/$F$177)*$D$177),0))+(IFERROR(((G178/$F$178)*$D$178),0))+(IFERROR(((G179/$F$179)*$D$179),0))+(IFERROR(((G181/$F$181)*$D$181),0))+(IFERROR(((G182/$F$182)*$D$182),0))+(IFERROR(((G183/$F$183)*$D$183),0))+(IFERROR(((G184/$F$184)*$D$184),0))+(IFERROR(((G185/$F$185)*$D$185),0))</f>
        <v>0.33</v>
      </c>
      <c r="H186" s="514">
        <f>(IFERROR(((H19/$F$19)*$D$19),0)+(IFERROR(((H20/$F$20)*$D$20),0)))+(IFERROR(((#REF!/#REF!)*#REF!),0))+(IFERROR(((#REF!/#REF!)*#REF!),0))+(IFERROR(((#REF!/#REF!)*#REF!),0))+(IFERROR(((H22/$F$22)*$D$22),0))+(IFERROR(((H23/$F$23)*$D$23),0))+(IFERROR(((H24/$F$24)*$D$24),0))+(IFERROR(((#REF!/#REF!)*#REF!),0))+(IFERROR(((#REF!/#REF!)*#REF!),0))+(IFERROR(((H26/$F$26)*$D$26),0))+(IFERROR(((H27/$F$27)*$D$27),0))+(IFERROR(((#REF!/#REF!)*#REF!),0))+(IFERROR(((#REF!/#REF!)*#REF!),0))+(IFERROR(((#REF!/#REF!)*#REF!),0))+(IFERROR(((H29/$F$29)*$D$29),0))+(IFERROR(((H30/$F$30)*$D$30),0))+(IFERROR(((#REF!/#REF!)*#REF!),0))+(IFERROR(((#REF!/#REF!)*#REF!),0))+(IFERROR(((#REF!/#REF!)*#REF!),0))+(IFERROR(((H32/$F$32)*$D$32),0))+(IFERROR(((#REF!/#REF!)*#REF!),0))+(IFERROR(((#REF!/#REF!)*#REF!),0))+(IFERROR(((#REF!/#REF!)*#REF!),0))+(IFERROR(((#REF!/#REF!)*#REF!),0))+(IFERROR(((#REF!/#REF!)*#REF!),0))+(IFERROR(((#REF!/#REF!)*#REF!),0))+(IFERROR(((#REF!/#REF!)*#REF!),0))+(IFERROR(((#REF!/#REF!)*#REF!),0))+(IFERROR(((#REF!/#REF!)*#REF!),0))+(IFERROR(((H34/$F$34)*$D$34),0))+(IFERROR(((H35/$F$35)*$D$35),0))+(IFERROR(((H36/$F$36)*$D$36),0))+(IFERROR(((H37/$F$37)*$D$37),0))+(IFERROR(((H38/$F$38)*$D$38),0))+(IFERROR(((H40/$F$40)*$D$40),0))+(IFERROR(((H41/$F$41)*$D$41),0))+(IFERROR(((H42/$F$42)*$D$42),0))+(IFERROR(((H43/$F$43)*$D$43),0))+(IFERROR(((H44/$F$44)*$D$44),0))+(IFERROR(((H46/$F$46)*$D$46),0))+(IFERROR(((H47/$F$47)*$D$47),0))+(IFERROR(((H48/$F$48)*$D$48),0))+(IFERROR(((H49/$F$49)*$D$49),0))+(IFERROR(((H50/$F$50)*$D$50),0))+(IFERROR(((H52/$F$52)*$D$52),0))+(IFERROR(((H53/$F$53)*$D$53),0))+(IFERROR(((H54/$F$54)*$D$54),0))+(IFERROR(((H55/$F$55)*$D$55),0))+(IFERROR(((H56/$F$56)*$D$56),0))+(IFERROR(((H58/$F$58)*$D$58),0))+(IFERROR(((H59/$F$59)*$D$59),0))+(IFERROR(((H60/$F$60)*$D$60),0))+(IFERROR(((H61/$F$61)*$D$61),0))+(IFERROR(((H62/$F$62)*$D$62),0))+(IFERROR(((H64/$F$64)*$D$64),0))+(IFERROR(((H65/$F$65)*$D$65),0))+(IFERROR(((H66/$F$66)*$D$66),0))+(IFERROR(((H67/$F$67)*$D$67),0))+(IFERROR(((H68/$F$68)*$D$68),0))+(IFERROR(((H70/$F$70)*$D$70),0))+(IFERROR(((H71/$F$71)*$D$71),0))+(IFERROR(((H72/$F$72)*$D$72),0))+(IFERROR(((H73/$F$73)*$D$73),0))+(IFERROR(((H74/$F$74)*$D$74),0))+(IFERROR(((H76/$F$76)*$D$76),0))+(IFERROR(((H77/$F$77)*$D$77),0))+(IFERROR(((H78/$F$78)*$D$78),0))+(IFERROR(((H79/$F$79)*$D$79),0))+(IFERROR(((H80/$F$80)*$D$80),0))+(IFERROR(((H82/$F$82)*$D$82),0))+(IFERROR(((H83/$F$83)*$D$83),0))+(IFERROR(((H84/$F$84)*$D$84),0))+(IFERROR(((H85/$F$85)*$D$85),0))+(IFERROR(((H86/$F$86)*$D$86),0))+(IFERROR(((H88/$F$88)*$D$88),0))+(IFERROR(((H89/$F$89)*$D$89),0))+(IFERROR(((H90/$F$90)*$D$90),0))+(IFERROR(((H91/$F$91)*$D$91),0))+(IFERROR(((H92/$F$92)*$D$92),0))+(IFERROR(((H95/$F$95)*$D$95),0))+(IFERROR(((H96/$F$96)*$D$96),0))+(IFERROR(((H97/$F$97)*$D$97),0))+(IFERROR(((H98/$F$98)*$D$98),0))+(IFERROR(((H99/$F$99)*$D$99),0))+(IFERROR(((H101/$F$101)*$D$101),0))+(IFERROR(((H102/$F$102)*$D$102),0))+(IFERROR(((H103/$F$103)*$D$103),0))+(IFERROR(((H104/$F$104)*$D$104),0))+(IFERROR(((H105/$F$105)*$D$105),0))+(IFERROR(((H107/$F$107)*$D$107),0))+(IFERROR(((H108/$F$108)*$D$108),0))+(IFERROR(((H109/$F$109)*$D$109),0))+(IFERROR(((H110/$F$110)*$D$110),0))+(IFERROR(((H111/$F$111)*$D$111),0))+(IFERROR(((H113/$F$113)*$D$113),0))+(IFERROR(((H114/$F$114)*$D$114),0))+(IFERROR(((H115/$F$115)*$D$115),0))+(IFERROR(((H116/$F$116)*$D$116),0))+(IFERROR(((H117/$F$117)*$D$117),0))+(IFERROR(((H119/$F$119)*$D$119),0))+(IFERROR(((H120/$F$120)*$D$120),0))+(IFERROR(((H121/$F$121)*$D$121),0))+(IFERROR(((H122/$F$122)*$D$122),0))+(IFERROR(((H123/$F$123)*$D$123),0))+(IFERROR(((H126/$F$126)*$D$126),0))+(IFERROR(((H127/$F$127)*$D$127),0))+(IFERROR(((H128/$F$128)*$D$128),0))+(IFERROR(((H129/$F$129)*$D$129),0))+(IFERROR(((H130/$F$130)*$D$130),0))+(IFERROR(((H132/$F$132)*$D$132),0))+(IFERROR(((H133/$F$133)*$D$133),0))+(IFERROR(((H134/$F$134)*$D$134),0))+(IFERROR(((H135/$F$135)*$D$135),0))+(IFERROR(((H136/$F$136)*$D$136),0))+(IFERROR(((H138/$F$138)*$D$138),0))+(IFERROR(((H139/$F$139)*$D$139),0))+(IFERROR(((H140/$F$140)*$D$140),0))+(IFERROR(((H141/$F$141)*$D$141),0))+(IFERROR(((H142/$F$142)*$D$142),0))+(IFERROR(((H144/$F$144)*$D$144),0))+(IFERROR(((H145/G145)*E145),0))+(IFERROR(((H146/$F$146)*$D$146),0))+(IFERROR(((H147/$F$147)*$D$147),0))+(IFERROR(((H148/$F$148)*$D$148),0))+(IFERROR(((H150/$F$150)*$D$150),0))+(IFERROR(((H151/$F$151)*$D$151),0))+(IFERROR(((H152/$F$152)*$D$152),0))+(IFERROR(((H153/$F$153)*$D$153),0))+(IFERROR(((H154/$F$154)*$D$154),0))+(IFERROR(((H157/$F$157)*$D$157),0))+(IFERROR(((H158/$F$158)*$D$158),0))+(IFERROR(((H159/$F$159)*$D$159),0))+(IFERROR(((H160/$F$160)*$D$160),0))+(IFERROR(((H161/$F$161)*$D$161),0))+(IFERROR(((H163/$F$163)*$D$163),0))+(IFERROR(((H164/$F$164)*$D$164),0))+(IFERROR(((H165/$F$165)*$D$165),0))+(IFERROR(((H166/$F$166)*$D$166),0))+(IFERROR(((H167/$F$167)*$D$167),0))+(IFERROR(((H169/$F$169)*$D$169),0))+(IFERROR(((H170/$F$170)*$D$170),0))+(IFERROR(((H171/$F$171)*$D$171),0))+(IFERROR(((H172/$F$172)*$D$172),0))+(IFERROR(((H173/$F$173)*$D$173),0))+(IFERROR(((H175/$F$175)*$D$175),0))+(IFERROR(((H176/$F$176)*$D$176),0))+(IFERROR(((H177/$F$177)*$D$177),0))+(IFERROR(((H178/$F$178)*$D$178),0))+(IFERROR(((H179/$F$179)*$D$179),0))+(IFERROR(((H181/$F$181)*$D$181),0))+(IFERROR(((H182/$F$182)*$D$182),0))+(IFERROR(((H183/$F$183)*$D$183),0))+(IFERROR(((H184/$F$184)*$D$184),0))+(IFERROR(((H185/$F$185)*$D$185),0))</f>
        <v>0.33</v>
      </c>
      <c r="I186" s="514">
        <f>(IFERROR(((I19/$F$19)*$D$19),0)+(IFERROR(((I20/$F$20)*$D$20),0)))+(IFERROR(((#REF!/#REF!)*#REF!),0))+(IFERROR(((#REF!/#REF!)*#REF!),0))+(IFERROR(((#REF!/#REF!)*#REF!),0))+(IFERROR(((I22/$F$22)*$D$22),0))+(IFERROR(((I23/$F$23)*$D$23),0))+(IFERROR(((I24/$F$24)*$D$24),0))+(IFERROR(((#REF!/#REF!)*#REF!),0))+(IFERROR(((#REF!/#REF!)*#REF!),0))+(IFERROR(((I26/$F$26)*$D$26),0))+(IFERROR(((I27/$F$27)*$D$27),0))+(IFERROR(((#REF!/#REF!)*#REF!),0))+(IFERROR(((#REF!/#REF!)*#REF!),0))+(IFERROR(((#REF!/#REF!)*#REF!),0))+(IFERROR(((I29/$F$29)*$D$29),0))+(IFERROR(((I30/$F$30)*$D$30),0))+(IFERROR(((#REF!/#REF!)*#REF!),0))+(IFERROR(((#REF!/#REF!)*#REF!),0))+(IFERROR(((#REF!/#REF!)*#REF!),0))+(IFERROR(((I32/$F$32)*$D$32),0))+(IFERROR(((#REF!/#REF!)*#REF!),0))+(IFERROR(((#REF!/#REF!)*#REF!),0))+(IFERROR(((#REF!/#REF!)*#REF!),0))+(IFERROR(((#REF!/#REF!)*#REF!),0))+(IFERROR(((#REF!/#REF!)*#REF!),0))+(IFERROR(((#REF!/#REF!)*#REF!),0))+(IFERROR(((#REF!/#REF!)*#REF!),0))+(IFERROR(((#REF!/#REF!)*#REF!),0))+(IFERROR(((#REF!/#REF!)*#REF!),0))+(IFERROR(((I34/$F$34)*$D$34),0))+(IFERROR(((I35/$F$35)*$D$35),0))+(IFERROR(((I36/$F$36)*$D$36),0))+(IFERROR(((I37/$F$37)*$D$37),0))+(IFERROR(((I38/$F$38)*$D$38),0))+(IFERROR(((I40/$F$40)*$D$40),0))+(IFERROR(((I41/$F$41)*$D$41),0))+(IFERROR(((I42/$F$42)*$D$42),0))+(IFERROR(((I43/$F$43)*$D$43),0))+(IFERROR(((I44/$F$44)*$D$44),0))+(IFERROR(((I46/$F$46)*$D$46),0))+(IFERROR(((I47/$F$47)*$D$47),0))+(IFERROR(((I48/$F$48)*$D$48),0))+(IFERROR(((I49/$F$49)*$D$49),0))+(IFERROR(((I50/$F$50)*$D$50),0))+(IFERROR(((I52/$F$52)*$D$52),0))+(IFERROR(((I53/$F$53)*$D$53),0))+(IFERROR(((I54/$F$54)*$D$54),0))+(IFERROR(((I55/$F$55)*$D$55),0))+(IFERROR(((I56/$F$56)*$D$56),0))+(IFERROR(((I58/$F$58)*$D$58),0))+(IFERROR(((I59/$F$59)*$D$59),0))+(IFERROR(((I60/$F$60)*$D$60),0))+(IFERROR(((I61/$F$61)*$D$61),0))+(IFERROR(((I62/$F$62)*$D$62),0))+(IFERROR(((I64/$F$64)*$D$64),0))+(IFERROR(((I65/$F$65)*$D$65),0))+(IFERROR(((I66/$F$66)*$D$66),0))+(IFERROR(((I67/$F$67)*$D$67),0))+(IFERROR(((I68/$F$68)*$D$68),0))+(IFERROR(((I70/$F$70)*$D$70),0))+(IFERROR(((I71/$F$71)*$D$71),0))+(IFERROR(((I72/$F$72)*$D$72),0))+(IFERROR(((I73/$F$73)*$D$73),0))+(IFERROR(((I74/$F$74)*$D$74),0))+(IFERROR(((I76/$F$76)*$D$76),0))+(IFERROR(((I77/$F$77)*$D$77),0))+(IFERROR(((I78/$F$78)*$D$78),0))+(IFERROR(((I79/$F$79)*$D$79),0))+(IFERROR(((I80/$F$80)*$D$80),0))+(IFERROR(((I82/$F$82)*$D$82),0))+(IFERROR(((I83/$F$83)*$D$83),0))+(IFERROR(((I84/$F$84)*$D$84),0))+(IFERROR(((I85/$F$85)*$D$85),0))+(IFERROR(((I86/$F$86)*$D$86),0))+(IFERROR(((I88/$F$88)*$D$88),0))+(IFERROR(((I89/$F$89)*$D$89),0))+(IFERROR(((I90/$F$90)*$D$90),0))+(IFERROR(((I91/$F$91)*$D$91),0))+(IFERROR(((I92/$F$92)*$D$92),0))+(IFERROR(((I95/$F$95)*$D$95),0))+(IFERROR(((I96/$F$96)*$D$96),0))+(IFERROR(((I97/$F$97)*$D$97),0))+(IFERROR(((I98/$F$98)*$D$98),0))+(IFERROR(((I99/$F$99)*$D$99),0))+(IFERROR(((I101/$F$101)*$D$101),0))+(IFERROR(((I102/$F$102)*$D$102),0))+(IFERROR(((I103/$F$103)*$D$103),0))+(IFERROR(((I104/$F$104)*$D$104),0))+(IFERROR(((I105/$F$105)*$D$105),0))+(IFERROR(((I107/$F$107)*$D$107),0))+(IFERROR(((I108/$F$108)*$D$108),0))+(IFERROR(((I109/$F$109)*$D$109),0))+(IFERROR(((I110/$F$110)*$D$110),0))+(IFERROR(((I111/$F$111)*$D$111),0))+(IFERROR(((I113/$F$113)*$D$113),0))+(IFERROR(((I114/$F$114)*$D$114),0))+(IFERROR(((I115/$F$115)*$D$115),0))+(IFERROR(((I116/$F$116)*$D$116),0))+(IFERROR(((I117/$F$117)*$D$117),0))+(IFERROR(((I119/$F$119)*$D$119),0))+(IFERROR(((I120/$F$120)*$D$120),0))+(IFERROR(((I121/$F$121)*$D$121),0))+(IFERROR(((I122/$F$122)*$D$122),0))+(IFERROR(((I123/$F$123)*$D$123),0))+(IFERROR(((I126/$F$126)*$D$126),0))+(IFERROR(((I127/$F$127)*$D$127),0))+(IFERROR(((I128/$F$128)*$D$128),0))+(IFERROR(((I129/$F$129)*$D$129),0))+(IFERROR(((I130/$F$130)*$D$130),0))+(IFERROR(((I132/$F$132)*$D$132),0))+(IFERROR(((I133/$F$133)*$D$133),0))+(IFERROR(((I134/$F$134)*$D$134),0))+(IFERROR(((I135/$F$135)*$D$135),0))+(IFERROR(((I136/$F$136)*$D$136),0))+(IFERROR(((I138/$F$138)*$D$138),0))+(IFERROR(((I139/$F$139)*$D$139),0))+(IFERROR(((I140/$F$140)*$D$140),0))+(IFERROR(((I141/$F$141)*$D$141),0))+(IFERROR(((I142/$F$142)*$D$142),0))+(IFERROR(((I144/$F$144)*$D$144),0))+(IFERROR(((I145/H145)*F145),0))+(IFERROR(((I146/$F$146)*$D$146),0))+(IFERROR(((I147/$F$147)*$D$147),0))+(IFERROR(((I148/$F$148)*$D$148),0))+(IFERROR(((I150/$F$150)*$D$150),0))+(IFERROR(((I151/$F$151)*$D$151),0))+(IFERROR(((I152/$F$152)*$D$152),0))+(IFERROR(((I153/$F$153)*$D$153),0))+(IFERROR(((I154/$F$154)*$D$154),0))+(IFERROR(((I157/$F$157)*$D$157),0))+(IFERROR(((I158/$F$158)*$D$158),0))+(IFERROR(((I159/$F$159)*$D$159),0))+(IFERROR(((I160/$F$160)*$D$160),0))+(IFERROR(((I161/$F$161)*$D$161),0))+(IFERROR(((I163/$F$163)*$D$163),0))+(IFERROR(((I164/$F$164)*$D$164),0))+(IFERROR(((I165/$F$165)*$D$165),0))+(IFERROR(((I166/$F$166)*$D$166),0))+(IFERROR(((I167/$F$167)*$D$167),0))+(IFERROR(((I169/$F$169)*$D$169),0))+(IFERROR(((I170/$F$170)*$D$170),0))+(IFERROR(((I171/$F$171)*$D$171),0))+(IFERROR(((I172/$F$172)*$D$172),0))+(IFERROR(((I173/$F$173)*$D$173),0))+(IFERROR(((I175/$F$175)*$D$175),0))+(IFERROR(((I176/$F$176)*$D$176),0))+(IFERROR(((I177/$F$177)*$D$177),0))+(IFERROR(((I178/$F$178)*$D$178),0))+(IFERROR(((I179/$F$179)*$D$179),0))+(IFERROR(((I181/$F$181)*$D$181),0))+(IFERROR(((I182/$F$182)*$D$182),0))+(IFERROR(((I183/$F$183)*$D$183),0))+(IFERROR(((I184/$F$184)*$D$184),0))+(IFERROR(((I185/$F$185)*$D$185),0))</f>
        <v>0.33999999999999997</v>
      </c>
      <c r="J186" s="514">
        <f>(IFERROR(((J19/$F$19)*$D$19),0)+(IFERROR(((J20/$F$20)*$D$20),0)))+(IFERROR(((#REF!/#REF!)*#REF!),0))+(IFERROR(((#REF!/#REF!)*#REF!),0))+(IFERROR(((#REF!/#REF!)*#REF!),0))+(IFERROR(((J22/$F$22)*$D$22),0))+(IFERROR(((J23/$F$23)*$D$23),0))+(IFERROR(((J24/$F$24)*$D$24),0))+(IFERROR(((#REF!/#REF!)*#REF!),0))+(IFERROR(((#REF!/#REF!)*#REF!),0))+(IFERROR(((J26/$F$26)*$D$26),0))+(IFERROR(((J27/$F$27)*$D$27),0))+(IFERROR(((#REF!/#REF!)*#REF!),0))+(IFERROR(((#REF!/#REF!)*#REF!),0))+(IFERROR(((#REF!/#REF!)*#REF!),0))+(IFERROR(((J29/$F$29)*$D$29),0))+(IFERROR(((J30/$F$30)*$D$30),0))+(IFERROR(((#REF!/#REF!)*#REF!),0))+(IFERROR(((#REF!/#REF!)*#REF!),0))+(IFERROR(((#REF!/#REF!)*#REF!),0))+(IFERROR(((J32/$F$32)*$D$32),0))+(IFERROR(((#REF!/#REF!)*#REF!),0))+(IFERROR(((#REF!/#REF!)*#REF!),0))+(IFERROR(((#REF!/#REF!)*#REF!),0))+(IFERROR(((#REF!/#REF!)*#REF!),0))+(IFERROR(((#REF!/#REF!)*#REF!),0))+(IFERROR(((#REF!/#REF!)*#REF!),0))+(IFERROR(((#REF!/#REF!)*#REF!),0))+(IFERROR(((#REF!/#REF!)*#REF!),0))+(IFERROR(((#REF!/#REF!)*#REF!),0))+(IFERROR(((J34/$F$34)*$D$34),0))+(IFERROR(((J35/$F$35)*$D$35),0))+(IFERROR(((J36/$F$36)*$D$36),0))+(IFERROR(((J37/$F$37)*$D$37),0))+(IFERROR(((J38/$F$38)*$D$38),0))+(IFERROR(((J40/$F$40)*$D$40),0))+(IFERROR(((J41/$F$41)*$D$41),0))+(IFERROR(((J42/$F$42)*$D$42),0))+(IFERROR(((J43/$F$43)*$D$43),0))+(IFERROR(((J44/$F$44)*$D$44),0))+(IFERROR(((J46/$F$46)*$D$46),0))+(IFERROR(((J47/$F$47)*$D$47),0))+(IFERROR(((J48/$F$48)*$D$48),0))+(IFERROR(((J49/$F$49)*$D$49),0))+(IFERROR(((J50/$F$50)*$D$50),0))+(IFERROR(((J52/$F$52)*$D$52),0))+(IFERROR(((J53/$F$53)*$D$53),0))+(IFERROR(((J54/$F$54)*$D$54),0))+(IFERROR(((J55/$F$55)*$D$55),0))+(IFERROR(((J56/$F$56)*$D$56),0))+(IFERROR(((J58/$F$58)*$D$58),0))+(IFERROR(((J59/$F$59)*$D$59),0))+(IFERROR(((J60/$F$60)*$D$60),0))+(IFERROR(((J61/$F$61)*$D$61),0))+(IFERROR(((J62/$F$62)*$D$62),0))+(IFERROR(((J64/$F$64)*$D$64),0))+(IFERROR(((J65/$F$65)*$D$65),0))+(IFERROR(((J66/$F$66)*$D$66),0))+(IFERROR(((J67/$F$67)*$D$67),0))+(IFERROR(((J68/$F$68)*$D$68),0))+(IFERROR(((J70/$F$70)*$D$70),0))+(IFERROR(((J71/$F$71)*$D$71),0))+(IFERROR(((J72/$F$72)*$D$72),0))+(IFERROR(((J73/$F$73)*$D$73),0))+(IFERROR(((J74/$F$74)*$D$74),0))+(IFERROR(((J76/$F$76)*$D$76),0))+(IFERROR(((J77/$F$77)*$D$77),0))+(IFERROR(((J78/$F$78)*$D$78),0))+(IFERROR(((J79/$F$79)*$D$79),0))+(IFERROR(((J80/$F$80)*$D$80),0))+(IFERROR(((J82/$F$82)*$D$82),0))+(IFERROR(((J83/$F$83)*$D$83),0))+(IFERROR(((J84/$F$84)*$D$84),0))+(IFERROR(((J85/$F$85)*$D$85),0))+(IFERROR(((J86/$F$86)*$D$86),0))+(IFERROR(((J88/$F$88)*$D$88),0))+(IFERROR(((J89/$F$89)*$D$89),0))+(IFERROR(((J90/$F$90)*$D$90),0))+(IFERROR(((J91/$F$91)*$D$91),0))+(IFERROR(((J92/$F$92)*$D$92),0))+(IFERROR(((J95/$F$95)*$D$95),0))+(IFERROR(((J96/$F$96)*$D$96),0))+(IFERROR(((J97/$F$97)*$D$97),0))+(IFERROR(((J98/$F$98)*$D$98),0))+(IFERROR(((J99/$F$99)*$D$99),0))+(IFERROR(((J101/$F$101)*$D$101),0))+(IFERROR(((J102/$F$102)*$D$102),0))+(IFERROR(((J103/$F$103)*$D$103),0))+(IFERROR(((J104/$F$104)*$D$104),0))+(IFERROR(((J105/$F$105)*$D$105),0))+(IFERROR(((J107/$F$107)*$D$107),0))+(IFERROR(((J108/$F$108)*$D$108),0))+(IFERROR(((J109/$F$109)*$D$109),0))+(IFERROR(((J110/$F$110)*$D$110),0))+(IFERROR(((J111/$F$111)*$D$111),0))+(IFERROR(((J113/$F$113)*$D$113),0))+(IFERROR(((J114/$F$114)*$D$114),0))+(IFERROR(((J115/$F$115)*$D$115),0))+(IFERROR(((J116/$F$116)*$D$116),0))+(IFERROR(((J117/$F$117)*$D$117),0))+(IFERROR(((J119/$F$119)*$D$119),0))+(IFERROR(((J120/$F$120)*$D$120),0))+(IFERROR(((J121/$F$121)*$D$121),0))+(IFERROR(((J122/$F$122)*$D$122),0))+(IFERROR(((J123/$F$123)*$D$123),0))+(IFERROR(((J126/$F$126)*$D$126),0))+(IFERROR(((J127/$F$127)*$D$127),0))+(IFERROR(((J128/$F$128)*$D$128),0))+(IFERROR(((J129/$F$129)*$D$129),0))+(IFERROR(((J130/$F$130)*$D$130),0))+(IFERROR(((J132/$F$132)*$D$132),0))+(IFERROR(((J133/$F$133)*$D$133),0))+(IFERROR(((J134/$F$134)*$D$134),0))+(IFERROR(((J135/$F$135)*$D$135),0))+(IFERROR(((J136/$F$136)*$D$136),0))+(IFERROR(((J138/$F$138)*$D$138),0))+(IFERROR(((J139/$F$139)*$D$139),0))+(IFERROR(((J140/$F$140)*$D$140),0))+(IFERROR(((J141/$F$141)*$D$141),0))+(IFERROR(((J142/$F$142)*$D$142),0))+(IFERROR(((J144/$F$144)*$D$144),0))+(IFERROR(((J145/I145)*G145),0))+(IFERROR(((J146/$F$146)*$D$146),0))+(IFERROR(((J147/$F$147)*$D$147),0))+(IFERROR(((J148/$F$148)*$D$148),0))+(IFERROR(((J150/$F$150)*$D$150),0))+(IFERROR(((J151/$F$151)*$D$151),0))+(IFERROR(((J152/$F$152)*$D$152),0))+(IFERROR(((J153/$F$153)*$D$153),0))+(IFERROR(((J154/$F$154)*$D$154),0))+(IFERROR(((J157/$F$157)*$D$157),0))+(IFERROR(((J158/$F$158)*$D$158),0))+(IFERROR(((J159/$F$159)*$D$159),0))+(IFERROR(((J160/$F$160)*$D$160),0))+(IFERROR(((J161/$F$161)*$D$161),0))+(IFERROR(((J163/$F$163)*$D$163),0))+(IFERROR(((J164/$F$164)*$D$164),0))+(IFERROR(((J165/$F$165)*$D$165),0))+(IFERROR(((J166/$F$166)*$D$166),0))+(IFERROR(((J167/$F$167)*$D$167),0))+(IFERROR(((J169/$F$169)*$D$169),0))+(IFERROR(((J170/$F$170)*$D$170),0))+(IFERROR(((J171/$F$171)*$D$171),0))+(IFERROR(((J172/$F$172)*$D$172),0))+(IFERROR(((J173/$F$173)*$D$173),0))+(IFERROR(((J175/$F$175)*$D$175),0))+(IFERROR(((J176/$F$176)*$D$176),0))+(IFERROR(((J177/$F$177)*$D$177),0))+(IFERROR(((J178/$F$178)*$D$178),0))+(IFERROR(((J179/$F$179)*$D$179),0))+(IFERROR(((J181/$F$181)*$D$181),0))+(IFERROR(((J182/$F$182)*$D$182),0))+(IFERROR(((J183/$F$183)*$D$183),0))+(IFERROR(((J184/$F$184)*$D$184),0))+(IFERROR(((J185/$F$185)*$D$185),0))</f>
        <v>0</v>
      </c>
      <c r="K186" s="514">
        <f>(IFERROR(((K19/$F$19)*$D$19),0)+(IFERROR(((K20/$F$20)*$D$20),0)))+(IFERROR(((#REF!/#REF!)*#REF!),0))+(IFERROR(((#REF!/#REF!)*#REF!),0))+(IFERROR(((#REF!/#REF!)*#REF!),0))+(IFERROR(((K22/$F$22)*$D$22),0))+(IFERROR(((K23/$F$23)*$D$23),0))+(IFERROR(((K24/$F$24)*$D$24),0))+(IFERROR(((#REF!/#REF!)*#REF!),0))+(IFERROR(((#REF!/#REF!)*#REF!),0))+(IFERROR(((K26/$F$26)*$D$26),0))+(IFERROR(((K27/$F$27)*$D$27),0))+(IFERROR(((#REF!/#REF!)*#REF!),0))+(IFERROR(((#REF!/#REF!)*#REF!),0))+(IFERROR(((#REF!/#REF!)*#REF!),0))+(IFERROR(((K29/$F$29)*$D$29),0))+(IFERROR(((K30/$F$30)*$D$30),0))+(IFERROR(((#REF!/#REF!)*#REF!),0))+(IFERROR(((#REF!/#REF!)*#REF!),0))+(IFERROR(((#REF!/#REF!)*#REF!),0))+(IFERROR(((K32/$F$32)*$D$32),0))+(IFERROR(((#REF!/#REF!)*#REF!),0))+(IFERROR(((#REF!/#REF!)*#REF!),0))+(IFERROR(((#REF!/#REF!)*#REF!),0))+(IFERROR(((#REF!/#REF!)*#REF!),0))+(IFERROR(((#REF!/#REF!)*#REF!),0))+(IFERROR(((#REF!/#REF!)*#REF!),0))+(IFERROR(((#REF!/#REF!)*#REF!),0))+(IFERROR(((#REF!/#REF!)*#REF!),0))+(IFERROR(((#REF!/#REF!)*#REF!),0))+(IFERROR(((K34/$F$34)*$D$34),0))+(IFERROR(((K35/$F$35)*$D$35),0))+(IFERROR(((K36/$F$36)*$D$36),0))+(IFERROR(((K37/$F$37)*$D$37),0))+(IFERROR(((K38/$F$38)*$D$38),0))+(IFERROR(((K40/$F$40)*$D$40),0))+(IFERROR(((K41/$F$41)*$D$41),0))+(IFERROR(((K42/$F$42)*$D$42),0))+(IFERROR(((K43/$F$43)*$D$43),0))+(IFERROR(((K44/$F$44)*$D$44),0))+(IFERROR(((K46/$F$46)*$D$46),0))+(IFERROR(((K47/$F$47)*$D$47),0))+(IFERROR(((K48/$F$48)*$D$48),0))+(IFERROR(((K49/$F$49)*$D$49),0))+(IFERROR(((K50/$F$50)*$D$50),0))+(IFERROR(((K52/$F$52)*$D$52),0))+(IFERROR(((K53/$F$53)*$D$53),0))+(IFERROR(((K54/$F$54)*$D$54),0))+(IFERROR(((K55/$F$55)*$D$55),0))+(IFERROR(((K56/$F$56)*$D$56),0))+(IFERROR(((K58/$F$58)*$D$58),0))+(IFERROR(((K59/$F$59)*$D$59),0))+(IFERROR(((K60/$F$60)*$D$60),0))+(IFERROR(((K61/$F$61)*$D$61),0))+(IFERROR(((K62/$F$62)*$D$62),0))+(IFERROR(((K64/$F$64)*$D$64),0))+(IFERROR(((K65/$F$65)*$D$65),0))+(IFERROR(((K66/$F$66)*$D$66),0))+(IFERROR(((K67/$F$67)*$D$67),0))+(IFERROR(((K68/$F$68)*$D$68),0))+(IFERROR(((K70/$F$70)*$D$70),0))+(IFERROR(((K71/$F$71)*$D$71),0))+(IFERROR(((K72/$F$72)*$D$72),0))+(IFERROR(((K73/$F$73)*$D$73),0))+(IFERROR(((K74/$F$74)*$D$74),0))+(IFERROR(((K76/$F$76)*$D$76),0))+(IFERROR(((K77/$F$77)*$D$77),0))+(IFERROR(((K78/$F$78)*$D$78),0))+(IFERROR(((K79/$F$79)*$D$79),0))+(IFERROR(((K80/$F$80)*$D$80),0))+(IFERROR(((K82/$F$82)*$D$82),0))+(IFERROR(((K83/$F$83)*$D$83),0))+(IFERROR(((K84/$F$84)*$D$84),0))+(IFERROR(((K85/$F$85)*$D$85),0))+(IFERROR(((K86/$F$86)*$D$86),0))+(IFERROR(((K88/$F$88)*$D$88),0))+(IFERROR(((K89/$F$89)*$D$89),0))+(IFERROR(((K90/$F$90)*$D$90),0))+(IFERROR(((K91/$F$91)*$D$91),0))+(IFERROR(((K92/$F$92)*$D$92),0))+(IFERROR(((K95/$F$95)*$D$95),0))+(IFERROR(((K96/$F$96)*$D$96),0))+(IFERROR(((K97/$F$97)*$D$97),0))+(IFERROR(((K98/$F$98)*$D$98),0))+(IFERROR(((K99/$F$99)*$D$99),0))+(IFERROR(((K101/$F$101)*$D$101),0))+(IFERROR(((K102/$F$102)*$D$102),0))+(IFERROR(((K103/$F$103)*$D$103),0))+(IFERROR(((K104/$F$104)*$D$104),0))+(IFERROR(((K105/$F$105)*$D$105),0))+(IFERROR(((K107/$F$107)*$D$107),0))+(IFERROR(((K108/$F$108)*$D$108),0))+(IFERROR(((K109/$F$109)*$D$109),0))+(IFERROR(((K110/$F$110)*$D$110),0))+(IFERROR(((K111/$F$111)*$D$111),0))+(IFERROR(((K113/$F$113)*$D$113),0))+(IFERROR(((K114/$F$114)*$D$114),0))+(IFERROR(((K115/$F$115)*$D$115),0))+(IFERROR(((K116/$F$116)*$D$116),0))+(IFERROR(((K117/$F$117)*$D$117),0))+(IFERROR(((K119/$F$119)*$D$119),0))+(IFERROR(((K120/$F$120)*$D$120),0))+(IFERROR(((K121/$F$121)*$D$121),0))+(IFERROR(((K122/$F$122)*$D$122),0))+(IFERROR(((K123/$F$123)*$D$123),0))+(IFERROR(((K126/$F$126)*$D$126),0))+(IFERROR(((K127/$F$127)*$D$127),0))+(IFERROR(((K128/$F$128)*$D$128),0))+(IFERROR(((K129/$F$129)*$D$129),0))+(IFERROR(((K130/$F$130)*$D$130),0))+(IFERROR(((K132/$F$132)*$D$132),0))+(IFERROR(((K133/$F$133)*$D$133),0))+(IFERROR(((K134/$F$134)*$D$134),0))+(IFERROR(((K135/$F$135)*$D$135),0))+(IFERROR(((K136/$F$136)*$D$136),0))+(IFERROR(((K138/$F$138)*$D$138),0))+(IFERROR(((K139/$F$139)*$D$139),0))+(IFERROR(((K140/$F$140)*$D$140),0))+(IFERROR(((K141/$F$141)*$D$141),0))+(IFERROR(((K142/$F$142)*$D$142),0))+(IFERROR(((K144/$F$144)*$D$144),0))+(IFERROR(((K145/J145)*H145),0))+(IFERROR(((K146/$F$146)*$D$146),0))+(IFERROR(((K147/$F$147)*$D$147),0))+(IFERROR(((K148/$F$148)*$D$148),0))+(IFERROR(((K150/$F$150)*$D$150),0))+(IFERROR(((K151/$F$151)*$D$151),0))+(IFERROR(((K152/$F$152)*$D$152),0))+(IFERROR(((K153/$F$153)*$D$153),0))+(IFERROR(((K154/$F$154)*$D$154),0))+(IFERROR(((K157/$F$157)*$D$157),0))+(IFERROR(((K158/$F$158)*$D$158),0))+(IFERROR(((K159/$F$159)*$D$159),0))+(IFERROR(((K160/$F$160)*$D$160),0))+(IFERROR(((K161/$F$161)*$D$161),0))+(IFERROR(((K163/$F$163)*$D$163),0))+(IFERROR(((K164/$F$164)*$D$164),0))+(IFERROR(((K165/$F$165)*$D$165),0))+(IFERROR(((K166/$F$166)*$D$166),0))+(IFERROR(((K167/$F$167)*$D$167),0))+(IFERROR(((K169/$F$169)*$D$169),0))+(IFERROR(((K170/$F$170)*$D$170),0))+(IFERROR(((K171/$F$171)*$D$171),0))+(IFERROR(((K172/$F$172)*$D$172),0))+(IFERROR(((K173/$F$173)*$D$173),0))+(IFERROR(((K175/$F$175)*$D$175),0))+(IFERROR(((K176/$F$176)*$D$176),0))+(IFERROR(((K177/$F$177)*$D$177),0))+(IFERROR(((K178/$F$178)*$D$178),0))+(IFERROR(((K179/$F$179)*$D$179),0))+(IFERROR(((K181/$F$181)*$D$181),0))+(IFERROR(((K182/$F$182)*$D$182),0))+(IFERROR(((K183/$F$183)*$D$183),0))+(IFERROR(((K184/$F$184)*$D$184),0))+(IFERROR(((K185/$F$185)*$D$185),0))</f>
        <v>0</v>
      </c>
    </row>
    <row r="187" spans="1:12" ht="18" customHeight="1" thickBot="1" x14ac:dyDescent="0.25">
      <c r="A187" s="766" t="s">
        <v>312</v>
      </c>
      <c r="B187" s="767"/>
      <c r="C187" s="767"/>
      <c r="D187" s="767"/>
      <c r="E187" s="767"/>
      <c r="F187" s="767"/>
      <c r="G187" s="40">
        <f>G186</f>
        <v>0.33</v>
      </c>
      <c r="H187" s="40">
        <f>H186+G187</f>
        <v>0.66</v>
      </c>
      <c r="I187" s="40">
        <f>I186+H187</f>
        <v>1</v>
      </c>
      <c r="J187" s="40">
        <f>J186+I187</f>
        <v>1</v>
      </c>
      <c r="K187" s="40">
        <f>K186+J187</f>
        <v>1</v>
      </c>
    </row>
    <row r="188" spans="1:12" ht="18" customHeight="1" thickBot="1" x14ac:dyDescent="0.25">
      <c r="A188" s="458"/>
      <c r="B188" s="458"/>
      <c r="C188" s="458"/>
      <c r="D188" s="459"/>
      <c r="E188" s="458"/>
      <c r="F188" s="458"/>
      <c r="G188" s="594"/>
      <c r="H188" s="594"/>
      <c r="I188" s="594"/>
      <c r="J188" s="594"/>
      <c r="K188" s="594"/>
    </row>
    <row r="189" spans="1:12" ht="18" customHeight="1" thickBot="1" x14ac:dyDescent="0.25">
      <c r="A189" s="478"/>
      <c r="C189" s="479"/>
      <c r="E189" s="744" t="s">
        <v>313</v>
      </c>
      <c r="F189" s="745"/>
      <c r="G189" s="745"/>
      <c r="H189" s="745"/>
      <c r="I189" s="745"/>
      <c r="J189" s="745"/>
      <c r="K189" s="745"/>
    </row>
    <row r="190" spans="1:12" ht="18" customHeight="1" x14ac:dyDescent="0.2">
      <c r="E190" s="752" t="s">
        <v>314</v>
      </c>
      <c r="F190" s="753"/>
      <c r="G190" s="753"/>
      <c r="H190" s="753"/>
      <c r="I190" s="753"/>
      <c r="J190" s="753"/>
      <c r="K190" s="753"/>
    </row>
    <row r="191" spans="1:12" ht="18" customHeight="1" x14ac:dyDescent="0.2">
      <c r="E191" s="771" t="s">
        <v>315</v>
      </c>
      <c r="F191" s="762" t="s">
        <v>316</v>
      </c>
      <c r="G191" s="762" t="s">
        <v>317</v>
      </c>
      <c r="H191" s="762"/>
      <c r="I191" s="762"/>
      <c r="J191" s="762"/>
      <c r="K191" s="762"/>
    </row>
    <row r="192" spans="1:12" ht="18" customHeight="1" x14ac:dyDescent="0.2">
      <c r="E192" s="771"/>
      <c r="F192" s="762"/>
      <c r="G192" s="461" t="s">
        <v>121</v>
      </c>
      <c r="H192" s="461" t="s">
        <v>122</v>
      </c>
      <c r="I192" s="461" t="s">
        <v>123</v>
      </c>
      <c r="J192" s="461" t="s">
        <v>124</v>
      </c>
      <c r="K192" s="461" t="s">
        <v>125</v>
      </c>
    </row>
    <row r="193" spans="3:14" ht="21" customHeight="1" x14ac:dyDescent="0.2">
      <c r="E193" s="348" t="e">
        <f>#REF!</f>
        <v>#REF!</v>
      </c>
      <c r="F193" s="349" t="e">
        <f>#REF!</f>
        <v>#REF!</v>
      </c>
      <c r="G193" s="483" t="e">
        <f>$F$193*G194</f>
        <v>#REF!</v>
      </c>
      <c r="H193" s="483" t="e">
        <f>$F$193*H194</f>
        <v>#REF!</v>
      </c>
      <c r="I193" s="483" t="e">
        <f>$F$193*I194</f>
        <v>#REF!</v>
      </c>
      <c r="J193" s="483" t="e">
        <f>$F$193*J194</f>
        <v>#REF!</v>
      </c>
      <c r="K193" s="483" t="e">
        <f>$F$193*K194</f>
        <v>#REF!</v>
      </c>
      <c r="L193" s="485"/>
      <c r="M193" s="485"/>
      <c r="N193" s="485"/>
    </row>
    <row r="194" spans="3:14" ht="21" customHeight="1" x14ac:dyDescent="0.2">
      <c r="E194" s="782" t="s">
        <v>318</v>
      </c>
      <c r="F194" s="783"/>
      <c r="G194" s="486">
        <f>G186</f>
        <v>0.33</v>
      </c>
      <c r="H194" s="486">
        <f>H186</f>
        <v>0.33</v>
      </c>
      <c r="I194" s="486">
        <f>I186</f>
        <v>0.33999999999999997</v>
      </c>
      <c r="J194" s="486">
        <f>J186</f>
        <v>0</v>
      </c>
      <c r="K194" s="486">
        <f>K186</f>
        <v>0</v>
      </c>
    </row>
    <row r="195" spans="3:14" ht="21" customHeight="1" thickBot="1" x14ac:dyDescent="0.25">
      <c r="E195" s="782" t="s">
        <v>319</v>
      </c>
      <c r="F195" s="783"/>
      <c r="G195" s="486">
        <f>+G194</f>
        <v>0.33</v>
      </c>
      <c r="H195" s="486">
        <f>+G195+H194</f>
        <v>0.66</v>
      </c>
      <c r="I195" s="486">
        <f>+H195+I194</f>
        <v>1</v>
      </c>
      <c r="J195" s="486">
        <f>+I195+J194</f>
        <v>1</v>
      </c>
      <c r="K195" s="486">
        <f>+J195+K194</f>
        <v>1</v>
      </c>
    </row>
    <row r="196" spans="3:14" ht="21" customHeight="1" x14ac:dyDescent="0.2">
      <c r="C196" s="784" t="s">
        <v>320</v>
      </c>
      <c r="D196" s="785"/>
      <c r="E196" s="790" t="s">
        <v>321</v>
      </c>
      <c r="F196" s="791"/>
      <c r="G196" s="595"/>
      <c r="H196" s="595"/>
      <c r="I196" s="595"/>
      <c r="J196" s="595"/>
      <c r="K196" s="595"/>
    </row>
    <row r="197" spans="3:14" ht="21" customHeight="1" x14ac:dyDescent="0.2">
      <c r="C197" s="786"/>
      <c r="D197" s="787"/>
      <c r="E197" s="792" t="s">
        <v>322</v>
      </c>
      <c r="F197" s="793"/>
      <c r="G197" s="490">
        <f>IFERROR(G196/$F$193,0)</f>
        <v>0</v>
      </c>
      <c r="H197" s="490">
        <f>IFERROR(H196/$F$193,0)</f>
        <v>0</v>
      </c>
      <c r="I197" s="490">
        <f>IFERROR(I196/$F$193,0)</f>
        <v>0</v>
      </c>
      <c r="J197" s="490">
        <f>IFERROR(J196/$F$193,0)</f>
        <v>0</v>
      </c>
      <c r="K197" s="490">
        <f>IFERROR(K196/$F$193,0)</f>
        <v>0</v>
      </c>
    </row>
    <row r="198" spans="3:14" ht="21" customHeight="1" thickBot="1" x14ac:dyDescent="0.25">
      <c r="C198" s="788"/>
      <c r="D198" s="789"/>
      <c r="E198" s="750" t="s">
        <v>323</v>
      </c>
      <c r="F198" s="751"/>
      <c r="G198" s="492">
        <f>G197</f>
        <v>0</v>
      </c>
      <c r="H198" s="492">
        <f>G198+H197</f>
        <v>0</v>
      </c>
      <c r="I198" s="492">
        <f>H198+I197</f>
        <v>0</v>
      </c>
      <c r="J198" s="492">
        <f>I198+J197</f>
        <v>0</v>
      </c>
      <c r="K198" s="492">
        <f>J198+K197</f>
        <v>0</v>
      </c>
    </row>
    <row r="199" spans="3:14" ht="18" hidden="1" customHeight="1" thickBot="1" x14ac:dyDescent="0.25">
      <c r="E199" s="494"/>
      <c r="F199" s="494"/>
      <c r="G199" s="479"/>
      <c r="H199" s="479"/>
      <c r="I199" s="479"/>
      <c r="J199" s="479"/>
      <c r="K199" s="479"/>
    </row>
    <row r="200" spans="3:14" ht="20.100000000000001" hidden="1" customHeight="1" x14ac:dyDescent="0.2">
      <c r="C200" s="772" t="s">
        <v>324</v>
      </c>
      <c r="D200" s="773"/>
      <c r="E200" s="773"/>
      <c r="F200" s="773"/>
      <c r="G200" s="773"/>
      <c r="H200" s="773"/>
      <c r="I200" s="773"/>
      <c r="J200" s="773"/>
      <c r="K200" s="773"/>
      <c r="L200" s="774"/>
    </row>
    <row r="201" spans="3:14" ht="20.100000000000001" hidden="1" customHeight="1" x14ac:dyDescent="0.2">
      <c r="C201" s="775" t="s">
        <v>325</v>
      </c>
      <c r="D201" s="776" t="s">
        <v>326</v>
      </c>
      <c r="E201" s="778" t="s">
        <v>327</v>
      </c>
      <c r="F201" s="779" t="s">
        <v>317</v>
      </c>
      <c r="G201" s="780"/>
      <c r="H201" s="780"/>
      <c r="I201" s="780"/>
      <c r="J201" s="780"/>
      <c r="K201" s="780"/>
      <c r="L201" s="781"/>
    </row>
    <row r="202" spans="3:14" ht="45.75" hidden="1" customHeight="1" x14ac:dyDescent="0.2">
      <c r="C202" s="775"/>
      <c r="D202" s="777"/>
      <c r="E202" s="778"/>
      <c r="F202" s="495"/>
      <c r="G202" s="461" t="s">
        <v>121</v>
      </c>
      <c r="H202" s="461" t="s">
        <v>122</v>
      </c>
      <c r="I202" s="461" t="s">
        <v>123</v>
      </c>
      <c r="J202" s="461" t="s">
        <v>124</v>
      </c>
      <c r="K202" s="461" t="s">
        <v>125</v>
      </c>
      <c r="L202" s="482" t="s">
        <v>328</v>
      </c>
    </row>
    <row r="203" spans="3:14" ht="26.25" hidden="1" customHeight="1" x14ac:dyDescent="0.2">
      <c r="C203" s="768" t="e">
        <f>E193+D203</f>
        <v>#REF!</v>
      </c>
      <c r="D203" s="769"/>
      <c r="E203" s="770" t="e">
        <f>F193+D203</f>
        <v>#REF!</v>
      </c>
      <c r="F203" s="496" t="s">
        <v>321</v>
      </c>
      <c r="G203" s="596">
        <f>G196</f>
        <v>0</v>
      </c>
      <c r="H203" s="596">
        <f>H196</f>
        <v>0</v>
      </c>
      <c r="I203" s="596">
        <f>I196</f>
        <v>0</v>
      </c>
      <c r="J203" s="596">
        <f>J196</f>
        <v>0</v>
      </c>
      <c r="K203" s="596">
        <f>K196</f>
        <v>0</v>
      </c>
      <c r="L203" s="498">
        <f>SUM(G203:K203)</f>
        <v>0</v>
      </c>
    </row>
    <row r="204" spans="3:14" ht="18" hidden="1" customHeight="1" x14ac:dyDescent="0.2">
      <c r="C204" s="768"/>
      <c r="D204" s="769"/>
      <c r="E204" s="770"/>
      <c r="F204" s="499" t="s">
        <v>318</v>
      </c>
      <c r="G204" s="500">
        <f>IFERROR(G203/$E$203,0)</f>
        <v>0</v>
      </c>
      <c r="H204" s="500">
        <f>IFERROR(H203/$E$203,0)</f>
        <v>0</v>
      </c>
      <c r="I204" s="500">
        <f>IFERROR(I203/$E$203,0)</f>
        <v>0</v>
      </c>
      <c r="J204" s="500">
        <f>IFERROR(J203/$E$203,0)</f>
        <v>0</v>
      </c>
      <c r="K204" s="500">
        <f>IFERROR(K203/$E$203,0)</f>
        <v>0</v>
      </c>
      <c r="L204" s="199"/>
    </row>
    <row r="205" spans="3:14" ht="27.75" hidden="1" customHeight="1" x14ac:dyDescent="0.2">
      <c r="C205" s="768"/>
      <c r="D205" s="769"/>
      <c r="E205" s="770"/>
      <c r="F205" s="501" t="s">
        <v>319</v>
      </c>
      <c r="G205" s="490">
        <f>+G204</f>
        <v>0</v>
      </c>
      <c r="H205" s="490">
        <f>+G205+H204</f>
        <v>0</v>
      </c>
      <c r="I205" s="490">
        <f>+H205+I204</f>
        <v>0</v>
      </c>
      <c r="J205" s="490">
        <f>+I205+J204</f>
        <v>0</v>
      </c>
      <c r="K205" s="490">
        <f>+J205+K204</f>
        <v>0</v>
      </c>
      <c r="L205" s="199"/>
    </row>
    <row r="206" spans="3:14" ht="28.5" hidden="1" customHeight="1" x14ac:dyDescent="0.2">
      <c r="C206" s="768"/>
      <c r="D206" s="769"/>
      <c r="E206" s="770"/>
      <c r="F206" s="496" t="s">
        <v>329</v>
      </c>
      <c r="G206" s="595"/>
      <c r="H206" s="595"/>
      <c r="I206" s="595"/>
      <c r="J206" s="595"/>
      <c r="K206" s="595"/>
      <c r="L206" s="498">
        <f>SUM(G206:K206)</f>
        <v>0</v>
      </c>
    </row>
    <row r="207" spans="3:14" ht="18" hidden="1" customHeight="1" x14ac:dyDescent="0.2">
      <c r="C207" s="768"/>
      <c r="D207" s="769"/>
      <c r="E207" s="770"/>
      <c r="F207" s="499" t="s">
        <v>318</v>
      </c>
      <c r="G207" s="500">
        <f>IFERROR(G206/$E$203,0)</f>
        <v>0</v>
      </c>
      <c r="H207" s="500">
        <f>IFERROR(H206/$E$203,0)</f>
        <v>0</v>
      </c>
      <c r="I207" s="500">
        <f>IFERROR(I206/$E$203,0)</f>
        <v>0</v>
      </c>
      <c r="J207" s="500">
        <f>IFERROR(J206/$E$203,0)</f>
        <v>0</v>
      </c>
      <c r="K207" s="500">
        <f>IFERROR(K206/$E$203,0)</f>
        <v>0</v>
      </c>
      <c r="L207" s="199"/>
    </row>
    <row r="208" spans="3:14" ht="26.25" hidden="1" customHeight="1" x14ac:dyDescent="0.2">
      <c r="C208" s="768"/>
      <c r="D208" s="769"/>
      <c r="E208" s="770"/>
      <c r="F208" s="501" t="s">
        <v>319</v>
      </c>
      <c r="G208" s="490">
        <f>+G207</f>
        <v>0</v>
      </c>
      <c r="H208" s="490">
        <f>+G208+H207</f>
        <v>0</v>
      </c>
      <c r="I208" s="490">
        <f>+H208+I207</f>
        <v>0</v>
      </c>
      <c r="J208" s="490">
        <f>+I208+J207</f>
        <v>0</v>
      </c>
      <c r="K208" s="490">
        <f>+J208+K207</f>
        <v>0</v>
      </c>
      <c r="L208" s="199"/>
    </row>
    <row r="209" spans="2:24" ht="18" hidden="1" customHeight="1" thickBot="1" x14ac:dyDescent="0.25">
      <c r="C209" s="794" t="s">
        <v>330</v>
      </c>
      <c r="D209" s="795"/>
      <c r="E209" s="795"/>
      <c r="F209" s="796"/>
      <c r="G209" s="492">
        <f>G205+G208</f>
        <v>0</v>
      </c>
      <c r="H209" s="492">
        <f>H205+H208</f>
        <v>0</v>
      </c>
      <c r="I209" s="492">
        <f>I205+I208</f>
        <v>0</v>
      </c>
      <c r="J209" s="492">
        <f>J205+J208</f>
        <v>0</v>
      </c>
      <c r="K209" s="492">
        <f>K205+K208</f>
        <v>0</v>
      </c>
      <c r="L209" s="502">
        <f>IFERROR((L203+L206)/E203,0)</f>
        <v>0</v>
      </c>
    </row>
    <row r="210" spans="2:24" ht="18" customHeight="1" x14ac:dyDescent="0.2">
      <c r="E210" s="494"/>
      <c r="F210" s="494"/>
      <c r="G210" s="479"/>
      <c r="H210" s="479"/>
      <c r="I210" s="479"/>
      <c r="J210" s="479"/>
      <c r="K210" s="479"/>
      <c r="L210" s="503">
        <f>L203+L206</f>
        <v>0</v>
      </c>
      <c r="M210" s="504" t="e">
        <f>E203-L210</f>
        <v>#REF!</v>
      </c>
    </row>
    <row r="211" spans="2:24" ht="18" customHeight="1" x14ac:dyDescent="0.2">
      <c r="E211" s="494"/>
      <c r="G211" s="479"/>
      <c r="H211" s="479"/>
      <c r="I211" s="479"/>
      <c r="J211" s="479"/>
      <c r="K211" s="479"/>
    </row>
    <row r="212" spans="2:24" ht="18" customHeight="1" x14ac:dyDescent="0.2">
      <c r="E212" s="494"/>
    </row>
    <row r="213" spans="2:24" ht="18" customHeight="1" x14ac:dyDescent="0.2">
      <c r="B213" s="34"/>
      <c r="C213" s="34"/>
      <c r="E213" s="494"/>
      <c r="F213" s="494"/>
      <c r="G213" s="41"/>
      <c r="H213" s="41"/>
      <c r="I213" s="41"/>
      <c r="J213" s="479"/>
      <c r="K213" s="479"/>
    </row>
    <row r="214" spans="2:24" ht="18" customHeight="1" x14ac:dyDescent="0.2">
      <c r="B214" s="34"/>
      <c r="C214" s="34"/>
      <c r="G214" s="34"/>
      <c r="H214" s="34"/>
      <c r="I214" s="34"/>
    </row>
    <row r="215" spans="2:24" ht="18" customHeight="1" x14ac:dyDescent="0.2">
      <c r="B215" s="34"/>
      <c r="C215" s="34"/>
      <c r="G215" s="43"/>
      <c r="H215" s="43"/>
      <c r="I215" s="43"/>
    </row>
    <row r="216" spans="2:24" s="508" customFormat="1" ht="18" customHeight="1" x14ac:dyDescent="0.2">
      <c r="B216" s="797"/>
      <c r="C216" s="797"/>
      <c r="D216" s="505"/>
      <c r="E216" s="506"/>
      <c r="F216" s="507"/>
      <c r="G216" s="798"/>
      <c r="H216" s="799"/>
      <c r="I216" s="799"/>
      <c r="J216" s="506"/>
      <c r="K216" s="506"/>
      <c r="L216" s="509"/>
      <c r="M216" s="509"/>
      <c r="N216" s="509"/>
      <c r="O216" s="509"/>
      <c r="P216" s="800"/>
      <c r="Q216" s="800"/>
      <c r="R216" s="800"/>
      <c r="S216" s="800"/>
      <c r="T216" s="800"/>
      <c r="U216" s="800"/>
      <c r="V216" s="509"/>
      <c r="W216" s="509"/>
      <c r="X216" s="510"/>
    </row>
    <row r="217" spans="2:24" s="508" customFormat="1" ht="18" customHeight="1" x14ac:dyDescent="0.2">
      <c r="B217" s="801" t="s">
        <v>331</v>
      </c>
      <c r="C217" s="801"/>
      <c r="D217" s="511"/>
      <c r="F217" s="507"/>
      <c r="H217" s="512" t="s">
        <v>332</v>
      </c>
      <c r="I217" s="509"/>
      <c r="J217" s="509"/>
      <c r="K217" s="509"/>
      <c r="L217" s="509"/>
      <c r="M217" s="509"/>
      <c r="N217" s="509"/>
      <c r="O217" s="509"/>
      <c r="P217" s="802"/>
      <c r="Q217" s="802"/>
      <c r="R217" s="802"/>
      <c r="S217" s="802"/>
      <c r="T217" s="802"/>
      <c r="U217" s="802"/>
      <c r="V217" s="506"/>
      <c r="W217" s="506"/>
      <c r="X217" s="506"/>
    </row>
  </sheetData>
  <mergeCells count="52">
    <mergeCell ref="C209:F209"/>
    <mergeCell ref="B216:C216"/>
    <mergeCell ref="G216:I216"/>
    <mergeCell ref="P216:U216"/>
    <mergeCell ref="B217:C217"/>
    <mergeCell ref="P217:U217"/>
    <mergeCell ref="C203:C208"/>
    <mergeCell ref="D203:D208"/>
    <mergeCell ref="E203:E208"/>
    <mergeCell ref="E191:E192"/>
    <mergeCell ref="F191:F192"/>
    <mergeCell ref="C200:L200"/>
    <mergeCell ref="C201:C202"/>
    <mergeCell ref="D201:D202"/>
    <mergeCell ref="E201:E202"/>
    <mergeCell ref="F201:L201"/>
    <mergeCell ref="G191:K191"/>
    <mergeCell ref="E194:F194"/>
    <mergeCell ref="E195:F195"/>
    <mergeCell ref="C196:D198"/>
    <mergeCell ref="E196:F196"/>
    <mergeCell ref="E197:F197"/>
    <mergeCell ref="E198:F198"/>
    <mergeCell ref="E190:K190"/>
    <mergeCell ref="A10:B10"/>
    <mergeCell ref="C10:F10"/>
    <mergeCell ref="A11:B11"/>
    <mergeCell ref="C11:F11"/>
    <mergeCell ref="A13:K13"/>
    <mergeCell ref="A14:A15"/>
    <mergeCell ref="B14:B15"/>
    <mergeCell ref="C14:C15"/>
    <mergeCell ref="D14:D15"/>
    <mergeCell ref="E14:E15"/>
    <mergeCell ref="F14:F15"/>
    <mergeCell ref="G14:K14"/>
    <mergeCell ref="A186:F186"/>
    <mergeCell ref="A187:F187"/>
    <mergeCell ref="E189:K189"/>
    <mergeCell ref="A6:B6"/>
    <mergeCell ref="C6:K6"/>
    <mergeCell ref="A8:B8"/>
    <mergeCell ref="C8:F8"/>
    <mergeCell ref="A9:B9"/>
    <mergeCell ref="C9:F9"/>
    <mergeCell ref="A5:B5"/>
    <mergeCell ref="C5:K5"/>
    <mergeCell ref="A1:B3"/>
    <mergeCell ref="C1:K1"/>
    <mergeCell ref="C2:K2"/>
    <mergeCell ref="C3:G3"/>
    <mergeCell ref="H3:K3"/>
  </mergeCells>
  <conditionalFormatting sqref="B216:C216 G216:I216">
    <cfRule type="cellIs" dxfId="1" priority="1" operator="equal">
      <formula>""</formula>
    </cfRule>
  </conditionalFormatting>
  <dataValidations count="7">
    <dataValidation allowBlank="1" showInputMessage="1" showErrorMessage="1" prompt="Ingrese el valor a pagar segun la forma de pago establecida en los estudios previos" sqref="IU193:JG193 SQ193:TC193 ACM193:ACY193 AMI193:AMU193 AWE193:AWQ193 BGA193:BGM193 BPW193:BQI193 BZS193:CAE193 CJO193:CKA193 CTK193:CTW193 DDG193:DDS193 DNC193:DNO193 DWY193:DXK193 EGU193:EHG193 EQQ193:ERC193 FAM193:FAY193 FKI193:FKU193 FUE193:FUQ193 GEA193:GEM193 GNW193:GOI193 GXS193:GYE193 HHO193:HIA193 HRK193:HRW193 IBG193:IBS193 ILC193:ILO193 IUY193:IVK193 JEU193:JFG193 JOQ193:JPC193 JYM193:JYY193 KII193:KIU193 KSE193:KSQ193 LCA193:LCM193 LLW193:LMI193 LVS193:LWE193 MFO193:MGA193 MPK193:MPW193 MZG193:MZS193 NJC193:NJO193 NSY193:NTK193 OCU193:ODG193 OMQ193:ONC193 OWM193:OWY193 PGI193:PGU193 PQE193:PQQ193 QAA193:QAM193 QJW193:QKI193 QTS193:QUE193 RDO193:REA193 RNK193:RNW193 RXG193:RXS193 SHC193:SHO193 SQY193:SRK193 TAU193:TBG193 TKQ193:TLC193 TUM193:TUY193 UEI193:UEU193 UOE193:UOQ193 UYA193:UYM193 VHW193:VII193 VRS193:VSE193 WBO193:WCA193 WLK193:WLW193 WVG193:WVS193 IU65746:JG65746 SQ65746:TC65746 ACM65746:ACY65746 AMI65746:AMU65746 AWE65746:AWQ65746 BGA65746:BGM65746 BPW65746:BQI65746 BZS65746:CAE65746 CJO65746:CKA65746 CTK65746:CTW65746 DDG65746:DDS65746 DNC65746:DNO65746 DWY65746:DXK65746 EGU65746:EHG65746 EQQ65746:ERC65746 FAM65746:FAY65746 FKI65746:FKU65746 FUE65746:FUQ65746 GEA65746:GEM65746 GNW65746:GOI65746 GXS65746:GYE65746 HHO65746:HIA65746 HRK65746:HRW65746 IBG65746:IBS65746 ILC65746:ILO65746 IUY65746:IVK65746 JEU65746:JFG65746 JOQ65746:JPC65746 JYM65746:JYY65746 KII65746:KIU65746 KSE65746:KSQ65746 LCA65746:LCM65746 LLW65746:LMI65746 LVS65746:LWE65746 MFO65746:MGA65746 MPK65746:MPW65746 MZG65746:MZS65746 NJC65746:NJO65746 NSY65746:NTK65746 OCU65746:ODG65746 OMQ65746:ONC65746 OWM65746:OWY65746 PGI65746:PGU65746 PQE65746:PQQ65746 QAA65746:QAM65746 QJW65746:QKI65746 QTS65746:QUE65746 RDO65746:REA65746 RNK65746:RNW65746 RXG65746:RXS65746 SHC65746:SHO65746 SQY65746:SRK65746 TAU65746:TBG65746 TKQ65746:TLC65746 TUM65746:TUY65746 UEI65746:UEU65746 UOE65746:UOQ65746 UYA65746:UYM65746 VHW65746:VII65746 VRS65746:VSE65746 WBO65746:WCA65746 WLK65746:WLW65746 WVG65746:WVS65746 IU131282:JG131282 SQ131282:TC131282 ACM131282:ACY131282 AMI131282:AMU131282 AWE131282:AWQ131282 BGA131282:BGM131282 BPW131282:BQI131282 BZS131282:CAE131282 CJO131282:CKA131282 CTK131282:CTW131282 DDG131282:DDS131282 DNC131282:DNO131282 DWY131282:DXK131282 EGU131282:EHG131282 EQQ131282:ERC131282 FAM131282:FAY131282 FKI131282:FKU131282 FUE131282:FUQ131282 GEA131282:GEM131282 GNW131282:GOI131282 GXS131282:GYE131282 HHO131282:HIA131282 HRK131282:HRW131282 IBG131282:IBS131282 ILC131282:ILO131282 IUY131282:IVK131282 JEU131282:JFG131282 JOQ131282:JPC131282 JYM131282:JYY131282 KII131282:KIU131282 KSE131282:KSQ131282 LCA131282:LCM131282 LLW131282:LMI131282 LVS131282:LWE131282 MFO131282:MGA131282 MPK131282:MPW131282 MZG131282:MZS131282 NJC131282:NJO131282 NSY131282:NTK131282 OCU131282:ODG131282 OMQ131282:ONC131282 OWM131282:OWY131282 PGI131282:PGU131282 PQE131282:PQQ131282 QAA131282:QAM131282 QJW131282:QKI131282 QTS131282:QUE131282 RDO131282:REA131282 RNK131282:RNW131282 RXG131282:RXS131282 SHC131282:SHO131282 SQY131282:SRK131282 TAU131282:TBG131282 TKQ131282:TLC131282 TUM131282:TUY131282 UEI131282:UEU131282 UOE131282:UOQ131282 UYA131282:UYM131282 VHW131282:VII131282 VRS131282:VSE131282 WBO131282:WCA131282 WLK131282:WLW131282 WVG131282:WVS131282 IU196818:JG196818 SQ196818:TC196818 ACM196818:ACY196818 AMI196818:AMU196818 AWE196818:AWQ196818 BGA196818:BGM196818 BPW196818:BQI196818 BZS196818:CAE196818 CJO196818:CKA196818 CTK196818:CTW196818 DDG196818:DDS196818 DNC196818:DNO196818 DWY196818:DXK196818 EGU196818:EHG196818 EQQ196818:ERC196818 FAM196818:FAY196818 FKI196818:FKU196818 FUE196818:FUQ196818 GEA196818:GEM196818 GNW196818:GOI196818 GXS196818:GYE196818 HHO196818:HIA196818 HRK196818:HRW196818 IBG196818:IBS196818 ILC196818:ILO196818 IUY196818:IVK196818 JEU196818:JFG196818 JOQ196818:JPC196818 JYM196818:JYY196818 KII196818:KIU196818 KSE196818:KSQ196818 LCA196818:LCM196818 LLW196818:LMI196818 LVS196818:LWE196818 MFO196818:MGA196818 MPK196818:MPW196818 MZG196818:MZS196818 NJC196818:NJO196818 NSY196818:NTK196818 OCU196818:ODG196818 OMQ196818:ONC196818 OWM196818:OWY196818 PGI196818:PGU196818 PQE196818:PQQ196818 QAA196818:QAM196818 QJW196818:QKI196818 QTS196818:QUE196818 RDO196818:REA196818 RNK196818:RNW196818 RXG196818:RXS196818 SHC196818:SHO196818 SQY196818:SRK196818 TAU196818:TBG196818 TKQ196818:TLC196818 TUM196818:TUY196818 UEI196818:UEU196818 UOE196818:UOQ196818 UYA196818:UYM196818 VHW196818:VII196818 VRS196818:VSE196818 WBO196818:WCA196818 WLK196818:WLW196818 WVG196818:WVS196818 IU262354:JG262354 SQ262354:TC262354 ACM262354:ACY262354 AMI262354:AMU262354 AWE262354:AWQ262354 BGA262354:BGM262354 BPW262354:BQI262354 BZS262354:CAE262354 CJO262354:CKA262354 CTK262354:CTW262354 DDG262354:DDS262354 DNC262354:DNO262354 DWY262354:DXK262354 EGU262354:EHG262354 EQQ262354:ERC262354 FAM262354:FAY262354 FKI262354:FKU262354 FUE262354:FUQ262354 GEA262354:GEM262354 GNW262354:GOI262354 GXS262354:GYE262354 HHO262354:HIA262354 HRK262354:HRW262354 IBG262354:IBS262354 ILC262354:ILO262354 IUY262354:IVK262354 JEU262354:JFG262354 JOQ262354:JPC262354 JYM262354:JYY262354 KII262354:KIU262354 KSE262354:KSQ262354 LCA262354:LCM262354 LLW262354:LMI262354 LVS262354:LWE262354 MFO262354:MGA262354 MPK262354:MPW262354 MZG262354:MZS262354 NJC262354:NJO262354 NSY262354:NTK262354 OCU262354:ODG262354 OMQ262354:ONC262354 OWM262354:OWY262354 PGI262354:PGU262354 PQE262354:PQQ262354 QAA262354:QAM262354 QJW262354:QKI262354 QTS262354:QUE262354 RDO262354:REA262354 RNK262354:RNW262354 RXG262354:RXS262354 SHC262354:SHO262354 SQY262354:SRK262354 TAU262354:TBG262354 TKQ262354:TLC262354 TUM262354:TUY262354 UEI262354:UEU262354 UOE262354:UOQ262354 UYA262354:UYM262354 VHW262354:VII262354 VRS262354:VSE262354 WBO262354:WCA262354 WLK262354:WLW262354 WVG262354:WVS262354 IU327890:JG327890 SQ327890:TC327890 ACM327890:ACY327890 AMI327890:AMU327890 AWE327890:AWQ327890 BGA327890:BGM327890 BPW327890:BQI327890 BZS327890:CAE327890 CJO327890:CKA327890 CTK327890:CTW327890 DDG327890:DDS327890 DNC327890:DNO327890 DWY327890:DXK327890 EGU327890:EHG327890 EQQ327890:ERC327890 FAM327890:FAY327890 FKI327890:FKU327890 FUE327890:FUQ327890 GEA327890:GEM327890 GNW327890:GOI327890 GXS327890:GYE327890 HHO327890:HIA327890 HRK327890:HRW327890 IBG327890:IBS327890 ILC327890:ILO327890 IUY327890:IVK327890 JEU327890:JFG327890 JOQ327890:JPC327890 JYM327890:JYY327890 KII327890:KIU327890 KSE327890:KSQ327890 LCA327890:LCM327890 LLW327890:LMI327890 LVS327890:LWE327890 MFO327890:MGA327890 MPK327890:MPW327890 MZG327890:MZS327890 NJC327890:NJO327890 NSY327890:NTK327890 OCU327890:ODG327890 OMQ327890:ONC327890 OWM327890:OWY327890 PGI327890:PGU327890 PQE327890:PQQ327890 QAA327890:QAM327890 QJW327890:QKI327890 QTS327890:QUE327890 RDO327890:REA327890 RNK327890:RNW327890 RXG327890:RXS327890 SHC327890:SHO327890 SQY327890:SRK327890 TAU327890:TBG327890 TKQ327890:TLC327890 TUM327890:TUY327890 UEI327890:UEU327890 UOE327890:UOQ327890 UYA327890:UYM327890 VHW327890:VII327890 VRS327890:VSE327890 WBO327890:WCA327890 WLK327890:WLW327890 WVG327890:WVS327890 IU393426:JG393426 SQ393426:TC393426 ACM393426:ACY393426 AMI393426:AMU393426 AWE393426:AWQ393426 BGA393426:BGM393426 BPW393426:BQI393426 BZS393426:CAE393426 CJO393426:CKA393426 CTK393426:CTW393426 DDG393426:DDS393426 DNC393426:DNO393426 DWY393426:DXK393426 EGU393426:EHG393426 EQQ393426:ERC393426 FAM393426:FAY393426 FKI393426:FKU393426 FUE393426:FUQ393426 GEA393426:GEM393426 GNW393426:GOI393426 GXS393426:GYE393426 HHO393426:HIA393426 HRK393426:HRW393426 IBG393426:IBS393426 ILC393426:ILO393426 IUY393426:IVK393426 JEU393426:JFG393426 JOQ393426:JPC393426 JYM393426:JYY393426 KII393426:KIU393426 KSE393426:KSQ393426 LCA393426:LCM393426 LLW393426:LMI393426 LVS393426:LWE393426 MFO393426:MGA393426 MPK393426:MPW393426 MZG393426:MZS393426 NJC393426:NJO393426 NSY393426:NTK393426 OCU393426:ODG393426 OMQ393426:ONC393426 OWM393426:OWY393426 PGI393426:PGU393426 PQE393426:PQQ393426 QAA393426:QAM393426 QJW393426:QKI393426 QTS393426:QUE393426 RDO393426:REA393426 RNK393426:RNW393426 RXG393426:RXS393426 SHC393426:SHO393426 SQY393426:SRK393426 TAU393426:TBG393426 TKQ393426:TLC393426 TUM393426:TUY393426 UEI393426:UEU393426 UOE393426:UOQ393426 UYA393426:UYM393426 VHW393426:VII393426 VRS393426:VSE393426 WBO393426:WCA393426 WLK393426:WLW393426 WVG393426:WVS393426 IU458962:JG458962 SQ458962:TC458962 ACM458962:ACY458962 AMI458962:AMU458962 AWE458962:AWQ458962 BGA458962:BGM458962 BPW458962:BQI458962 BZS458962:CAE458962 CJO458962:CKA458962 CTK458962:CTW458962 DDG458962:DDS458962 DNC458962:DNO458962 DWY458962:DXK458962 EGU458962:EHG458962 EQQ458962:ERC458962 FAM458962:FAY458962 FKI458962:FKU458962 FUE458962:FUQ458962 GEA458962:GEM458962 GNW458962:GOI458962 GXS458962:GYE458962 HHO458962:HIA458962 HRK458962:HRW458962 IBG458962:IBS458962 ILC458962:ILO458962 IUY458962:IVK458962 JEU458962:JFG458962 JOQ458962:JPC458962 JYM458962:JYY458962 KII458962:KIU458962 KSE458962:KSQ458962 LCA458962:LCM458962 LLW458962:LMI458962 LVS458962:LWE458962 MFO458962:MGA458962 MPK458962:MPW458962 MZG458962:MZS458962 NJC458962:NJO458962 NSY458962:NTK458962 OCU458962:ODG458962 OMQ458962:ONC458962 OWM458962:OWY458962 PGI458962:PGU458962 PQE458962:PQQ458962 QAA458962:QAM458962 QJW458962:QKI458962 QTS458962:QUE458962 RDO458962:REA458962 RNK458962:RNW458962 RXG458962:RXS458962 SHC458962:SHO458962 SQY458962:SRK458962 TAU458962:TBG458962 TKQ458962:TLC458962 TUM458962:TUY458962 UEI458962:UEU458962 UOE458962:UOQ458962 UYA458962:UYM458962 VHW458962:VII458962 VRS458962:VSE458962 WBO458962:WCA458962 WLK458962:WLW458962 WVG458962:WVS458962 IU524498:JG524498 SQ524498:TC524498 ACM524498:ACY524498 AMI524498:AMU524498 AWE524498:AWQ524498 BGA524498:BGM524498 BPW524498:BQI524498 BZS524498:CAE524498 CJO524498:CKA524498 CTK524498:CTW524498 DDG524498:DDS524498 DNC524498:DNO524498 DWY524498:DXK524498 EGU524498:EHG524498 EQQ524498:ERC524498 FAM524498:FAY524498 FKI524498:FKU524498 FUE524498:FUQ524498 GEA524498:GEM524498 GNW524498:GOI524498 GXS524498:GYE524498 HHO524498:HIA524498 HRK524498:HRW524498 IBG524498:IBS524498 ILC524498:ILO524498 IUY524498:IVK524498 JEU524498:JFG524498 JOQ524498:JPC524498 JYM524498:JYY524498 KII524498:KIU524498 KSE524498:KSQ524498 LCA524498:LCM524498 LLW524498:LMI524498 LVS524498:LWE524498 MFO524498:MGA524498 MPK524498:MPW524498 MZG524498:MZS524498 NJC524498:NJO524498 NSY524498:NTK524498 OCU524498:ODG524498 OMQ524498:ONC524498 OWM524498:OWY524498 PGI524498:PGU524498 PQE524498:PQQ524498 QAA524498:QAM524498 QJW524498:QKI524498 QTS524498:QUE524498 RDO524498:REA524498 RNK524498:RNW524498 RXG524498:RXS524498 SHC524498:SHO524498 SQY524498:SRK524498 TAU524498:TBG524498 TKQ524498:TLC524498 TUM524498:TUY524498 UEI524498:UEU524498 UOE524498:UOQ524498 UYA524498:UYM524498 VHW524498:VII524498 VRS524498:VSE524498 WBO524498:WCA524498 WLK524498:WLW524498 WVG524498:WVS524498 IU590034:JG590034 SQ590034:TC590034 ACM590034:ACY590034 AMI590034:AMU590034 AWE590034:AWQ590034 BGA590034:BGM590034 BPW590034:BQI590034 BZS590034:CAE590034 CJO590034:CKA590034 CTK590034:CTW590034 DDG590034:DDS590034 DNC590034:DNO590034 DWY590034:DXK590034 EGU590034:EHG590034 EQQ590034:ERC590034 FAM590034:FAY590034 FKI590034:FKU590034 FUE590034:FUQ590034 GEA590034:GEM590034 GNW590034:GOI590034 GXS590034:GYE590034 HHO590034:HIA590034 HRK590034:HRW590034 IBG590034:IBS590034 ILC590034:ILO590034 IUY590034:IVK590034 JEU590034:JFG590034 JOQ590034:JPC590034 JYM590034:JYY590034 KII590034:KIU590034 KSE590034:KSQ590034 LCA590034:LCM590034 LLW590034:LMI590034 LVS590034:LWE590034 MFO590034:MGA590034 MPK590034:MPW590034 MZG590034:MZS590034 NJC590034:NJO590034 NSY590034:NTK590034 OCU590034:ODG590034 OMQ590034:ONC590034 OWM590034:OWY590034 PGI590034:PGU590034 PQE590034:PQQ590034 QAA590034:QAM590034 QJW590034:QKI590034 QTS590034:QUE590034 RDO590034:REA590034 RNK590034:RNW590034 RXG590034:RXS590034 SHC590034:SHO590034 SQY590034:SRK590034 TAU590034:TBG590034 TKQ590034:TLC590034 TUM590034:TUY590034 UEI590034:UEU590034 UOE590034:UOQ590034 UYA590034:UYM590034 VHW590034:VII590034 VRS590034:VSE590034 WBO590034:WCA590034 WLK590034:WLW590034 WVG590034:WVS590034 IU655570:JG655570 SQ655570:TC655570 ACM655570:ACY655570 AMI655570:AMU655570 AWE655570:AWQ655570 BGA655570:BGM655570 BPW655570:BQI655570 BZS655570:CAE655570 CJO655570:CKA655570 CTK655570:CTW655570 DDG655570:DDS655570 DNC655570:DNO655570 DWY655570:DXK655570 EGU655570:EHG655570 EQQ655570:ERC655570 FAM655570:FAY655570 FKI655570:FKU655570 FUE655570:FUQ655570 GEA655570:GEM655570 GNW655570:GOI655570 GXS655570:GYE655570 HHO655570:HIA655570 HRK655570:HRW655570 IBG655570:IBS655570 ILC655570:ILO655570 IUY655570:IVK655570 JEU655570:JFG655570 JOQ655570:JPC655570 JYM655570:JYY655570 KII655570:KIU655570 KSE655570:KSQ655570 LCA655570:LCM655570 LLW655570:LMI655570 LVS655570:LWE655570 MFO655570:MGA655570 MPK655570:MPW655570 MZG655570:MZS655570 NJC655570:NJO655570 NSY655570:NTK655570 OCU655570:ODG655570 OMQ655570:ONC655570 OWM655570:OWY655570 PGI655570:PGU655570 PQE655570:PQQ655570 QAA655570:QAM655570 QJW655570:QKI655570 QTS655570:QUE655570 RDO655570:REA655570 RNK655570:RNW655570 RXG655570:RXS655570 SHC655570:SHO655570 SQY655570:SRK655570 TAU655570:TBG655570 TKQ655570:TLC655570 TUM655570:TUY655570 UEI655570:UEU655570 UOE655570:UOQ655570 UYA655570:UYM655570 VHW655570:VII655570 VRS655570:VSE655570 WBO655570:WCA655570 WLK655570:WLW655570 WVG655570:WVS655570 IU721106:JG721106 SQ721106:TC721106 ACM721106:ACY721106 AMI721106:AMU721106 AWE721106:AWQ721106 BGA721106:BGM721106 BPW721106:BQI721106 BZS721106:CAE721106 CJO721106:CKA721106 CTK721106:CTW721106 DDG721106:DDS721106 DNC721106:DNO721106 DWY721106:DXK721106 EGU721106:EHG721106 EQQ721106:ERC721106 FAM721106:FAY721106 FKI721106:FKU721106 FUE721106:FUQ721106 GEA721106:GEM721106 GNW721106:GOI721106 GXS721106:GYE721106 HHO721106:HIA721106 HRK721106:HRW721106 IBG721106:IBS721106 ILC721106:ILO721106 IUY721106:IVK721106 JEU721106:JFG721106 JOQ721106:JPC721106 JYM721106:JYY721106 KII721106:KIU721106 KSE721106:KSQ721106 LCA721106:LCM721106 LLW721106:LMI721106 LVS721106:LWE721106 MFO721106:MGA721106 MPK721106:MPW721106 MZG721106:MZS721106 NJC721106:NJO721106 NSY721106:NTK721106 OCU721106:ODG721106 OMQ721106:ONC721106 OWM721106:OWY721106 PGI721106:PGU721106 PQE721106:PQQ721106 QAA721106:QAM721106 QJW721106:QKI721106 QTS721106:QUE721106 RDO721106:REA721106 RNK721106:RNW721106 RXG721106:RXS721106 SHC721106:SHO721106 SQY721106:SRK721106 TAU721106:TBG721106 TKQ721106:TLC721106 TUM721106:TUY721106 UEI721106:UEU721106 UOE721106:UOQ721106 UYA721106:UYM721106 VHW721106:VII721106 VRS721106:VSE721106 WBO721106:WCA721106 WLK721106:WLW721106 WVG721106:WVS721106 IU786642:JG786642 SQ786642:TC786642 ACM786642:ACY786642 AMI786642:AMU786642 AWE786642:AWQ786642 BGA786642:BGM786642 BPW786642:BQI786642 BZS786642:CAE786642 CJO786642:CKA786642 CTK786642:CTW786642 DDG786642:DDS786642 DNC786642:DNO786642 DWY786642:DXK786642 EGU786642:EHG786642 EQQ786642:ERC786642 FAM786642:FAY786642 FKI786642:FKU786642 FUE786642:FUQ786642 GEA786642:GEM786642 GNW786642:GOI786642 GXS786642:GYE786642 HHO786642:HIA786642 HRK786642:HRW786642 IBG786642:IBS786642 ILC786642:ILO786642 IUY786642:IVK786642 JEU786642:JFG786642 JOQ786642:JPC786642 JYM786642:JYY786642 KII786642:KIU786642 KSE786642:KSQ786642 LCA786642:LCM786642 LLW786642:LMI786642 LVS786642:LWE786642 MFO786642:MGA786642 MPK786642:MPW786642 MZG786642:MZS786642 NJC786642:NJO786642 NSY786642:NTK786642 OCU786642:ODG786642 OMQ786642:ONC786642 OWM786642:OWY786642 PGI786642:PGU786642 PQE786642:PQQ786642 QAA786642:QAM786642 QJW786642:QKI786642 QTS786642:QUE786642 RDO786642:REA786642 RNK786642:RNW786642 RXG786642:RXS786642 SHC786642:SHO786642 SQY786642:SRK786642 TAU786642:TBG786642 TKQ786642:TLC786642 TUM786642:TUY786642 UEI786642:UEU786642 UOE786642:UOQ786642 UYA786642:UYM786642 VHW786642:VII786642 VRS786642:VSE786642 WBO786642:WCA786642 WLK786642:WLW786642 WVG786642:WVS786642 IU852178:JG852178 SQ852178:TC852178 ACM852178:ACY852178 AMI852178:AMU852178 AWE852178:AWQ852178 BGA852178:BGM852178 BPW852178:BQI852178 BZS852178:CAE852178 CJO852178:CKA852178 CTK852178:CTW852178 DDG852178:DDS852178 DNC852178:DNO852178 DWY852178:DXK852178 EGU852178:EHG852178 EQQ852178:ERC852178 FAM852178:FAY852178 FKI852178:FKU852178 FUE852178:FUQ852178 GEA852178:GEM852178 GNW852178:GOI852178 GXS852178:GYE852178 HHO852178:HIA852178 HRK852178:HRW852178 IBG852178:IBS852178 ILC852178:ILO852178 IUY852178:IVK852178 JEU852178:JFG852178 JOQ852178:JPC852178 JYM852178:JYY852178 KII852178:KIU852178 KSE852178:KSQ852178 LCA852178:LCM852178 LLW852178:LMI852178 LVS852178:LWE852178 MFO852178:MGA852178 MPK852178:MPW852178 MZG852178:MZS852178 NJC852178:NJO852178 NSY852178:NTK852178 OCU852178:ODG852178 OMQ852178:ONC852178 OWM852178:OWY852178 PGI852178:PGU852178 PQE852178:PQQ852178 QAA852178:QAM852178 QJW852178:QKI852178 QTS852178:QUE852178 RDO852178:REA852178 RNK852178:RNW852178 RXG852178:RXS852178 SHC852178:SHO852178 SQY852178:SRK852178 TAU852178:TBG852178 TKQ852178:TLC852178 TUM852178:TUY852178 UEI852178:UEU852178 UOE852178:UOQ852178 UYA852178:UYM852178 VHW852178:VII852178 VRS852178:VSE852178 WBO852178:WCA852178 WLK852178:WLW852178 WVG852178:WVS852178 IU917714:JG917714 SQ917714:TC917714 ACM917714:ACY917714 AMI917714:AMU917714 AWE917714:AWQ917714 BGA917714:BGM917714 BPW917714:BQI917714 BZS917714:CAE917714 CJO917714:CKA917714 CTK917714:CTW917714 DDG917714:DDS917714 DNC917714:DNO917714 DWY917714:DXK917714 EGU917714:EHG917714 EQQ917714:ERC917714 FAM917714:FAY917714 FKI917714:FKU917714 FUE917714:FUQ917714 GEA917714:GEM917714 GNW917714:GOI917714 GXS917714:GYE917714 HHO917714:HIA917714 HRK917714:HRW917714 IBG917714:IBS917714 ILC917714:ILO917714 IUY917714:IVK917714 JEU917714:JFG917714 JOQ917714:JPC917714 JYM917714:JYY917714 KII917714:KIU917714 KSE917714:KSQ917714 LCA917714:LCM917714 LLW917714:LMI917714 LVS917714:LWE917714 MFO917714:MGA917714 MPK917714:MPW917714 MZG917714:MZS917714 NJC917714:NJO917714 NSY917714:NTK917714 OCU917714:ODG917714 OMQ917714:ONC917714 OWM917714:OWY917714 PGI917714:PGU917714 PQE917714:PQQ917714 QAA917714:QAM917714 QJW917714:QKI917714 QTS917714:QUE917714 RDO917714:REA917714 RNK917714:RNW917714 RXG917714:RXS917714 SHC917714:SHO917714 SQY917714:SRK917714 TAU917714:TBG917714 TKQ917714:TLC917714 TUM917714:TUY917714 UEI917714:UEU917714 UOE917714:UOQ917714 UYA917714:UYM917714 VHW917714:VII917714 VRS917714:VSE917714 WBO917714:WCA917714 WLK917714:WLW917714 WVG917714:WVS917714 IU983250:JG983250 SQ983250:TC983250 ACM983250:ACY983250 AMI983250:AMU983250 AWE983250:AWQ983250 BGA983250:BGM983250 BPW983250:BQI983250 BZS983250:CAE983250 CJO983250:CKA983250 CTK983250:CTW983250 DDG983250:DDS983250 DNC983250:DNO983250 DWY983250:DXK983250 EGU983250:EHG983250 EQQ983250:ERC983250 FAM983250:FAY983250 FKI983250:FKU983250 FUE983250:FUQ983250 GEA983250:GEM983250 GNW983250:GOI983250 GXS983250:GYE983250 HHO983250:HIA983250 HRK983250:HRW983250 IBG983250:IBS983250 ILC983250:ILO983250 IUY983250:IVK983250 JEU983250:JFG983250 JOQ983250:JPC983250 JYM983250:JYY983250 KII983250:KIU983250 KSE983250:KSQ983250 LCA983250:LCM983250 LLW983250:LMI983250 LVS983250:LWE983250 MFO983250:MGA983250 MPK983250:MPW983250 MZG983250:MZS983250 NJC983250:NJO983250 NSY983250:NTK983250 OCU983250:ODG983250 OMQ983250:ONC983250 OWM983250:OWY983250 PGI983250:PGU983250 PQE983250:PQQ983250 QAA983250:QAM983250 QJW983250:QKI983250 QTS983250:QUE983250 RDO983250:REA983250 RNK983250:RNW983250 RXG983250:RXS983250 SHC983250:SHO983250 SQY983250:SRK983250 TAU983250:TBG983250 TKQ983250:TLC983250 TUM983250:TUY983250 UEI983250:UEU983250 UOE983250:UOQ983250 UYA983250:UYM983250 VHW983250:VII983250 VRS983250:VSE983250 WBO983250:WCA983250 WLK983250:WLW983250 WVG983250:WVS983250 G65746:K65746 G983250:K983250 G917714:K917714 G852178:K852178 G786642:K786642 G721106:K721106 G655570:K655570 G590034:K590034 G524498:K524498 G458962:K458962 G393426:K393426 G327890:K327890 G262354:K262354 G196818:K196818 G131282:K131282 G193:K193" xr:uid="{BD1822CF-391D-46DA-8757-ADA90B25C673}"/>
    <dataValidation allowBlank="1" showInputMessage="1" showErrorMessage="1" prompt="Diligencie si es mensual, bimestral, trimestral o semestral." sqref="G65734:I65734 IU65734:IW65734 SQ65734:SS65734 ACM65734:ACO65734 AMI65734:AMK65734 AWE65734:AWG65734 BGA65734:BGC65734 BPW65734:BPY65734 BZS65734:BZU65734 CJO65734:CJQ65734 CTK65734:CTM65734 DDG65734:DDI65734 DNC65734:DNE65734 DWY65734:DXA65734 EGU65734:EGW65734 EQQ65734:EQS65734 FAM65734:FAO65734 FKI65734:FKK65734 FUE65734:FUG65734 GEA65734:GEC65734 GNW65734:GNY65734 GXS65734:GXU65734 HHO65734:HHQ65734 HRK65734:HRM65734 IBG65734:IBI65734 ILC65734:ILE65734 IUY65734:IVA65734 JEU65734:JEW65734 JOQ65734:JOS65734 JYM65734:JYO65734 KII65734:KIK65734 KSE65734:KSG65734 LCA65734:LCC65734 LLW65734:LLY65734 LVS65734:LVU65734 MFO65734:MFQ65734 MPK65734:MPM65734 MZG65734:MZI65734 NJC65734:NJE65734 NSY65734:NTA65734 OCU65734:OCW65734 OMQ65734:OMS65734 OWM65734:OWO65734 PGI65734:PGK65734 PQE65734:PQG65734 QAA65734:QAC65734 QJW65734:QJY65734 QTS65734:QTU65734 RDO65734:RDQ65734 RNK65734:RNM65734 RXG65734:RXI65734 SHC65734:SHE65734 SQY65734:SRA65734 TAU65734:TAW65734 TKQ65734:TKS65734 TUM65734:TUO65734 UEI65734:UEK65734 UOE65734:UOG65734 UYA65734:UYC65734 VHW65734:VHY65734 VRS65734:VRU65734 WBO65734:WBQ65734 WLK65734:WLM65734 WVG65734:WVI65734 G131270:I131270 IU131270:IW131270 SQ131270:SS131270 ACM131270:ACO131270 AMI131270:AMK131270 AWE131270:AWG131270 BGA131270:BGC131270 BPW131270:BPY131270 BZS131270:BZU131270 CJO131270:CJQ131270 CTK131270:CTM131270 DDG131270:DDI131270 DNC131270:DNE131270 DWY131270:DXA131270 EGU131270:EGW131270 EQQ131270:EQS131270 FAM131270:FAO131270 FKI131270:FKK131270 FUE131270:FUG131270 GEA131270:GEC131270 GNW131270:GNY131270 GXS131270:GXU131270 HHO131270:HHQ131270 HRK131270:HRM131270 IBG131270:IBI131270 ILC131270:ILE131270 IUY131270:IVA131270 JEU131270:JEW131270 JOQ131270:JOS131270 JYM131270:JYO131270 KII131270:KIK131270 KSE131270:KSG131270 LCA131270:LCC131270 LLW131270:LLY131270 LVS131270:LVU131270 MFO131270:MFQ131270 MPK131270:MPM131270 MZG131270:MZI131270 NJC131270:NJE131270 NSY131270:NTA131270 OCU131270:OCW131270 OMQ131270:OMS131270 OWM131270:OWO131270 PGI131270:PGK131270 PQE131270:PQG131270 QAA131270:QAC131270 QJW131270:QJY131270 QTS131270:QTU131270 RDO131270:RDQ131270 RNK131270:RNM131270 RXG131270:RXI131270 SHC131270:SHE131270 SQY131270:SRA131270 TAU131270:TAW131270 TKQ131270:TKS131270 TUM131270:TUO131270 UEI131270:UEK131270 UOE131270:UOG131270 UYA131270:UYC131270 VHW131270:VHY131270 VRS131270:VRU131270 WBO131270:WBQ131270 WLK131270:WLM131270 WVG131270:WVI131270 G196806:I196806 IU196806:IW196806 SQ196806:SS196806 ACM196806:ACO196806 AMI196806:AMK196806 AWE196806:AWG196806 BGA196806:BGC196806 BPW196806:BPY196806 BZS196806:BZU196806 CJO196806:CJQ196806 CTK196806:CTM196806 DDG196806:DDI196806 DNC196806:DNE196806 DWY196806:DXA196806 EGU196806:EGW196806 EQQ196806:EQS196806 FAM196806:FAO196806 FKI196806:FKK196806 FUE196806:FUG196806 GEA196806:GEC196806 GNW196806:GNY196806 GXS196806:GXU196806 HHO196806:HHQ196806 HRK196806:HRM196806 IBG196806:IBI196806 ILC196806:ILE196806 IUY196806:IVA196806 JEU196806:JEW196806 JOQ196806:JOS196806 JYM196806:JYO196806 KII196806:KIK196806 KSE196806:KSG196806 LCA196806:LCC196806 LLW196806:LLY196806 LVS196806:LVU196806 MFO196806:MFQ196806 MPK196806:MPM196806 MZG196806:MZI196806 NJC196806:NJE196806 NSY196806:NTA196806 OCU196806:OCW196806 OMQ196806:OMS196806 OWM196806:OWO196806 PGI196806:PGK196806 PQE196806:PQG196806 QAA196806:QAC196806 QJW196806:QJY196806 QTS196806:QTU196806 RDO196806:RDQ196806 RNK196806:RNM196806 RXG196806:RXI196806 SHC196806:SHE196806 SQY196806:SRA196806 TAU196806:TAW196806 TKQ196806:TKS196806 TUM196806:TUO196806 UEI196806:UEK196806 UOE196806:UOG196806 UYA196806:UYC196806 VHW196806:VHY196806 VRS196806:VRU196806 WBO196806:WBQ196806 WLK196806:WLM196806 WVG196806:WVI196806 G262342:I262342 IU262342:IW262342 SQ262342:SS262342 ACM262342:ACO262342 AMI262342:AMK262342 AWE262342:AWG262342 BGA262342:BGC262342 BPW262342:BPY262342 BZS262342:BZU262342 CJO262342:CJQ262342 CTK262342:CTM262342 DDG262342:DDI262342 DNC262342:DNE262342 DWY262342:DXA262342 EGU262342:EGW262342 EQQ262342:EQS262342 FAM262342:FAO262342 FKI262342:FKK262342 FUE262342:FUG262342 GEA262342:GEC262342 GNW262342:GNY262342 GXS262342:GXU262342 HHO262342:HHQ262342 HRK262342:HRM262342 IBG262342:IBI262342 ILC262342:ILE262342 IUY262342:IVA262342 JEU262342:JEW262342 JOQ262342:JOS262342 JYM262342:JYO262342 KII262342:KIK262342 KSE262342:KSG262342 LCA262342:LCC262342 LLW262342:LLY262342 LVS262342:LVU262342 MFO262342:MFQ262342 MPK262342:MPM262342 MZG262342:MZI262342 NJC262342:NJE262342 NSY262342:NTA262342 OCU262342:OCW262342 OMQ262342:OMS262342 OWM262342:OWO262342 PGI262342:PGK262342 PQE262342:PQG262342 QAA262342:QAC262342 QJW262342:QJY262342 QTS262342:QTU262342 RDO262342:RDQ262342 RNK262342:RNM262342 RXG262342:RXI262342 SHC262342:SHE262342 SQY262342:SRA262342 TAU262342:TAW262342 TKQ262342:TKS262342 TUM262342:TUO262342 UEI262342:UEK262342 UOE262342:UOG262342 UYA262342:UYC262342 VHW262342:VHY262342 VRS262342:VRU262342 WBO262342:WBQ262342 WLK262342:WLM262342 WVG262342:WVI262342 G327878:I327878 IU327878:IW327878 SQ327878:SS327878 ACM327878:ACO327878 AMI327878:AMK327878 AWE327878:AWG327878 BGA327878:BGC327878 BPW327878:BPY327878 BZS327878:BZU327878 CJO327878:CJQ327878 CTK327878:CTM327878 DDG327878:DDI327878 DNC327878:DNE327878 DWY327878:DXA327878 EGU327878:EGW327878 EQQ327878:EQS327878 FAM327878:FAO327878 FKI327878:FKK327878 FUE327878:FUG327878 GEA327878:GEC327878 GNW327878:GNY327878 GXS327878:GXU327878 HHO327878:HHQ327878 HRK327878:HRM327878 IBG327878:IBI327878 ILC327878:ILE327878 IUY327878:IVA327878 JEU327878:JEW327878 JOQ327878:JOS327878 JYM327878:JYO327878 KII327878:KIK327878 KSE327878:KSG327878 LCA327878:LCC327878 LLW327878:LLY327878 LVS327878:LVU327878 MFO327878:MFQ327878 MPK327878:MPM327878 MZG327878:MZI327878 NJC327878:NJE327878 NSY327878:NTA327878 OCU327878:OCW327878 OMQ327878:OMS327878 OWM327878:OWO327878 PGI327878:PGK327878 PQE327878:PQG327878 QAA327878:QAC327878 QJW327878:QJY327878 QTS327878:QTU327878 RDO327878:RDQ327878 RNK327878:RNM327878 RXG327878:RXI327878 SHC327878:SHE327878 SQY327878:SRA327878 TAU327878:TAW327878 TKQ327878:TKS327878 TUM327878:TUO327878 UEI327878:UEK327878 UOE327878:UOG327878 UYA327878:UYC327878 VHW327878:VHY327878 VRS327878:VRU327878 WBO327878:WBQ327878 WLK327878:WLM327878 WVG327878:WVI327878 G393414:I393414 IU393414:IW393414 SQ393414:SS393414 ACM393414:ACO393414 AMI393414:AMK393414 AWE393414:AWG393414 BGA393414:BGC393414 BPW393414:BPY393414 BZS393414:BZU393414 CJO393414:CJQ393414 CTK393414:CTM393414 DDG393414:DDI393414 DNC393414:DNE393414 DWY393414:DXA393414 EGU393414:EGW393414 EQQ393414:EQS393414 FAM393414:FAO393414 FKI393414:FKK393414 FUE393414:FUG393414 GEA393414:GEC393414 GNW393414:GNY393414 GXS393414:GXU393414 HHO393414:HHQ393414 HRK393414:HRM393414 IBG393414:IBI393414 ILC393414:ILE393414 IUY393414:IVA393414 JEU393414:JEW393414 JOQ393414:JOS393414 JYM393414:JYO393414 KII393414:KIK393414 KSE393414:KSG393414 LCA393414:LCC393414 LLW393414:LLY393414 LVS393414:LVU393414 MFO393414:MFQ393414 MPK393414:MPM393414 MZG393414:MZI393414 NJC393414:NJE393414 NSY393414:NTA393414 OCU393414:OCW393414 OMQ393414:OMS393414 OWM393414:OWO393414 PGI393414:PGK393414 PQE393414:PQG393414 QAA393414:QAC393414 QJW393414:QJY393414 QTS393414:QTU393414 RDO393414:RDQ393414 RNK393414:RNM393414 RXG393414:RXI393414 SHC393414:SHE393414 SQY393414:SRA393414 TAU393414:TAW393414 TKQ393414:TKS393414 TUM393414:TUO393414 UEI393414:UEK393414 UOE393414:UOG393414 UYA393414:UYC393414 VHW393414:VHY393414 VRS393414:VRU393414 WBO393414:WBQ393414 WLK393414:WLM393414 WVG393414:WVI393414 G458950:I458950 IU458950:IW458950 SQ458950:SS458950 ACM458950:ACO458950 AMI458950:AMK458950 AWE458950:AWG458950 BGA458950:BGC458950 BPW458950:BPY458950 BZS458950:BZU458950 CJO458950:CJQ458950 CTK458950:CTM458950 DDG458950:DDI458950 DNC458950:DNE458950 DWY458950:DXA458950 EGU458950:EGW458950 EQQ458950:EQS458950 FAM458950:FAO458950 FKI458950:FKK458950 FUE458950:FUG458950 GEA458950:GEC458950 GNW458950:GNY458950 GXS458950:GXU458950 HHO458950:HHQ458950 HRK458950:HRM458950 IBG458950:IBI458950 ILC458950:ILE458950 IUY458950:IVA458950 JEU458950:JEW458950 JOQ458950:JOS458950 JYM458950:JYO458950 KII458950:KIK458950 KSE458950:KSG458950 LCA458950:LCC458950 LLW458950:LLY458950 LVS458950:LVU458950 MFO458950:MFQ458950 MPK458950:MPM458950 MZG458950:MZI458950 NJC458950:NJE458950 NSY458950:NTA458950 OCU458950:OCW458950 OMQ458950:OMS458950 OWM458950:OWO458950 PGI458950:PGK458950 PQE458950:PQG458950 QAA458950:QAC458950 QJW458950:QJY458950 QTS458950:QTU458950 RDO458950:RDQ458950 RNK458950:RNM458950 RXG458950:RXI458950 SHC458950:SHE458950 SQY458950:SRA458950 TAU458950:TAW458950 TKQ458950:TKS458950 TUM458950:TUO458950 UEI458950:UEK458950 UOE458950:UOG458950 UYA458950:UYC458950 VHW458950:VHY458950 VRS458950:VRU458950 WBO458950:WBQ458950 WLK458950:WLM458950 WVG458950:WVI458950 G524486:I524486 IU524486:IW524486 SQ524486:SS524486 ACM524486:ACO524486 AMI524486:AMK524486 AWE524486:AWG524486 BGA524486:BGC524486 BPW524486:BPY524486 BZS524486:BZU524486 CJO524486:CJQ524486 CTK524486:CTM524486 DDG524486:DDI524486 DNC524486:DNE524486 DWY524486:DXA524486 EGU524486:EGW524486 EQQ524486:EQS524486 FAM524486:FAO524486 FKI524486:FKK524486 FUE524486:FUG524486 GEA524486:GEC524486 GNW524486:GNY524486 GXS524486:GXU524486 HHO524486:HHQ524486 HRK524486:HRM524486 IBG524486:IBI524486 ILC524486:ILE524486 IUY524486:IVA524486 JEU524486:JEW524486 JOQ524486:JOS524486 JYM524486:JYO524486 KII524486:KIK524486 KSE524486:KSG524486 LCA524486:LCC524486 LLW524486:LLY524486 LVS524486:LVU524486 MFO524486:MFQ524486 MPK524486:MPM524486 MZG524486:MZI524486 NJC524486:NJE524486 NSY524486:NTA524486 OCU524486:OCW524486 OMQ524486:OMS524486 OWM524486:OWO524486 PGI524486:PGK524486 PQE524486:PQG524486 QAA524486:QAC524486 QJW524486:QJY524486 QTS524486:QTU524486 RDO524486:RDQ524486 RNK524486:RNM524486 RXG524486:RXI524486 SHC524486:SHE524486 SQY524486:SRA524486 TAU524486:TAW524486 TKQ524486:TKS524486 TUM524486:TUO524486 UEI524486:UEK524486 UOE524486:UOG524486 UYA524486:UYC524486 VHW524486:VHY524486 VRS524486:VRU524486 WBO524486:WBQ524486 WLK524486:WLM524486 WVG524486:WVI524486 G590022:I590022 IU590022:IW590022 SQ590022:SS590022 ACM590022:ACO590022 AMI590022:AMK590022 AWE590022:AWG590022 BGA590022:BGC590022 BPW590022:BPY590022 BZS590022:BZU590022 CJO590022:CJQ590022 CTK590022:CTM590022 DDG590022:DDI590022 DNC590022:DNE590022 DWY590022:DXA590022 EGU590022:EGW590022 EQQ590022:EQS590022 FAM590022:FAO590022 FKI590022:FKK590022 FUE590022:FUG590022 GEA590022:GEC590022 GNW590022:GNY590022 GXS590022:GXU590022 HHO590022:HHQ590022 HRK590022:HRM590022 IBG590022:IBI590022 ILC590022:ILE590022 IUY590022:IVA590022 JEU590022:JEW590022 JOQ590022:JOS590022 JYM590022:JYO590022 KII590022:KIK590022 KSE590022:KSG590022 LCA590022:LCC590022 LLW590022:LLY590022 LVS590022:LVU590022 MFO590022:MFQ590022 MPK590022:MPM590022 MZG590022:MZI590022 NJC590022:NJE590022 NSY590022:NTA590022 OCU590022:OCW590022 OMQ590022:OMS590022 OWM590022:OWO590022 PGI590022:PGK590022 PQE590022:PQG590022 QAA590022:QAC590022 QJW590022:QJY590022 QTS590022:QTU590022 RDO590022:RDQ590022 RNK590022:RNM590022 RXG590022:RXI590022 SHC590022:SHE590022 SQY590022:SRA590022 TAU590022:TAW590022 TKQ590022:TKS590022 TUM590022:TUO590022 UEI590022:UEK590022 UOE590022:UOG590022 UYA590022:UYC590022 VHW590022:VHY590022 VRS590022:VRU590022 WBO590022:WBQ590022 WLK590022:WLM590022 WVG590022:WVI590022 G655558:I655558 IU655558:IW655558 SQ655558:SS655558 ACM655558:ACO655558 AMI655558:AMK655558 AWE655558:AWG655558 BGA655558:BGC655558 BPW655558:BPY655558 BZS655558:BZU655558 CJO655558:CJQ655558 CTK655558:CTM655558 DDG655558:DDI655558 DNC655558:DNE655558 DWY655558:DXA655558 EGU655558:EGW655558 EQQ655558:EQS655558 FAM655558:FAO655558 FKI655558:FKK655558 FUE655558:FUG655558 GEA655558:GEC655558 GNW655558:GNY655558 GXS655558:GXU655558 HHO655558:HHQ655558 HRK655558:HRM655558 IBG655558:IBI655558 ILC655558:ILE655558 IUY655558:IVA655558 JEU655558:JEW655558 JOQ655558:JOS655558 JYM655558:JYO655558 KII655558:KIK655558 KSE655558:KSG655558 LCA655558:LCC655558 LLW655558:LLY655558 LVS655558:LVU655558 MFO655558:MFQ655558 MPK655558:MPM655558 MZG655558:MZI655558 NJC655558:NJE655558 NSY655558:NTA655558 OCU655558:OCW655558 OMQ655558:OMS655558 OWM655558:OWO655558 PGI655558:PGK655558 PQE655558:PQG655558 QAA655558:QAC655558 QJW655558:QJY655558 QTS655558:QTU655558 RDO655558:RDQ655558 RNK655558:RNM655558 RXG655558:RXI655558 SHC655558:SHE655558 SQY655558:SRA655558 TAU655558:TAW655558 TKQ655558:TKS655558 TUM655558:TUO655558 UEI655558:UEK655558 UOE655558:UOG655558 UYA655558:UYC655558 VHW655558:VHY655558 VRS655558:VRU655558 WBO655558:WBQ655558 WLK655558:WLM655558 WVG655558:WVI655558 G721094:I721094 IU721094:IW721094 SQ721094:SS721094 ACM721094:ACO721094 AMI721094:AMK721094 AWE721094:AWG721094 BGA721094:BGC721094 BPW721094:BPY721094 BZS721094:BZU721094 CJO721094:CJQ721094 CTK721094:CTM721094 DDG721094:DDI721094 DNC721094:DNE721094 DWY721094:DXA721094 EGU721094:EGW721094 EQQ721094:EQS721094 FAM721094:FAO721094 FKI721094:FKK721094 FUE721094:FUG721094 GEA721094:GEC721094 GNW721094:GNY721094 GXS721094:GXU721094 HHO721094:HHQ721094 HRK721094:HRM721094 IBG721094:IBI721094 ILC721094:ILE721094 IUY721094:IVA721094 JEU721094:JEW721094 JOQ721094:JOS721094 JYM721094:JYO721094 KII721094:KIK721094 KSE721094:KSG721094 LCA721094:LCC721094 LLW721094:LLY721094 LVS721094:LVU721094 MFO721094:MFQ721094 MPK721094:MPM721094 MZG721094:MZI721094 NJC721094:NJE721094 NSY721094:NTA721094 OCU721094:OCW721094 OMQ721094:OMS721094 OWM721094:OWO721094 PGI721094:PGK721094 PQE721094:PQG721094 QAA721094:QAC721094 QJW721094:QJY721094 QTS721094:QTU721094 RDO721094:RDQ721094 RNK721094:RNM721094 RXG721094:RXI721094 SHC721094:SHE721094 SQY721094:SRA721094 TAU721094:TAW721094 TKQ721094:TKS721094 TUM721094:TUO721094 UEI721094:UEK721094 UOE721094:UOG721094 UYA721094:UYC721094 VHW721094:VHY721094 VRS721094:VRU721094 WBO721094:WBQ721094 WLK721094:WLM721094 WVG721094:WVI721094 G786630:I786630 IU786630:IW786630 SQ786630:SS786630 ACM786630:ACO786630 AMI786630:AMK786630 AWE786630:AWG786630 BGA786630:BGC786630 BPW786630:BPY786630 BZS786630:BZU786630 CJO786630:CJQ786630 CTK786630:CTM786630 DDG786630:DDI786630 DNC786630:DNE786630 DWY786630:DXA786630 EGU786630:EGW786630 EQQ786630:EQS786630 FAM786630:FAO786630 FKI786630:FKK786630 FUE786630:FUG786630 GEA786630:GEC786630 GNW786630:GNY786630 GXS786630:GXU786630 HHO786630:HHQ786630 HRK786630:HRM786630 IBG786630:IBI786630 ILC786630:ILE786630 IUY786630:IVA786630 JEU786630:JEW786630 JOQ786630:JOS786630 JYM786630:JYO786630 KII786630:KIK786630 KSE786630:KSG786630 LCA786630:LCC786630 LLW786630:LLY786630 LVS786630:LVU786630 MFO786630:MFQ786630 MPK786630:MPM786630 MZG786630:MZI786630 NJC786630:NJE786630 NSY786630:NTA786630 OCU786630:OCW786630 OMQ786630:OMS786630 OWM786630:OWO786630 PGI786630:PGK786630 PQE786630:PQG786630 QAA786630:QAC786630 QJW786630:QJY786630 QTS786630:QTU786630 RDO786630:RDQ786630 RNK786630:RNM786630 RXG786630:RXI786630 SHC786630:SHE786630 SQY786630:SRA786630 TAU786630:TAW786630 TKQ786630:TKS786630 TUM786630:TUO786630 UEI786630:UEK786630 UOE786630:UOG786630 UYA786630:UYC786630 VHW786630:VHY786630 VRS786630:VRU786630 WBO786630:WBQ786630 WLK786630:WLM786630 WVG786630:WVI786630 G852166:I852166 IU852166:IW852166 SQ852166:SS852166 ACM852166:ACO852166 AMI852166:AMK852166 AWE852166:AWG852166 BGA852166:BGC852166 BPW852166:BPY852166 BZS852166:BZU852166 CJO852166:CJQ852166 CTK852166:CTM852166 DDG852166:DDI852166 DNC852166:DNE852166 DWY852166:DXA852166 EGU852166:EGW852166 EQQ852166:EQS852166 FAM852166:FAO852166 FKI852166:FKK852166 FUE852166:FUG852166 GEA852166:GEC852166 GNW852166:GNY852166 GXS852166:GXU852166 HHO852166:HHQ852166 HRK852166:HRM852166 IBG852166:IBI852166 ILC852166:ILE852166 IUY852166:IVA852166 JEU852166:JEW852166 JOQ852166:JOS852166 JYM852166:JYO852166 KII852166:KIK852166 KSE852166:KSG852166 LCA852166:LCC852166 LLW852166:LLY852166 LVS852166:LVU852166 MFO852166:MFQ852166 MPK852166:MPM852166 MZG852166:MZI852166 NJC852166:NJE852166 NSY852166:NTA852166 OCU852166:OCW852166 OMQ852166:OMS852166 OWM852166:OWO852166 PGI852166:PGK852166 PQE852166:PQG852166 QAA852166:QAC852166 QJW852166:QJY852166 QTS852166:QTU852166 RDO852166:RDQ852166 RNK852166:RNM852166 RXG852166:RXI852166 SHC852166:SHE852166 SQY852166:SRA852166 TAU852166:TAW852166 TKQ852166:TKS852166 TUM852166:TUO852166 UEI852166:UEK852166 UOE852166:UOG852166 UYA852166:UYC852166 VHW852166:VHY852166 VRS852166:VRU852166 WBO852166:WBQ852166 WLK852166:WLM852166 WVG852166:WVI852166 G917702:I917702 IU917702:IW917702 SQ917702:SS917702 ACM917702:ACO917702 AMI917702:AMK917702 AWE917702:AWG917702 BGA917702:BGC917702 BPW917702:BPY917702 BZS917702:BZU917702 CJO917702:CJQ917702 CTK917702:CTM917702 DDG917702:DDI917702 DNC917702:DNE917702 DWY917702:DXA917702 EGU917702:EGW917702 EQQ917702:EQS917702 FAM917702:FAO917702 FKI917702:FKK917702 FUE917702:FUG917702 GEA917702:GEC917702 GNW917702:GNY917702 GXS917702:GXU917702 HHO917702:HHQ917702 HRK917702:HRM917702 IBG917702:IBI917702 ILC917702:ILE917702 IUY917702:IVA917702 JEU917702:JEW917702 JOQ917702:JOS917702 JYM917702:JYO917702 KII917702:KIK917702 KSE917702:KSG917702 LCA917702:LCC917702 LLW917702:LLY917702 LVS917702:LVU917702 MFO917702:MFQ917702 MPK917702:MPM917702 MZG917702:MZI917702 NJC917702:NJE917702 NSY917702:NTA917702 OCU917702:OCW917702 OMQ917702:OMS917702 OWM917702:OWO917702 PGI917702:PGK917702 PQE917702:PQG917702 QAA917702:QAC917702 QJW917702:QJY917702 QTS917702:QTU917702 RDO917702:RDQ917702 RNK917702:RNM917702 RXG917702:RXI917702 SHC917702:SHE917702 SQY917702:SRA917702 TAU917702:TAW917702 TKQ917702:TKS917702 TUM917702:TUO917702 UEI917702:UEK917702 UOE917702:UOG917702 UYA917702:UYC917702 VHW917702:VHY917702 VRS917702:VRU917702 WBO917702:WBQ917702 WLK917702:WLM917702 WVG917702:WVI917702 G983238:I983238 IU983238:IW983238 SQ983238:SS983238 ACM983238:ACO983238 AMI983238:AMK983238 AWE983238:AWG983238 BGA983238:BGC983238 BPW983238:BPY983238 BZS983238:BZU983238 CJO983238:CJQ983238 CTK983238:CTM983238 DDG983238:DDI983238 DNC983238:DNE983238 DWY983238:DXA983238 EGU983238:EGW983238 EQQ983238:EQS983238 FAM983238:FAO983238 FKI983238:FKK983238 FUE983238:FUG983238 GEA983238:GEC983238 GNW983238:GNY983238 GXS983238:GXU983238 HHO983238:HHQ983238 HRK983238:HRM983238 IBG983238:IBI983238 ILC983238:ILE983238 IUY983238:IVA983238 JEU983238:JEW983238 JOQ983238:JOS983238 JYM983238:JYO983238 KII983238:KIK983238 KSE983238:KSG983238 LCA983238:LCC983238 LLW983238:LLY983238 LVS983238:LVU983238 MFO983238:MFQ983238 MPK983238:MPM983238 MZG983238:MZI983238 NJC983238:NJE983238 NSY983238:NTA983238 OCU983238:OCW983238 OMQ983238:OMS983238 OWM983238:OWO983238 PGI983238:PGK983238 PQE983238:PQG983238 QAA983238:QAC983238 QJW983238:QJY983238 QTS983238:QTU983238 RDO983238:RDQ983238 RNK983238:RNM983238 RXG983238:RXI983238 SHC983238:SHE983238 SQY983238:SRA983238 TAU983238:TAW983238 TKQ983238:TKS983238 TUM983238:TUO983238 UEI983238:UEK983238 UOE983238:UOG983238 UYA983238:UYC983238 VHW983238:VHY983238 VRS983238:VRU983238 WBO983238:WBQ983238 WLK983238:WLM983238 WVG983238:WVI983238 C11:F11 IR11:IT11 SN11:SP11 ACJ11:ACL11 AMF11:AMH11 AWB11:AWD11 BFX11:BFZ11 BPT11:BPV11 BZP11:BZR11 CJL11:CJN11 CTH11:CTJ11 DDD11:DDF11 DMZ11:DNB11 DWV11:DWX11 EGR11:EGT11 EQN11:EQP11 FAJ11:FAL11 FKF11:FKH11 FUB11:FUD11 GDX11:GDZ11 GNT11:GNV11 GXP11:GXR11 HHL11:HHN11 HRH11:HRJ11 IBD11:IBF11 IKZ11:ILB11 IUV11:IUX11 JER11:JET11 JON11:JOP11 JYJ11:JYL11 KIF11:KIH11 KSB11:KSD11 LBX11:LBZ11 LLT11:LLV11 LVP11:LVR11 MFL11:MFN11 MPH11:MPJ11 MZD11:MZF11 NIZ11:NJB11 NSV11:NSX11 OCR11:OCT11 OMN11:OMP11 OWJ11:OWL11 PGF11:PGH11 PQB11:PQD11 PZX11:PZZ11 QJT11:QJV11 QTP11:QTR11 RDL11:RDN11 RNH11:RNJ11 RXD11:RXF11 SGZ11:SHB11 SQV11:SQX11 TAR11:TAT11 TKN11:TKP11 TUJ11:TUL11 UEF11:UEH11 UOB11:UOD11 UXX11:UXZ11 VHT11:VHV11 VRP11:VRR11 WBL11:WBN11 WLH11:WLJ11 WVD11:WVF11 C65733:F65733 IR65733:IT65733 SN65733:SP65733 ACJ65733:ACL65733 AMF65733:AMH65733 AWB65733:AWD65733 BFX65733:BFZ65733 BPT65733:BPV65733 BZP65733:BZR65733 CJL65733:CJN65733 CTH65733:CTJ65733 DDD65733:DDF65733 DMZ65733:DNB65733 DWV65733:DWX65733 EGR65733:EGT65733 EQN65733:EQP65733 FAJ65733:FAL65733 FKF65733:FKH65733 FUB65733:FUD65733 GDX65733:GDZ65733 GNT65733:GNV65733 GXP65733:GXR65733 HHL65733:HHN65733 HRH65733:HRJ65733 IBD65733:IBF65733 IKZ65733:ILB65733 IUV65733:IUX65733 JER65733:JET65733 JON65733:JOP65733 JYJ65733:JYL65733 KIF65733:KIH65733 KSB65733:KSD65733 LBX65733:LBZ65733 LLT65733:LLV65733 LVP65733:LVR65733 MFL65733:MFN65733 MPH65733:MPJ65733 MZD65733:MZF65733 NIZ65733:NJB65733 NSV65733:NSX65733 OCR65733:OCT65733 OMN65733:OMP65733 OWJ65733:OWL65733 PGF65733:PGH65733 PQB65733:PQD65733 PZX65733:PZZ65733 QJT65733:QJV65733 QTP65733:QTR65733 RDL65733:RDN65733 RNH65733:RNJ65733 RXD65733:RXF65733 SGZ65733:SHB65733 SQV65733:SQX65733 TAR65733:TAT65733 TKN65733:TKP65733 TUJ65733:TUL65733 UEF65733:UEH65733 UOB65733:UOD65733 UXX65733:UXZ65733 VHT65733:VHV65733 VRP65733:VRR65733 WBL65733:WBN65733 WLH65733:WLJ65733 WVD65733:WVF65733 C131269:F131269 IR131269:IT131269 SN131269:SP131269 ACJ131269:ACL131269 AMF131269:AMH131269 AWB131269:AWD131269 BFX131269:BFZ131269 BPT131269:BPV131269 BZP131269:BZR131269 CJL131269:CJN131269 CTH131269:CTJ131269 DDD131269:DDF131269 DMZ131269:DNB131269 DWV131269:DWX131269 EGR131269:EGT131269 EQN131269:EQP131269 FAJ131269:FAL131269 FKF131269:FKH131269 FUB131269:FUD131269 GDX131269:GDZ131269 GNT131269:GNV131269 GXP131269:GXR131269 HHL131269:HHN131269 HRH131269:HRJ131269 IBD131269:IBF131269 IKZ131269:ILB131269 IUV131269:IUX131269 JER131269:JET131269 JON131269:JOP131269 JYJ131269:JYL131269 KIF131269:KIH131269 KSB131269:KSD131269 LBX131269:LBZ131269 LLT131269:LLV131269 LVP131269:LVR131269 MFL131269:MFN131269 MPH131269:MPJ131269 MZD131269:MZF131269 NIZ131269:NJB131269 NSV131269:NSX131269 OCR131269:OCT131269 OMN131269:OMP131269 OWJ131269:OWL131269 PGF131269:PGH131269 PQB131269:PQD131269 PZX131269:PZZ131269 QJT131269:QJV131269 QTP131269:QTR131269 RDL131269:RDN131269 RNH131269:RNJ131269 RXD131269:RXF131269 SGZ131269:SHB131269 SQV131269:SQX131269 TAR131269:TAT131269 TKN131269:TKP131269 TUJ131269:TUL131269 UEF131269:UEH131269 UOB131269:UOD131269 UXX131269:UXZ131269 VHT131269:VHV131269 VRP131269:VRR131269 WBL131269:WBN131269 WLH131269:WLJ131269 WVD131269:WVF131269 C196805:F196805 IR196805:IT196805 SN196805:SP196805 ACJ196805:ACL196805 AMF196805:AMH196805 AWB196805:AWD196805 BFX196805:BFZ196805 BPT196805:BPV196805 BZP196805:BZR196805 CJL196805:CJN196805 CTH196805:CTJ196805 DDD196805:DDF196805 DMZ196805:DNB196805 DWV196805:DWX196805 EGR196805:EGT196805 EQN196805:EQP196805 FAJ196805:FAL196805 FKF196805:FKH196805 FUB196805:FUD196805 GDX196805:GDZ196805 GNT196805:GNV196805 GXP196805:GXR196805 HHL196805:HHN196805 HRH196805:HRJ196805 IBD196805:IBF196805 IKZ196805:ILB196805 IUV196805:IUX196805 JER196805:JET196805 JON196805:JOP196805 JYJ196805:JYL196805 KIF196805:KIH196805 KSB196805:KSD196805 LBX196805:LBZ196805 LLT196805:LLV196805 LVP196805:LVR196805 MFL196805:MFN196805 MPH196805:MPJ196805 MZD196805:MZF196805 NIZ196805:NJB196805 NSV196805:NSX196805 OCR196805:OCT196805 OMN196805:OMP196805 OWJ196805:OWL196805 PGF196805:PGH196805 PQB196805:PQD196805 PZX196805:PZZ196805 QJT196805:QJV196805 QTP196805:QTR196805 RDL196805:RDN196805 RNH196805:RNJ196805 RXD196805:RXF196805 SGZ196805:SHB196805 SQV196805:SQX196805 TAR196805:TAT196805 TKN196805:TKP196805 TUJ196805:TUL196805 UEF196805:UEH196805 UOB196805:UOD196805 UXX196805:UXZ196805 VHT196805:VHV196805 VRP196805:VRR196805 WBL196805:WBN196805 WLH196805:WLJ196805 WVD196805:WVF196805 C262341:F262341 IR262341:IT262341 SN262341:SP262341 ACJ262341:ACL262341 AMF262341:AMH262341 AWB262341:AWD262341 BFX262341:BFZ262341 BPT262341:BPV262341 BZP262341:BZR262341 CJL262341:CJN262341 CTH262341:CTJ262341 DDD262341:DDF262341 DMZ262341:DNB262341 DWV262341:DWX262341 EGR262341:EGT262341 EQN262341:EQP262341 FAJ262341:FAL262341 FKF262341:FKH262341 FUB262341:FUD262341 GDX262341:GDZ262341 GNT262341:GNV262341 GXP262341:GXR262341 HHL262341:HHN262341 HRH262341:HRJ262341 IBD262341:IBF262341 IKZ262341:ILB262341 IUV262341:IUX262341 JER262341:JET262341 JON262341:JOP262341 JYJ262341:JYL262341 KIF262341:KIH262341 KSB262341:KSD262341 LBX262341:LBZ262341 LLT262341:LLV262341 LVP262341:LVR262341 MFL262341:MFN262341 MPH262341:MPJ262341 MZD262341:MZF262341 NIZ262341:NJB262341 NSV262341:NSX262341 OCR262341:OCT262341 OMN262341:OMP262341 OWJ262341:OWL262341 PGF262341:PGH262341 PQB262341:PQD262341 PZX262341:PZZ262341 QJT262341:QJV262341 QTP262341:QTR262341 RDL262341:RDN262341 RNH262341:RNJ262341 RXD262341:RXF262341 SGZ262341:SHB262341 SQV262341:SQX262341 TAR262341:TAT262341 TKN262341:TKP262341 TUJ262341:TUL262341 UEF262341:UEH262341 UOB262341:UOD262341 UXX262341:UXZ262341 VHT262341:VHV262341 VRP262341:VRR262341 WBL262341:WBN262341 WLH262341:WLJ262341 WVD262341:WVF262341 C327877:F327877 IR327877:IT327877 SN327877:SP327877 ACJ327877:ACL327877 AMF327877:AMH327877 AWB327877:AWD327877 BFX327877:BFZ327877 BPT327877:BPV327877 BZP327877:BZR327877 CJL327877:CJN327877 CTH327877:CTJ327877 DDD327877:DDF327877 DMZ327877:DNB327877 DWV327877:DWX327877 EGR327877:EGT327877 EQN327877:EQP327877 FAJ327877:FAL327877 FKF327877:FKH327877 FUB327877:FUD327877 GDX327877:GDZ327877 GNT327877:GNV327877 GXP327877:GXR327877 HHL327877:HHN327877 HRH327877:HRJ327877 IBD327877:IBF327877 IKZ327877:ILB327877 IUV327877:IUX327877 JER327877:JET327877 JON327877:JOP327877 JYJ327877:JYL327877 KIF327877:KIH327877 KSB327877:KSD327877 LBX327877:LBZ327877 LLT327877:LLV327877 LVP327877:LVR327877 MFL327877:MFN327877 MPH327877:MPJ327877 MZD327877:MZF327877 NIZ327877:NJB327877 NSV327877:NSX327877 OCR327877:OCT327877 OMN327877:OMP327877 OWJ327877:OWL327877 PGF327877:PGH327877 PQB327877:PQD327877 PZX327877:PZZ327877 QJT327877:QJV327877 QTP327877:QTR327877 RDL327877:RDN327877 RNH327877:RNJ327877 RXD327877:RXF327877 SGZ327877:SHB327877 SQV327877:SQX327877 TAR327877:TAT327877 TKN327877:TKP327877 TUJ327877:TUL327877 UEF327877:UEH327877 UOB327877:UOD327877 UXX327877:UXZ327877 VHT327877:VHV327877 VRP327877:VRR327877 WBL327877:WBN327877 WLH327877:WLJ327877 WVD327877:WVF327877 C393413:F393413 IR393413:IT393413 SN393413:SP393413 ACJ393413:ACL393413 AMF393413:AMH393413 AWB393413:AWD393413 BFX393413:BFZ393413 BPT393413:BPV393413 BZP393413:BZR393413 CJL393413:CJN393413 CTH393413:CTJ393413 DDD393413:DDF393413 DMZ393413:DNB393413 DWV393413:DWX393413 EGR393413:EGT393413 EQN393413:EQP393413 FAJ393413:FAL393413 FKF393413:FKH393413 FUB393413:FUD393413 GDX393413:GDZ393413 GNT393413:GNV393413 GXP393413:GXR393413 HHL393413:HHN393413 HRH393413:HRJ393413 IBD393413:IBF393413 IKZ393413:ILB393413 IUV393413:IUX393413 JER393413:JET393413 JON393413:JOP393413 JYJ393413:JYL393413 KIF393413:KIH393413 KSB393413:KSD393413 LBX393413:LBZ393413 LLT393413:LLV393413 LVP393413:LVR393413 MFL393413:MFN393413 MPH393413:MPJ393413 MZD393413:MZF393413 NIZ393413:NJB393413 NSV393413:NSX393413 OCR393413:OCT393413 OMN393413:OMP393413 OWJ393413:OWL393413 PGF393413:PGH393413 PQB393413:PQD393413 PZX393413:PZZ393413 QJT393413:QJV393413 QTP393413:QTR393413 RDL393413:RDN393413 RNH393413:RNJ393413 RXD393413:RXF393413 SGZ393413:SHB393413 SQV393413:SQX393413 TAR393413:TAT393413 TKN393413:TKP393413 TUJ393413:TUL393413 UEF393413:UEH393413 UOB393413:UOD393413 UXX393413:UXZ393413 VHT393413:VHV393413 VRP393413:VRR393413 WBL393413:WBN393413 WLH393413:WLJ393413 WVD393413:WVF393413 C458949:F458949 IR458949:IT458949 SN458949:SP458949 ACJ458949:ACL458949 AMF458949:AMH458949 AWB458949:AWD458949 BFX458949:BFZ458949 BPT458949:BPV458949 BZP458949:BZR458949 CJL458949:CJN458949 CTH458949:CTJ458949 DDD458949:DDF458949 DMZ458949:DNB458949 DWV458949:DWX458949 EGR458949:EGT458949 EQN458949:EQP458949 FAJ458949:FAL458949 FKF458949:FKH458949 FUB458949:FUD458949 GDX458949:GDZ458949 GNT458949:GNV458949 GXP458949:GXR458949 HHL458949:HHN458949 HRH458949:HRJ458949 IBD458949:IBF458949 IKZ458949:ILB458949 IUV458949:IUX458949 JER458949:JET458949 JON458949:JOP458949 JYJ458949:JYL458949 KIF458949:KIH458949 KSB458949:KSD458949 LBX458949:LBZ458949 LLT458949:LLV458949 LVP458949:LVR458949 MFL458949:MFN458949 MPH458949:MPJ458949 MZD458949:MZF458949 NIZ458949:NJB458949 NSV458949:NSX458949 OCR458949:OCT458949 OMN458949:OMP458949 OWJ458949:OWL458949 PGF458949:PGH458949 PQB458949:PQD458949 PZX458949:PZZ458949 QJT458949:QJV458949 QTP458949:QTR458949 RDL458949:RDN458949 RNH458949:RNJ458949 RXD458949:RXF458949 SGZ458949:SHB458949 SQV458949:SQX458949 TAR458949:TAT458949 TKN458949:TKP458949 TUJ458949:TUL458949 UEF458949:UEH458949 UOB458949:UOD458949 UXX458949:UXZ458949 VHT458949:VHV458949 VRP458949:VRR458949 WBL458949:WBN458949 WLH458949:WLJ458949 WVD458949:WVF458949 C524485:F524485 IR524485:IT524485 SN524485:SP524485 ACJ524485:ACL524485 AMF524485:AMH524485 AWB524485:AWD524485 BFX524485:BFZ524485 BPT524485:BPV524485 BZP524485:BZR524485 CJL524485:CJN524485 CTH524485:CTJ524485 DDD524485:DDF524485 DMZ524485:DNB524485 DWV524485:DWX524485 EGR524485:EGT524485 EQN524485:EQP524485 FAJ524485:FAL524485 FKF524485:FKH524485 FUB524485:FUD524485 GDX524485:GDZ524485 GNT524485:GNV524485 GXP524485:GXR524485 HHL524485:HHN524485 HRH524485:HRJ524485 IBD524485:IBF524485 IKZ524485:ILB524485 IUV524485:IUX524485 JER524485:JET524485 JON524485:JOP524485 JYJ524485:JYL524485 KIF524485:KIH524485 KSB524485:KSD524485 LBX524485:LBZ524485 LLT524485:LLV524485 LVP524485:LVR524485 MFL524485:MFN524485 MPH524485:MPJ524485 MZD524485:MZF524485 NIZ524485:NJB524485 NSV524485:NSX524485 OCR524485:OCT524485 OMN524485:OMP524485 OWJ524485:OWL524485 PGF524485:PGH524485 PQB524485:PQD524485 PZX524485:PZZ524485 QJT524485:QJV524485 QTP524485:QTR524485 RDL524485:RDN524485 RNH524485:RNJ524485 RXD524485:RXF524485 SGZ524485:SHB524485 SQV524485:SQX524485 TAR524485:TAT524485 TKN524485:TKP524485 TUJ524485:TUL524485 UEF524485:UEH524485 UOB524485:UOD524485 UXX524485:UXZ524485 VHT524485:VHV524485 VRP524485:VRR524485 WBL524485:WBN524485 WLH524485:WLJ524485 WVD524485:WVF524485 C590021:F590021 IR590021:IT590021 SN590021:SP590021 ACJ590021:ACL590021 AMF590021:AMH590021 AWB590021:AWD590021 BFX590021:BFZ590021 BPT590021:BPV590021 BZP590021:BZR590021 CJL590021:CJN590021 CTH590021:CTJ590021 DDD590021:DDF590021 DMZ590021:DNB590021 DWV590021:DWX590021 EGR590021:EGT590021 EQN590021:EQP590021 FAJ590021:FAL590021 FKF590021:FKH590021 FUB590021:FUD590021 GDX590021:GDZ590021 GNT590021:GNV590021 GXP590021:GXR590021 HHL590021:HHN590021 HRH590021:HRJ590021 IBD590021:IBF590021 IKZ590021:ILB590021 IUV590021:IUX590021 JER590021:JET590021 JON590021:JOP590021 JYJ590021:JYL590021 KIF590021:KIH590021 KSB590021:KSD590021 LBX590021:LBZ590021 LLT590021:LLV590021 LVP590021:LVR590021 MFL590021:MFN590021 MPH590021:MPJ590021 MZD590021:MZF590021 NIZ590021:NJB590021 NSV590021:NSX590021 OCR590021:OCT590021 OMN590021:OMP590021 OWJ590021:OWL590021 PGF590021:PGH590021 PQB590021:PQD590021 PZX590021:PZZ590021 QJT590021:QJV590021 QTP590021:QTR590021 RDL590021:RDN590021 RNH590021:RNJ590021 RXD590021:RXF590021 SGZ590021:SHB590021 SQV590021:SQX590021 TAR590021:TAT590021 TKN590021:TKP590021 TUJ590021:TUL590021 UEF590021:UEH590021 UOB590021:UOD590021 UXX590021:UXZ590021 VHT590021:VHV590021 VRP590021:VRR590021 WBL590021:WBN590021 WLH590021:WLJ590021 WVD590021:WVF590021 C655557:F655557 IR655557:IT655557 SN655557:SP655557 ACJ655557:ACL655557 AMF655557:AMH655557 AWB655557:AWD655557 BFX655557:BFZ655557 BPT655557:BPV655557 BZP655557:BZR655557 CJL655557:CJN655557 CTH655557:CTJ655557 DDD655557:DDF655557 DMZ655557:DNB655557 DWV655557:DWX655557 EGR655557:EGT655557 EQN655557:EQP655557 FAJ655557:FAL655557 FKF655557:FKH655557 FUB655557:FUD655557 GDX655557:GDZ655557 GNT655557:GNV655557 GXP655557:GXR655557 HHL655557:HHN655557 HRH655557:HRJ655557 IBD655557:IBF655557 IKZ655557:ILB655557 IUV655557:IUX655557 JER655557:JET655557 JON655557:JOP655557 JYJ655557:JYL655557 KIF655557:KIH655557 KSB655557:KSD655557 LBX655557:LBZ655557 LLT655557:LLV655557 LVP655557:LVR655557 MFL655557:MFN655557 MPH655557:MPJ655557 MZD655557:MZF655557 NIZ655557:NJB655557 NSV655557:NSX655557 OCR655557:OCT655557 OMN655557:OMP655557 OWJ655557:OWL655557 PGF655557:PGH655557 PQB655557:PQD655557 PZX655557:PZZ655557 QJT655557:QJV655557 QTP655557:QTR655557 RDL655557:RDN655557 RNH655557:RNJ655557 RXD655557:RXF655557 SGZ655557:SHB655557 SQV655557:SQX655557 TAR655557:TAT655557 TKN655557:TKP655557 TUJ655557:TUL655557 UEF655557:UEH655557 UOB655557:UOD655557 UXX655557:UXZ655557 VHT655557:VHV655557 VRP655557:VRR655557 WBL655557:WBN655557 WLH655557:WLJ655557 WVD655557:WVF655557 C721093:F721093 IR721093:IT721093 SN721093:SP721093 ACJ721093:ACL721093 AMF721093:AMH721093 AWB721093:AWD721093 BFX721093:BFZ721093 BPT721093:BPV721093 BZP721093:BZR721093 CJL721093:CJN721093 CTH721093:CTJ721093 DDD721093:DDF721093 DMZ721093:DNB721093 DWV721093:DWX721093 EGR721093:EGT721093 EQN721093:EQP721093 FAJ721093:FAL721093 FKF721093:FKH721093 FUB721093:FUD721093 GDX721093:GDZ721093 GNT721093:GNV721093 GXP721093:GXR721093 HHL721093:HHN721093 HRH721093:HRJ721093 IBD721093:IBF721093 IKZ721093:ILB721093 IUV721093:IUX721093 JER721093:JET721093 JON721093:JOP721093 JYJ721093:JYL721093 KIF721093:KIH721093 KSB721093:KSD721093 LBX721093:LBZ721093 LLT721093:LLV721093 LVP721093:LVR721093 MFL721093:MFN721093 MPH721093:MPJ721093 MZD721093:MZF721093 NIZ721093:NJB721093 NSV721093:NSX721093 OCR721093:OCT721093 OMN721093:OMP721093 OWJ721093:OWL721093 PGF721093:PGH721093 PQB721093:PQD721093 PZX721093:PZZ721093 QJT721093:QJV721093 QTP721093:QTR721093 RDL721093:RDN721093 RNH721093:RNJ721093 RXD721093:RXF721093 SGZ721093:SHB721093 SQV721093:SQX721093 TAR721093:TAT721093 TKN721093:TKP721093 TUJ721093:TUL721093 UEF721093:UEH721093 UOB721093:UOD721093 UXX721093:UXZ721093 VHT721093:VHV721093 VRP721093:VRR721093 WBL721093:WBN721093 WLH721093:WLJ721093 WVD721093:WVF721093 C786629:F786629 IR786629:IT786629 SN786629:SP786629 ACJ786629:ACL786629 AMF786629:AMH786629 AWB786629:AWD786629 BFX786629:BFZ786629 BPT786629:BPV786629 BZP786629:BZR786629 CJL786629:CJN786629 CTH786629:CTJ786629 DDD786629:DDF786629 DMZ786629:DNB786629 DWV786629:DWX786629 EGR786629:EGT786629 EQN786629:EQP786629 FAJ786629:FAL786629 FKF786629:FKH786629 FUB786629:FUD786629 GDX786629:GDZ786629 GNT786629:GNV786629 GXP786629:GXR786629 HHL786629:HHN786629 HRH786629:HRJ786629 IBD786629:IBF786629 IKZ786629:ILB786629 IUV786629:IUX786629 JER786629:JET786629 JON786629:JOP786629 JYJ786629:JYL786629 KIF786629:KIH786629 KSB786629:KSD786629 LBX786629:LBZ786629 LLT786629:LLV786629 LVP786629:LVR786629 MFL786629:MFN786629 MPH786629:MPJ786629 MZD786629:MZF786629 NIZ786629:NJB786629 NSV786629:NSX786629 OCR786629:OCT786629 OMN786629:OMP786629 OWJ786629:OWL786629 PGF786629:PGH786629 PQB786629:PQD786629 PZX786629:PZZ786629 QJT786629:QJV786629 QTP786629:QTR786629 RDL786629:RDN786629 RNH786629:RNJ786629 RXD786629:RXF786629 SGZ786629:SHB786629 SQV786629:SQX786629 TAR786629:TAT786629 TKN786629:TKP786629 TUJ786629:TUL786629 UEF786629:UEH786629 UOB786629:UOD786629 UXX786629:UXZ786629 VHT786629:VHV786629 VRP786629:VRR786629 WBL786629:WBN786629 WLH786629:WLJ786629 WVD786629:WVF786629 C852165:F852165 IR852165:IT852165 SN852165:SP852165 ACJ852165:ACL852165 AMF852165:AMH852165 AWB852165:AWD852165 BFX852165:BFZ852165 BPT852165:BPV852165 BZP852165:BZR852165 CJL852165:CJN852165 CTH852165:CTJ852165 DDD852165:DDF852165 DMZ852165:DNB852165 DWV852165:DWX852165 EGR852165:EGT852165 EQN852165:EQP852165 FAJ852165:FAL852165 FKF852165:FKH852165 FUB852165:FUD852165 GDX852165:GDZ852165 GNT852165:GNV852165 GXP852165:GXR852165 HHL852165:HHN852165 HRH852165:HRJ852165 IBD852165:IBF852165 IKZ852165:ILB852165 IUV852165:IUX852165 JER852165:JET852165 JON852165:JOP852165 JYJ852165:JYL852165 KIF852165:KIH852165 KSB852165:KSD852165 LBX852165:LBZ852165 LLT852165:LLV852165 LVP852165:LVR852165 MFL852165:MFN852165 MPH852165:MPJ852165 MZD852165:MZF852165 NIZ852165:NJB852165 NSV852165:NSX852165 OCR852165:OCT852165 OMN852165:OMP852165 OWJ852165:OWL852165 PGF852165:PGH852165 PQB852165:PQD852165 PZX852165:PZZ852165 QJT852165:QJV852165 QTP852165:QTR852165 RDL852165:RDN852165 RNH852165:RNJ852165 RXD852165:RXF852165 SGZ852165:SHB852165 SQV852165:SQX852165 TAR852165:TAT852165 TKN852165:TKP852165 TUJ852165:TUL852165 UEF852165:UEH852165 UOB852165:UOD852165 UXX852165:UXZ852165 VHT852165:VHV852165 VRP852165:VRR852165 WBL852165:WBN852165 WLH852165:WLJ852165 WVD852165:WVF852165 C917701:F917701 IR917701:IT917701 SN917701:SP917701 ACJ917701:ACL917701 AMF917701:AMH917701 AWB917701:AWD917701 BFX917701:BFZ917701 BPT917701:BPV917701 BZP917701:BZR917701 CJL917701:CJN917701 CTH917701:CTJ917701 DDD917701:DDF917701 DMZ917701:DNB917701 DWV917701:DWX917701 EGR917701:EGT917701 EQN917701:EQP917701 FAJ917701:FAL917701 FKF917701:FKH917701 FUB917701:FUD917701 GDX917701:GDZ917701 GNT917701:GNV917701 GXP917701:GXR917701 HHL917701:HHN917701 HRH917701:HRJ917701 IBD917701:IBF917701 IKZ917701:ILB917701 IUV917701:IUX917701 JER917701:JET917701 JON917701:JOP917701 JYJ917701:JYL917701 KIF917701:KIH917701 KSB917701:KSD917701 LBX917701:LBZ917701 LLT917701:LLV917701 LVP917701:LVR917701 MFL917701:MFN917701 MPH917701:MPJ917701 MZD917701:MZF917701 NIZ917701:NJB917701 NSV917701:NSX917701 OCR917701:OCT917701 OMN917701:OMP917701 OWJ917701:OWL917701 PGF917701:PGH917701 PQB917701:PQD917701 PZX917701:PZZ917701 QJT917701:QJV917701 QTP917701:QTR917701 RDL917701:RDN917701 RNH917701:RNJ917701 RXD917701:RXF917701 SGZ917701:SHB917701 SQV917701:SQX917701 TAR917701:TAT917701 TKN917701:TKP917701 TUJ917701:TUL917701 UEF917701:UEH917701 UOB917701:UOD917701 UXX917701:UXZ917701 VHT917701:VHV917701 VRP917701:VRR917701 WBL917701:WBN917701 WLH917701:WLJ917701 WVD917701:WVF917701 C983237:F983237 IR983237:IT983237 SN983237:SP983237 ACJ983237:ACL983237 AMF983237:AMH983237 AWB983237:AWD983237 BFX983237:BFZ983237 BPT983237:BPV983237 BZP983237:BZR983237 CJL983237:CJN983237 CTH983237:CTJ983237 DDD983237:DDF983237 DMZ983237:DNB983237 DWV983237:DWX983237 EGR983237:EGT983237 EQN983237:EQP983237 FAJ983237:FAL983237 FKF983237:FKH983237 FUB983237:FUD983237 GDX983237:GDZ983237 GNT983237:GNV983237 GXP983237:GXR983237 HHL983237:HHN983237 HRH983237:HRJ983237 IBD983237:IBF983237 IKZ983237:ILB983237 IUV983237:IUX983237 JER983237:JET983237 JON983237:JOP983237 JYJ983237:JYL983237 KIF983237:KIH983237 KSB983237:KSD983237 LBX983237:LBZ983237 LLT983237:LLV983237 LVP983237:LVR983237 MFL983237:MFN983237 MPH983237:MPJ983237 MZD983237:MZF983237 NIZ983237:NJB983237 NSV983237:NSX983237 OCR983237:OCT983237 OMN983237:OMP983237 OWJ983237:OWL983237 PGF983237:PGH983237 PQB983237:PQD983237 PZX983237:PZZ983237 QJT983237:QJV983237 QTP983237:QTR983237 RDL983237:RDN983237 RNH983237:RNJ983237 RXD983237:RXF983237 SGZ983237:SHB983237 SQV983237:SQX983237 TAR983237:TAT983237 TKN983237:TKP983237 TUJ983237:TUL983237 UEF983237:UEH983237 UOB983237:UOD983237 UXX983237:UXZ983237 VHT983237:VHV983237 VRP983237:VRR983237 WBL983237:WBN983237 WLH983237:WLJ983237 WVD983237:WVF983237 WVG12:WVI12 WLK12:WLM12 WBO12:WBQ12 VRS12:VRU12 VHW12:VHY12 UYA12:UYC12 UOE12:UOG12 UEI12:UEK12 TUM12:TUO12 TKQ12:TKS12 TAU12:TAW12 SQY12:SRA12 SHC12:SHE12 RXG12:RXI12 RNK12:RNM12 RDO12:RDQ12 QTS12:QTU12 QJW12:QJY12 QAA12:QAC12 PQE12:PQG12 PGI12:PGK12 OWM12:OWO12 OMQ12:OMS12 OCU12:OCW12 NSY12:NTA12 NJC12:NJE12 MZG12:MZI12 MPK12:MPM12 MFO12:MFQ12 LVS12:LVU12 LLW12:LLY12 LCA12:LCC12 KSE12:KSG12 KII12:KIK12 JYM12:JYO12 JOQ12:JOS12 JEU12:JEW12 IUY12:IVA12 ILC12:ILE12 IBG12:IBI12 HRK12:HRM12 HHO12:HHQ12 GXS12:GXU12 GNW12:GNY12 GEA12:GEC12 FUE12:FUG12 FKI12:FKK12 FAM12:FAO12 EQQ12:EQS12 EGU12:EGW12 DWY12:DXA12 DNC12:DNE12 DDG12:DDI12 CTK12:CTM12 CJO12:CJQ12 BZS12:BZU12 BPW12:BPY12 BGA12:BGC12 AWE12:AWG12 AMI12:AMK12 ACM12:ACO12 SQ12:SS12 IU12:IW12 G12:I12" xr:uid="{A71C3E76-9484-48E8-80DA-07FE278CC06D}"/>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8:D8 IR8 SN8 ACJ8 AMF8 AWB8 BFX8 BPT8 BZP8 CJL8 CTH8 DDD8 DMZ8 DWV8 EGR8 EQN8 FAJ8 FKF8 FUB8 GDX8 GNT8 GXP8 HHL8 HRH8 IBD8 IKZ8 IUV8 JER8 JON8 JYJ8 KIF8 KSB8 LBX8 LLT8 LVP8 MFL8 MPH8 MZD8 NIZ8 NSV8 OCR8 OMN8 OWJ8 PGF8 PQB8 PZX8 QJT8 QTP8 RDL8 RNH8 RXD8 SGZ8 SQV8 TAR8 TKN8 TUJ8 UEF8 UOB8 UXX8 VHT8 VRP8 WBL8 WLH8 WVD8 C65727:D65727 IR65727 SN65727 ACJ65727 AMF65727 AWB65727 BFX65727 BPT65727 BZP65727 CJL65727 CTH65727 DDD65727 DMZ65727 DWV65727 EGR65727 EQN65727 FAJ65727 FKF65727 FUB65727 GDX65727 GNT65727 GXP65727 HHL65727 HRH65727 IBD65727 IKZ65727 IUV65727 JER65727 JON65727 JYJ65727 KIF65727 KSB65727 LBX65727 LLT65727 LVP65727 MFL65727 MPH65727 MZD65727 NIZ65727 NSV65727 OCR65727 OMN65727 OWJ65727 PGF65727 PQB65727 PZX65727 QJT65727 QTP65727 RDL65727 RNH65727 RXD65727 SGZ65727 SQV65727 TAR65727 TKN65727 TUJ65727 UEF65727 UOB65727 UXX65727 VHT65727 VRP65727 WBL65727 WLH65727 WVD65727 C131263:D131263 IR131263 SN131263 ACJ131263 AMF131263 AWB131263 BFX131263 BPT131263 BZP131263 CJL131263 CTH131263 DDD131263 DMZ131263 DWV131263 EGR131263 EQN131263 FAJ131263 FKF131263 FUB131263 GDX131263 GNT131263 GXP131263 HHL131263 HRH131263 IBD131263 IKZ131263 IUV131263 JER131263 JON131263 JYJ131263 KIF131263 KSB131263 LBX131263 LLT131263 LVP131263 MFL131263 MPH131263 MZD131263 NIZ131263 NSV131263 OCR131263 OMN131263 OWJ131263 PGF131263 PQB131263 PZX131263 QJT131263 QTP131263 RDL131263 RNH131263 RXD131263 SGZ131263 SQV131263 TAR131263 TKN131263 TUJ131263 UEF131263 UOB131263 UXX131263 VHT131263 VRP131263 WBL131263 WLH131263 WVD131263 C196799:D196799 IR196799 SN196799 ACJ196799 AMF196799 AWB196799 BFX196799 BPT196799 BZP196799 CJL196799 CTH196799 DDD196799 DMZ196799 DWV196799 EGR196799 EQN196799 FAJ196799 FKF196799 FUB196799 GDX196799 GNT196799 GXP196799 HHL196799 HRH196799 IBD196799 IKZ196799 IUV196799 JER196799 JON196799 JYJ196799 KIF196799 KSB196799 LBX196799 LLT196799 LVP196799 MFL196799 MPH196799 MZD196799 NIZ196799 NSV196799 OCR196799 OMN196799 OWJ196799 PGF196799 PQB196799 PZX196799 QJT196799 QTP196799 RDL196799 RNH196799 RXD196799 SGZ196799 SQV196799 TAR196799 TKN196799 TUJ196799 UEF196799 UOB196799 UXX196799 VHT196799 VRP196799 WBL196799 WLH196799 WVD196799 C262335:D262335 IR262335 SN262335 ACJ262335 AMF262335 AWB262335 BFX262335 BPT262335 BZP262335 CJL262335 CTH262335 DDD262335 DMZ262335 DWV262335 EGR262335 EQN262335 FAJ262335 FKF262335 FUB262335 GDX262335 GNT262335 GXP262335 HHL262335 HRH262335 IBD262335 IKZ262335 IUV262335 JER262335 JON262335 JYJ262335 KIF262335 KSB262335 LBX262335 LLT262335 LVP262335 MFL262335 MPH262335 MZD262335 NIZ262335 NSV262335 OCR262335 OMN262335 OWJ262335 PGF262335 PQB262335 PZX262335 QJT262335 QTP262335 RDL262335 RNH262335 RXD262335 SGZ262335 SQV262335 TAR262335 TKN262335 TUJ262335 UEF262335 UOB262335 UXX262335 VHT262335 VRP262335 WBL262335 WLH262335 WVD262335 C327871:D327871 IR327871 SN327871 ACJ327871 AMF327871 AWB327871 BFX327871 BPT327871 BZP327871 CJL327871 CTH327871 DDD327871 DMZ327871 DWV327871 EGR327871 EQN327871 FAJ327871 FKF327871 FUB327871 GDX327871 GNT327871 GXP327871 HHL327871 HRH327871 IBD327871 IKZ327871 IUV327871 JER327871 JON327871 JYJ327871 KIF327871 KSB327871 LBX327871 LLT327871 LVP327871 MFL327871 MPH327871 MZD327871 NIZ327871 NSV327871 OCR327871 OMN327871 OWJ327871 PGF327871 PQB327871 PZX327871 QJT327871 QTP327871 RDL327871 RNH327871 RXD327871 SGZ327871 SQV327871 TAR327871 TKN327871 TUJ327871 UEF327871 UOB327871 UXX327871 VHT327871 VRP327871 WBL327871 WLH327871 WVD327871 C393407:D393407 IR393407 SN393407 ACJ393407 AMF393407 AWB393407 BFX393407 BPT393407 BZP393407 CJL393407 CTH393407 DDD393407 DMZ393407 DWV393407 EGR393407 EQN393407 FAJ393407 FKF393407 FUB393407 GDX393407 GNT393407 GXP393407 HHL393407 HRH393407 IBD393407 IKZ393407 IUV393407 JER393407 JON393407 JYJ393407 KIF393407 KSB393407 LBX393407 LLT393407 LVP393407 MFL393407 MPH393407 MZD393407 NIZ393407 NSV393407 OCR393407 OMN393407 OWJ393407 PGF393407 PQB393407 PZX393407 QJT393407 QTP393407 RDL393407 RNH393407 RXD393407 SGZ393407 SQV393407 TAR393407 TKN393407 TUJ393407 UEF393407 UOB393407 UXX393407 VHT393407 VRP393407 WBL393407 WLH393407 WVD393407 C458943:D458943 IR458943 SN458943 ACJ458943 AMF458943 AWB458943 BFX458943 BPT458943 BZP458943 CJL458943 CTH458943 DDD458943 DMZ458943 DWV458943 EGR458943 EQN458943 FAJ458943 FKF458943 FUB458943 GDX458943 GNT458943 GXP458943 HHL458943 HRH458943 IBD458943 IKZ458943 IUV458943 JER458943 JON458943 JYJ458943 KIF458943 KSB458943 LBX458943 LLT458943 LVP458943 MFL458943 MPH458943 MZD458943 NIZ458943 NSV458943 OCR458943 OMN458943 OWJ458943 PGF458943 PQB458943 PZX458943 QJT458943 QTP458943 RDL458943 RNH458943 RXD458943 SGZ458943 SQV458943 TAR458943 TKN458943 TUJ458943 UEF458943 UOB458943 UXX458943 VHT458943 VRP458943 WBL458943 WLH458943 WVD458943 C524479:D524479 IR524479 SN524479 ACJ524479 AMF524479 AWB524479 BFX524479 BPT524479 BZP524479 CJL524479 CTH524479 DDD524479 DMZ524479 DWV524479 EGR524479 EQN524479 FAJ524479 FKF524479 FUB524479 GDX524479 GNT524479 GXP524479 HHL524479 HRH524479 IBD524479 IKZ524479 IUV524479 JER524479 JON524479 JYJ524479 KIF524479 KSB524479 LBX524479 LLT524479 LVP524479 MFL524479 MPH524479 MZD524479 NIZ524479 NSV524479 OCR524479 OMN524479 OWJ524479 PGF524479 PQB524479 PZX524479 QJT524479 QTP524479 RDL524479 RNH524479 RXD524479 SGZ524479 SQV524479 TAR524479 TKN524479 TUJ524479 UEF524479 UOB524479 UXX524479 VHT524479 VRP524479 WBL524479 WLH524479 WVD524479 C590015:D590015 IR590015 SN590015 ACJ590015 AMF590015 AWB590015 BFX590015 BPT590015 BZP590015 CJL590015 CTH590015 DDD590015 DMZ590015 DWV590015 EGR590015 EQN590015 FAJ590015 FKF590015 FUB590015 GDX590015 GNT590015 GXP590015 HHL590015 HRH590015 IBD590015 IKZ590015 IUV590015 JER590015 JON590015 JYJ590015 KIF590015 KSB590015 LBX590015 LLT590015 LVP590015 MFL590015 MPH590015 MZD590015 NIZ590015 NSV590015 OCR590015 OMN590015 OWJ590015 PGF590015 PQB590015 PZX590015 QJT590015 QTP590015 RDL590015 RNH590015 RXD590015 SGZ590015 SQV590015 TAR590015 TKN590015 TUJ590015 UEF590015 UOB590015 UXX590015 VHT590015 VRP590015 WBL590015 WLH590015 WVD590015 C655551:D655551 IR655551 SN655551 ACJ655551 AMF655551 AWB655551 BFX655551 BPT655551 BZP655551 CJL655551 CTH655551 DDD655551 DMZ655551 DWV655551 EGR655551 EQN655551 FAJ655551 FKF655551 FUB655551 GDX655551 GNT655551 GXP655551 HHL655551 HRH655551 IBD655551 IKZ655551 IUV655551 JER655551 JON655551 JYJ655551 KIF655551 KSB655551 LBX655551 LLT655551 LVP655551 MFL655551 MPH655551 MZD655551 NIZ655551 NSV655551 OCR655551 OMN655551 OWJ655551 PGF655551 PQB655551 PZX655551 QJT655551 QTP655551 RDL655551 RNH655551 RXD655551 SGZ655551 SQV655551 TAR655551 TKN655551 TUJ655551 UEF655551 UOB655551 UXX655551 VHT655551 VRP655551 WBL655551 WLH655551 WVD655551 C721087:D721087 IR721087 SN721087 ACJ721087 AMF721087 AWB721087 BFX721087 BPT721087 BZP721087 CJL721087 CTH721087 DDD721087 DMZ721087 DWV721087 EGR721087 EQN721087 FAJ721087 FKF721087 FUB721087 GDX721087 GNT721087 GXP721087 HHL721087 HRH721087 IBD721087 IKZ721087 IUV721087 JER721087 JON721087 JYJ721087 KIF721087 KSB721087 LBX721087 LLT721087 LVP721087 MFL721087 MPH721087 MZD721087 NIZ721087 NSV721087 OCR721087 OMN721087 OWJ721087 PGF721087 PQB721087 PZX721087 QJT721087 QTP721087 RDL721087 RNH721087 RXD721087 SGZ721087 SQV721087 TAR721087 TKN721087 TUJ721087 UEF721087 UOB721087 UXX721087 VHT721087 VRP721087 WBL721087 WLH721087 WVD721087 C786623:D786623 IR786623 SN786623 ACJ786623 AMF786623 AWB786623 BFX786623 BPT786623 BZP786623 CJL786623 CTH786623 DDD786623 DMZ786623 DWV786623 EGR786623 EQN786623 FAJ786623 FKF786623 FUB786623 GDX786623 GNT786623 GXP786623 HHL786623 HRH786623 IBD786623 IKZ786623 IUV786623 JER786623 JON786623 JYJ786623 KIF786623 KSB786623 LBX786623 LLT786623 LVP786623 MFL786623 MPH786623 MZD786623 NIZ786623 NSV786623 OCR786623 OMN786623 OWJ786623 PGF786623 PQB786623 PZX786623 QJT786623 QTP786623 RDL786623 RNH786623 RXD786623 SGZ786623 SQV786623 TAR786623 TKN786623 TUJ786623 UEF786623 UOB786623 UXX786623 VHT786623 VRP786623 WBL786623 WLH786623 WVD786623 C852159:D852159 IR852159 SN852159 ACJ852159 AMF852159 AWB852159 BFX852159 BPT852159 BZP852159 CJL852159 CTH852159 DDD852159 DMZ852159 DWV852159 EGR852159 EQN852159 FAJ852159 FKF852159 FUB852159 GDX852159 GNT852159 GXP852159 HHL852159 HRH852159 IBD852159 IKZ852159 IUV852159 JER852159 JON852159 JYJ852159 KIF852159 KSB852159 LBX852159 LLT852159 LVP852159 MFL852159 MPH852159 MZD852159 NIZ852159 NSV852159 OCR852159 OMN852159 OWJ852159 PGF852159 PQB852159 PZX852159 QJT852159 QTP852159 RDL852159 RNH852159 RXD852159 SGZ852159 SQV852159 TAR852159 TKN852159 TUJ852159 UEF852159 UOB852159 UXX852159 VHT852159 VRP852159 WBL852159 WLH852159 WVD852159 C917695:D917695 IR917695 SN917695 ACJ917695 AMF917695 AWB917695 BFX917695 BPT917695 BZP917695 CJL917695 CTH917695 DDD917695 DMZ917695 DWV917695 EGR917695 EQN917695 FAJ917695 FKF917695 FUB917695 GDX917695 GNT917695 GXP917695 HHL917695 HRH917695 IBD917695 IKZ917695 IUV917695 JER917695 JON917695 JYJ917695 KIF917695 KSB917695 LBX917695 LLT917695 LVP917695 MFL917695 MPH917695 MZD917695 NIZ917695 NSV917695 OCR917695 OMN917695 OWJ917695 PGF917695 PQB917695 PZX917695 QJT917695 QTP917695 RDL917695 RNH917695 RXD917695 SGZ917695 SQV917695 TAR917695 TKN917695 TUJ917695 UEF917695 UOB917695 UXX917695 VHT917695 VRP917695 WBL917695 WLH917695 WVD917695 C983231:D983231 IR983231 SN983231 ACJ983231 AMF983231 AWB983231 BFX983231 BPT983231 BZP983231 CJL983231 CTH983231 DDD983231 DMZ983231 DWV983231 EGR983231 EQN983231 FAJ983231 FKF983231 FUB983231 GDX983231 GNT983231 GXP983231 HHL983231 HRH983231 IBD983231 IKZ983231 IUV983231 JER983231 JON983231 JYJ983231 KIF983231 KSB983231 LBX983231 LLT983231 LVP983231 MFL983231 MPH983231 MZD983231 NIZ983231 NSV983231 OCR983231 OMN983231 OWJ983231 PGF983231 PQB983231 PZX983231 QJT983231 QTP983231 RDL983231 RNH983231 RXD983231 SGZ983231 SQV983231 TAR983231 TKN983231 TUJ983231 UEF983231 UOB983231 UXX983231 VHT983231 VRP983231 WBL983231 WLH983231 WVD983231" xr:uid="{CE776534-7AF7-4714-B153-CEDFD151FC6C}"/>
    <dataValidation allowBlank="1" showInputMessage="1" showErrorMessage="1" prompt="Diligencie con el nombre del supervisor y/o interventor delegado." sqref="C9:D9 IR9 SN9 ACJ9 AMF9 AWB9 BFX9 BPT9 BZP9 CJL9 CTH9 DDD9 DMZ9 DWV9 EGR9 EQN9 FAJ9 FKF9 FUB9 GDX9 GNT9 GXP9 HHL9 HRH9 IBD9 IKZ9 IUV9 JER9 JON9 JYJ9 KIF9 KSB9 LBX9 LLT9 LVP9 MFL9 MPH9 MZD9 NIZ9 NSV9 OCR9 OMN9 OWJ9 PGF9 PQB9 PZX9 QJT9 QTP9 RDL9 RNH9 RXD9 SGZ9 SQV9 TAR9 TKN9 TUJ9 UEF9 UOB9 UXX9 VHT9 VRP9 WBL9 WLH9 WVD9 C65729:D65730 IR65729:IR65730 SN65729:SN65730 ACJ65729:ACJ65730 AMF65729:AMF65730 AWB65729:AWB65730 BFX65729:BFX65730 BPT65729:BPT65730 BZP65729:BZP65730 CJL65729:CJL65730 CTH65729:CTH65730 DDD65729:DDD65730 DMZ65729:DMZ65730 DWV65729:DWV65730 EGR65729:EGR65730 EQN65729:EQN65730 FAJ65729:FAJ65730 FKF65729:FKF65730 FUB65729:FUB65730 GDX65729:GDX65730 GNT65729:GNT65730 GXP65729:GXP65730 HHL65729:HHL65730 HRH65729:HRH65730 IBD65729:IBD65730 IKZ65729:IKZ65730 IUV65729:IUV65730 JER65729:JER65730 JON65729:JON65730 JYJ65729:JYJ65730 KIF65729:KIF65730 KSB65729:KSB65730 LBX65729:LBX65730 LLT65729:LLT65730 LVP65729:LVP65730 MFL65729:MFL65730 MPH65729:MPH65730 MZD65729:MZD65730 NIZ65729:NIZ65730 NSV65729:NSV65730 OCR65729:OCR65730 OMN65729:OMN65730 OWJ65729:OWJ65730 PGF65729:PGF65730 PQB65729:PQB65730 PZX65729:PZX65730 QJT65729:QJT65730 QTP65729:QTP65730 RDL65729:RDL65730 RNH65729:RNH65730 RXD65729:RXD65730 SGZ65729:SGZ65730 SQV65729:SQV65730 TAR65729:TAR65730 TKN65729:TKN65730 TUJ65729:TUJ65730 UEF65729:UEF65730 UOB65729:UOB65730 UXX65729:UXX65730 VHT65729:VHT65730 VRP65729:VRP65730 WBL65729:WBL65730 WLH65729:WLH65730 WVD65729:WVD65730 C131265:D131266 IR131265:IR131266 SN131265:SN131266 ACJ131265:ACJ131266 AMF131265:AMF131266 AWB131265:AWB131266 BFX131265:BFX131266 BPT131265:BPT131266 BZP131265:BZP131266 CJL131265:CJL131266 CTH131265:CTH131266 DDD131265:DDD131266 DMZ131265:DMZ131266 DWV131265:DWV131266 EGR131265:EGR131266 EQN131265:EQN131266 FAJ131265:FAJ131266 FKF131265:FKF131266 FUB131265:FUB131266 GDX131265:GDX131266 GNT131265:GNT131266 GXP131265:GXP131266 HHL131265:HHL131266 HRH131265:HRH131266 IBD131265:IBD131266 IKZ131265:IKZ131266 IUV131265:IUV131266 JER131265:JER131266 JON131265:JON131266 JYJ131265:JYJ131266 KIF131265:KIF131266 KSB131265:KSB131266 LBX131265:LBX131266 LLT131265:LLT131266 LVP131265:LVP131266 MFL131265:MFL131266 MPH131265:MPH131266 MZD131265:MZD131266 NIZ131265:NIZ131266 NSV131265:NSV131266 OCR131265:OCR131266 OMN131265:OMN131266 OWJ131265:OWJ131266 PGF131265:PGF131266 PQB131265:PQB131266 PZX131265:PZX131266 QJT131265:QJT131266 QTP131265:QTP131266 RDL131265:RDL131266 RNH131265:RNH131266 RXD131265:RXD131266 SGZ131265:SGZ131266 SQV131265:SQV131266 TAR131265:TAR131266 TKN131265:TKN131266 TUJ131265:TUJ131266 UEF131265:UEF131266 UOB131265:UOB131266 UXX131265:UXX131266 VHT131265:VHT131266 VRP131265:VRP131266 WBL131265:WBL131266 WLH131265:WLH131266 WVD131265:WVD131266 C196801:D196802 IR196801:IR196802 SN196801:SN196802 ACJ196801:ACJ196802 AMF196801:AMF196802 AWB196801:AWB196802 BFX196801:BFX196802 BPT196801:BPT196802 BZP196801:BZP196802 CJL196801:CJL196802 CTH196801:CTH196802 DDD196801:DDD196802 DMZ196801:DMZ196802 DWV196801:DWV196802 EGR196801:EGR196802 EQN196801:EQN196802 FAJ196801:FAJ196802 FKF196801:FKF196802 FUB196801:FUB196802 GDX196801:GDX196802 GNT196801:GNT196802 GXP196801:GXP196802 HHL196801:HHL196802 HRH196801:HRH196802 IBD196801:IBD196802 IKZ196801:IKZ196802 IUV196801:IUV196802 JER196801:JER196802 JON196801:JON196802 JYJ196801:JYJ196802 KIF196801:KIF196802 KSB196801:KSB196802 LBX196801:LBX196802 LLT196801:LLT196802 LVP196801:LVP196802 MFL196801:MFL196802 MPH196801:MPH196802 MZD196801:MZD196802 NIZ196801:NIZ196802 NSV196801:NSV196802 OCR196801:OCR196802 OMN196801:OMN196802 OWJ196801:OWJ196802 PGF196801:PGF196802 PQB196801:PQB196802 PZX196801:PZX196802 QJT196801:QJT196802 QTP196801:QTP196802 RDL196801:RDL196802 RNH196801:RNH196802 RXD196801:RXD196802 SGZ196801:SGZ196802 SQV196801:SQV196802 TAR196801:TAR196802 TKN196801:TKN196802 TUJ196801:TUJ196802 UEF196801:UEF196802 UOB196801:UOB196802 UXX196801:UXX196802 VHT196801:VHT196802 VRP196801:VRP196802 WBL196801:WBL196802 WLH196801:WLH196802 WVD196801:WVD196802 C262337:D262338 IR262337:IR262338 SN262337:SN262338 ACJ262337:ACJ262338 AMF262337:AMF262338 AWB262337:AWB262338 BFX262337:BFX262338 BPT262337:BPT262338 BZP262337:BZP262338 CJL262337:CJL262338 CTH262337:CTH262338 DDD262337:DDD262338 DMZ262337:DMZ262338 DWV262337:DWV262338 EGR262337:EGR262338 EQN262337:EQN262338 FAJ262337:FAJ262338 FKF262337:FKF262338 FUB262337:FUB262338 GDX262337:GDX262338 GNT262337:GNT262338 GXP262337:GXP262338 HHL262337:HHL262338 HRH262337:HRH262338 IBD262337:IBD262338 IKZ262337:IKZ262338 IUV262337:IUV262338 JER262337:JER262338 JON262337:JON262338 JYJ262337:JYJ262338 KIF262337:KIF262338 KSB262337:KSB262338 LBX262337:LBX262338 LLT262337:LLT262338 LVP262337:LVP262338 MFL262337:MFL262338 MPH262337:MPH262338 MZD262337:MZD262338 NIZ262337:NIZ262338 NSV262337:NSV262338 OCR262337:OCR262338 OMN262337:OMN262338 OWJ262337:OWJ262338 PGF262337:PGF262338 PQB262337:PQB262338 PZX262337:PZX262338 QJT262337:QJT262338 QTP262337:QTP262338 RDL262337:RDL262338 RNH262337:RNH262338 RXD262337:RXD262338 SGZ262337:SGZ262338 SQV262337:SQV262338 TAR262337:TAR262338 TKN262337:TKN262338 TUJ262337:TUJ262338 UEF262337:UEF262338 UOB262337:UOB262338 UXX262337:UXX262338 VHT262337:VHT262338 VRP262337:VRP262338 WBL262337:WBL262338 WLH262337:WLH262338 WVD262337:WVD262338 C327873:D327874 IR327873:IR327874 SN327873:SN327874 ACJ327873:ACJ327874 AMF327873:AMF327874 AWB327873:AWB327874 BFX327873:BFX327874 BPT327873:BPT327874 BZP327873:BZP327874 CJL327873:CJL327874 CTH327873:CTH327874 DDD327873:DDD327874 DMZ327873:DMZ327874 DWV327873:DWV327874 EGR327873:EGR327874 EQN327873:EQN327874 FAJ327873:FAJ327874 FKF327873:FKF327874 FUB327873:FUB327874 GDX327873:GDX327874 GNT327873:GNT327874 GXP327873:GXP327874 HHL327873:HHL327874 HRH327873:HRH327874 IBD327873:IBD327874 IKZ327873:IKZ327874 IUV327873:IUV327874 JER327873:JER327874 JON327873:JON327874 JYJ327873:JYJ327874 KIF327873:KIF327874 KSB327873:KSB327874 LBX327873:LBX327874 LLT327873:LLT327874 LVP327873:LVP327874 MFL327873:MFL327874 MPH327873:MPH327874 MZD327873:MZD327874 NIZ327873:NIZ327874 NSV327873:NSV327874 OCR327873:OCR327874 OMN327873:OMN327874 OWJ327873:OWJ327874 PGF327873:PGF327874 PQB327873:PQB327874 PZX327873:PZX327874 QJT327873:QJT327874 QTP327873:QTP327874 RDL327873:RDL327874 RNH327873:RNH327874 RXD327873:RXD327874 SGZ327873:SGZ327874 SQV327873:SQV327874 TAR327873:TAR327874 TKN327873:TKN327874 TUJ327873:TUJ327874 UEF327873:UEF327874 UOB327873:UOB327874 UXX327873:UXX327874 VHT327873:VHT327874 VRP327873:VRP327874 WBL327873:WBL327874 WLH327873:WLH327874 WVD327873:WVD327874 C393409:D393410 IR393409:IR393410 SN393409:SN393410 ACJ393409:ACJ393410 AMF393409:AMF393410 AWB393409:AWB393410 BFX393409:BFX393410 BPT393409:BPT393410 BZP393409:BZP393410 CJL393409:CJL393410 CTH393409:CTH393410 DDD393409:DDD393410 DMZ393409:DMZ393410 DWV393409:DWV393410 EGR393409:EGR393410 EQN393409:EQN393410 FAJ393409:FAJ393410 FKF393409:FKF393410 FUB393409:FUB393410 GDX393409:GDX393410 GNT393409:GNT393410 GXP393409:GXP393410 HHL393409:HHL393410 HRH393409:HRH393410 IBD393409:IBD393410 IKZ393409:IKZ393410 IUV393409:IUV393410 JER393409:JER393410 JON393409:JON393410 JYJ393409:JYJ393410 KIF393409:KIF393410 KSB393409:KSB393410 LBX393409:LBX393410 LLT393409:LLT393410 LVP393409:LVP393410 MFL393409:MFL393410 MPH393409:MPH393410 MZD393409:MZD393410 NIZ393409:NIZ393410 NSV393409:NSV393410 OCR393409:OCR393410 OMN393409:OMN393410 OWJ393409:OWJ393410 PGF393409:PGF393410 PQB393409:PQB393410 PZX393409:PZX393410 QJT393409:QJT393410 QTP393409:QTP393410 RDL393409:RDL393410 RNH393409:RNH393410 RXD393409:RXD393410 SGZ393409:SGZ393410 SQV393409:SQV393410 TAR393409:TAR393410 TKN393409:TKN393410 TUJ393409:TUJ393410 UEF393409:UEF393410 UOB393409:UOB393410 UXX393409:UXX393410 VHT393409:VHT393410 VRP393409:VRP393410 WBL393409:WBL393410 WLH393409:WLH393410 WVD393409:WVD393410 C458945:D458946 IR458945:IR458946 SN458945:SN458946 ACJ458945:ACJ458946 AMF458945:AMF458946 AWB458945:AWB458946 BFX458945:BFX458946 BPT458945:BPT458946 BZP458945:BZP458946 CJL458945:CJL458946 CTH458945:CTH458946 DDD458945:DDD458946 DMZ458945:DMZ458946 DWV458945:DWV458946 EGR458945:EGR458946 EQN458945:EQN458946 FAJ458945:FAJ458946 FKF458945:FKF458946 FUB458945:FUB458946 GDX458945:GDX458946 GNT458945:GNT458946 GXP458945:GXP458946 HHL458945:HHL458946 HRH458945:HRH458946 IBD458945:IBD458946 IKZ458945:IKZ458946 IUV458945:IUV458946 JER458945:JER458946 JON458945:JON458946 JYJ458945:JYJ458946 KIF458945:KIF458946 KSB458945:KSB458946 LBX458945:LBX458946 LLT458945:LLT458946 LVP458945:LVP458946 MFL458945:MFL458946 MPH458945:MPH458946 MZD458945:MZD458946 NIZ458945:NIZ458946 NSV458945:NSV458946 OCR458945:OCR458946 OMN458945:OMN458946 OWJ458945:OWJ458946 PGF458945:PGF458946 PQB458945:PQB458946 PZX458945:PZX458946 QJT458945:QJT458946 QTP458945:QTP458946 RDL458945:RDL458946 RNH458945:RNH458946 RXD458945:RXD458946 SGZ458945:SGZ458946 SQV458945:SQV458946 TAR458945:TAR458946 TKN458945:TKN458946 TUJ458945:TUJ458946 UEF458945:UEF458946 UOB458945:UOB458946 UXX458945:UXX458946 VHT458945:VHT458946 VRP458945:VRP458946 WBL458945:WBL458946 WLH458945:WLH458946 WVD458945:WVD458946 C524481:D524482 IR524481:IR524482 SN524481:SN524482 ACJ524481:ACJ524482 AMF524481:AMF524482 AWB524481:AWB524482 BFX524481:BFX524482 BPT524481:BPT524482 BZP524481:BZP524482 CJL524481:CJL524482 CTH524481:CTH524482 DDD524481:DDD524482 DMZ524481:DMZ524482 DWV524481:DWV524482 EGR524481:EGR524482 EQN524481:EQN524482 FAJ524481:FAJ524482 FKF524481:FKF524482 FUB524481:FUB524482 GDX524481:GDX524482 GNT524481:GNT524482 GXP524481:GXP524482 HHL524481:HHL524482 HRH524481:HRH524482 IBD524481:IBD524482 IKZ524481:IKZ524482 IUV524481:IUV524482 JER524481:JER524482 JON524481:JON524482 JYJ524481:JYJ524482 KIF524481:KIF524482 KSB524481:KSB524482 LBX524481:LBX524482 LLT524481:LLT524482 LVP524481:LVP524482 MFL524481:MFL524482 MPH524481:MPH524482 MZD524481:MZD524482 NIZ524481:NIZ524482 NSV524481:NSV524482 OCR524481:OCR524482 OMN524481:OMN524482 OWJ524481:OWJ524482 PGF524481:PGF524482 PQB524481:PQB524482 PZX524481:PZX524482 QJT524481:QJT524482 QTP524481:QTP524482 RDL524481:RDL524482 RNH524481:RNH524482 RXD524481:RXD524482 SGZ524481:SGZ524482 SQV524481:SQV524482 TAR524481:TAR524482 TKN524481:TKN524482 TUJ524481:TUJ524482 UEF524481:UEF524482 UOB524481:UOB524482 UXX524481:UXX524482 VHT524481:VHT524482 VRP524481:VRP524482 WBL524481:WBL524482 WLH524481:WLH524482 WVD524481:WVD524482 C590017:D590018 IR590017:IR590018 SN590017:SN590018 ACJ590017:ACJ590018 AMF590017:AMF590018 AWB590017:AWB590018 BFX590017:BFX590018 BPT590017:BPT590018 BZP590017:BZP590018 CJL590017:CJL590018 CTH590017:CTH590018 DDD590017:DDD590018 DMZ590017:DMZ590018 DWV590017:DWV590018 EGR590017:EGR590018 EQN590017:EQN590018 FAJ590017:FAJ590018 FKF590017:FKF590018 FUB590017:FUB590018 GDX590017:GDX590018 GNT590017:GNT590018 GXP590017:GXP590018 HHL590017:HHL590018 HRH590017:HRH590018 IBD590017:IBD590018 IKZ590017:IKZ590018 IUV590017:IUV590018 JER590017:JER590018 JON590017:JON590018 JYJ590017:JYJ590018 KIF590017:KIF590018 KSB590017:KSB590018 LBX590017:LBX590018 LLT590017:LLT590018 LVP590017:LVP590018 MFL590017:MFL590018 MPH590017:MPH590018 MZD590017:MZD590018 NIZ590017:NIZ590018 NSV590017:NSV590018 OCR590017:OCR590018 OMN590017:OMN590018 OWJ590017:OWJ590018 PGF590017:PGF590018 PQB590017:PQB590018 PZX590017:PZX590018 QJT590017:QJT590018 QTP590017:QTP590018 RDL590017:RDL590018 RNH590017:RNH590018 RXD590017:RXD590018 SGZ590017:SGZ590018 SQV590017:SQV590018 TAR590017:TAR590018 TKN590017:TKN590018 TUJ590017:TUJ590018 UEF590017:UEF590018 UOB590017:UOB590018 UXX590017:UXX590018 VHT590017:VHT590018 VRP590017:VRP590018 WBL590017:WBL590018 WLH590017:WLH590018 WVD590017:WVD590018 C655553:D655554 IR655553:IR655554 SN655553:SN655554 ACJ655553:ACJ655554 AMF655553:AMF655554 AWB655553:AWB655554 BFX655553:BFX655554 BPT655553:BPT655554 BZP655553:BZP655554 CJL655553:CJL655554 CTH655553:CTH655554 DDD655553:DDD655554 DMZ655553:DMZ655554 DWV655553:DWV655554 EGR655553:EGR655554 EQN655553:EQN655554 FAJ655553:FAJ655554 FKF655553:FKF655554 FUB655553:FUB655554 GDX655553:GDX655554 GNT655553:GNT655554 GXP655553:GXP655554 HHL655553:HHL655554 HRH655553:HRH655554 IBD655553:IBD655554 IKZ655553:IKZ655554 IUV655553:IUV655554 JER655553:JER655554 JON655553:JON655554 JYJ655553:JYJ655554 KIF655553:KIF655554 KSB655553:KSB655554 LBX655553:LBX655554 LLT655553:LLT655554 LVP655553:LVP655554 MFL655553:MFL655554 MPH655553:MPH655554 MZD655553:MZD655554 NIZ655553:NIZ655554 NSV655553:NSV655554 OCR655553:OCR655554 OMN655553:OMN655554 OWJ655553:OWJ655554 PGF655553:PGF655554 PQB655553:PQB655554 PZX655553:PZX655554 QJT655553:QJT655554 QTP655553:QTP655554 RDL655553:RDL655554 RNH655553:RNH655554 RXD655553:RXD655554 SGZ655553:SGZ655554 SQV655553:SQV655554 TAR655553:TAR655554 TKN655553:TKN655554 TUJ655553:TUJ655554 UEF655553:UEF655554 UOB655553:UOB655554 UXX655553:UXX655554 VHT655553:VHT655554 VRP655553:VRP655554 WBL655553:WBL655554 WLH655553:WLH655554 WVD655553:WVD655554 C721089:D721090 IR721089:IR721090 SN721089:SN721090 ACJ721089:ACJ721090 AMF721089:AMF721090 AWB721089:AWB721090 BFX721089:BFX721090 BPT721089:BPT721090 BZP721089:BZP721090 CJL721089:CJL721090 CTH721089:CTH721090 DDD721089:DDD721090 DMZ721089:DMZ721090 DWV721089:DWV721090 EGR721089:EGR721090 EQN721089:EQN721090 FAJ721089:FAJ721090 FKF721089:FKF721090 FUB721089:FUB721090 GDX721089:GDX721090 GNT721089:GNT721090 GXP721089:GXP721090 HHL721089:HHL721090 HRH721089:HRH721090 IBD721089:IBD721090 IKZ721089:IKZ721090 IUV721089:IUV721090 JER721089:JER721090 JON721089:JON721090 JYJ721089:JYJ721090 KIF721089:KIF721090 KSB721089:KSB721090 LBX721089:LBX721090 LLT721089:LLT721090 LVP721089:LVP721090 MFL721089:MFL721090 MPH721089:MPH721090 MZD721089:MZD721090 NIZ721089:NIZ721090 NSV721089:NSV721090 OCR721089:OCR721090 OMN721089:OMN721090 OWJ721089:OWJ721090 PGF721089:PGF721090 PQB721089:PQB721090 PZX721089:PZX721090 QJT721089:QJT721090 QTP721089:QTP721090 RDL721089:RDL721090 RNH721089:RNH721090 RXD721089:RXD721090 SGZ721089:SGZ721090 SQV721089:SQV721090 TAR721089:TAR721090 TKN721089:TKN721090 TUJ721089:TUJ721090 UEF721089:UEF721090 UOB721089:UOB721090 UXX721089:UXX721090 VHT721089:VHT721090 VRP721089:VRP721090 WBL721089:WBL721090 WLH721089:WLH721090 WVD721089:WVD721090 C786625:D786626 IR786625:IR786626 SN786625:SN786626 ACJ786625:ACJ786626 AMF786625:AMF786626 AWB786625:AWB786626 BFX786625:BFX786626 BPT786625:BPT786626 BZP786625:BZP786626 CJL786625:CJL786626 CTH786625:CTH786626 DDD786625:DDD786626 DMZ786625:DMZ786626 DWV786625:DWV786626 EGR786625:EGR786626 EQN786625:EQN786626 FAJ786625:FAJ786626 FKF786625:FKF786626 FUB786625:FUB786626 GDX786625:GDX786626 GNT786625:GNT786626 GXP786625:GXP786626 HHL786625:HHL786626 HRH786625:HRH786626 IBD786625:IBD786626 IKZ786625:IKZ786626 IUV786625:IUV786626 JER786625:JER786626 JON786625:JON786626 JYJ786625:JYJ786626 KIF786625:KIF786626 KSB786625:KSB786626 LBX786625:LBX786626 LLT786625:LLT786626 LVP786625:LVP786626 MFL786625:MFL786626 MPH786625:MPH786626 MZD786625:MZD786626 NIZ786625:NIZ786626 NSV786625:NSV786626 OCR786625:OCR786626 OMN786625:OMN786626 OWJ786625:OWJ786626 PGF786625:PGF786626 PQB786625:PQB786626 PZX786625:PZX786626 QJT786625:QJT786626 QTP786625:QTP786626 RDL786625:RDL786626 RNH786625:RNH786626 RXD786625:RXD786626 SGZ786625:SGZ786626 SQV786625:SQV786626 TAR786625:TAR786626 TKN786625:TKN786626 TUJ786625:TUJ786626 UEF786625:UEF786626 UOB786625:UOB786626 UXX786625:UXX786626 VHT786625:VHT786626 VRP786625:VRP786626 WBL786625:WBL786626 WLH786625:WLH786626 WVD786625:WVD786626 C852161:D852162 IR852161:IR852162 SN852161:SN852162 ACJ852161:ACJ852162 AMF852161:AMF852162 AWB852161:AWB852162 BFX852161:BFX852162 BPT852161:BPT852162 BZP852161:BZP852162 CJL852161:CJL852162 CTH852161:CTH852162 DDD852161:DDD852162 DMZ852161:DMZ852162 DWV852161:DWV852162 EGR852161:EGR852162 EQN852161:EQN852162 FAJ852161:FAJ852162 FKF852161:FKF852162 FUB852161:FUB852162 GDX852161:GDX852162 GNT852161:GNT852162 GXP852161:GXP852162 HHL852161:HHL852162 HRH852161:HRH852162 IBD852161:IBD852162 IKZ852161:IKZ852162 IUV852161:IUV852162 JER852161:JER852162 JON852161:JON852162 JYJ852161:JYJ852162 KIF852161:KIF852162 KSB852161:KSB852162 LBX852161:LBX852162 LLT852161:LLT852162 LVP852161:LVP852162 MFL852161:MFL852162 MPH852161:MPH852162 MZD852161:MZD852162 NIZ852161:NIZ852162 NSV852161:NSV852162 OCR852161:OCR852162 OMN852161:OMN852162 OWJ852161:OWJ852162 PGF852161:PGF852162 PQB852161:PQB852162 PZX852161:PZX852162 QJT852161:QJT852162 QTP852161:QTP852162 RDL852161:RDL852162 RNH852161:RNH852162 RXD852161:RXD852162 SGZ852161:SGZ852162 SQV852161:SQV852162 TAR852161:TAR852162 TKN852161:TKN852162 TUJ852161:TUJ852162 UEF852161:UEF852162 UOB852161:UOB852162 UXX852161:UXX852162 VHT852161:VHT852162 VRP852161:VRP852162 WBL852161:WBL852162 WLH852161:WLH852162 WVD852161:WVD852162 C917697:D917698 IR917697:IR917698 SN917697:SN917698 ACJ917697:ACJ917698 AMF917697:AMF917698 AWB917697:AWB917698 BFX917697:BFX917698 BPT917697:BPT917698 BZP917697:BZP917698 CJL917697:CJL917698 CTH917697:CTH917698 DDD917697:DDD917698 DMZ917697:DMZ917698 DWV917697:DWV917698 EGR917697:EGR917698 EQN917697:EQN917698 FAJ917697:FAJ917698 FKF917697:FKF917698 FUB917697:FUB917698 GDX917697:GDX917698 GNT917697:GNT917698 GXP917697:GXP917698 HHL917697:HHL917698 HRH917697:HRH917698 IBD917697:IBD917698 IKZ917697:IKZ917698 IUV917697:IUV917698 JER917697:JER917698 JON917697:JON917698 JYJ917697:JYJ917698 KIF917697:KIF917698 KSB917697:KSB917698 LBX917697:LBX917698 LLT917697:LLT917698 LVP917697:LVP917698 MFL917697:MFL917698 MPH917697:MPH917698 MZD917697:MZD917698 NIZ917697:NIZ917698 NSV917697:NSV917698 OCR917697:OCR917698 OMN917697:OMN917698 OWJ917697:OWJ917698 PGF917697:PGF917698 PQB917697:PQB917698 PZX917697:PZX917698 QJT917697:QJT917698 QTP917697:QTP917698 RDL917697:RDL917698 RNH917697:RNH917698 RXD917697:RXD917698 SGZ917697:SGZ917698 SQV917697:SQV917698 TAR917697:TAR917698 TKN917697:TKN917698 TUJ917697:TUJ917698 UEF917697:UEF917698 UOB917697:UOB917698 UXX917697:UXX917698 VHT917697:VHT917698 VRP917697:VRP917698 WBL917697:WBL917698 WLH917697:WLH917698 WVD917697:WVD917698 C983233:D983234 IR983233:IR983234 SN983233:SN983234 ACJ983233:ACJ983234 AMF983233:AMF983234 AWB983233:AWB983234 BFX983233:BFX983234 BPT983233:BPT983234 BZP983233:BZP983234 CJL983233:CJL983234 CTH983233:CTH983234 DDD983233:DDD983234 DMZ983233:DMZ983234 DWV983233:DWV983234 EGR983233:EGR983234 EQN983233:EQN983234 FAJ983233:FAJ983234 FKF983233:FKF983234 FUB983233:FUB983234 GDX983233:GDX983234 GNT983233:GNT983234 GXP983233:GXP983234 HHL983233:HHL983234 HRH983233:HRH983234 IBD983233:IBD983234 IKZ983233:IKZ983234 IUV983233:IUV983234 JER983233:JER983234 JON983233:JON983234 JYJ983233:JYJ983234 KIF983233:KIF983234 KSB983233:KSB983234 LBX983233:LBX983234 LLT983233:LLT983234 LVP983233:LVP983234 MFL983233:MFL983234 MPH983233:MPH983234 MZD983233:MZD983234 NIZ983233:NIZ983234 NSV983233:NSV983234 OCR983233:OCR983234 OMN983233:OMN983234 OWJ983233:OWJ983234 PGF983233:PGF983234 PQB983233:PQB983234 PZX983233:PZX983234 QJT983233:QJT983234 QTP983233:QTP983234 RDL983233:RDL983234 RNH983233:RNH983234 RXD983233:RXD983234 SGZ983233:SGZ983234 SQV983233:SQV983234 TAR983233:TAR983234 TKN983233:TKN983234 TUJ983233:TUJ983234 UEF983233:UEF983234 UOB983233:UOB983234 UXX983233:UXX983234 VHT983233:VHT983234 VRP983233:VRP983234 WBL983233:WBL983234 WLH983233:WLH983234 WVD983233:WVD983234" xr:uid="{172BFF66-BF30-4D94-9BAC-0013FB38B8CF}"/>
    <dataValidation allowBlank="1" showInputMessage="1" showErrorMessage="1" prompt="Alcance: Definir las principales actividades que se requieren para alcanzar el producto definidos en los estudios previos" sqref="WVC983243 B65739 IQ65739 SM65739 ACI65739 AME65739 AWA65739 BFW65739 BPS65739 BZO65739 CJK65739 CTG65739 DDC65739 DMY65739 DWU65739 EGQ65739 EQM65739 FAI65739 FKE65739 FUA65739 GDW65739 GNS65739 GXO65739 HHK65739 HRG65739 IBC65739 IKY65739 IUU65739 JEQ65739 JOM65739 JYI65739 KIE65739 KSA65739 LBW65739 LLS65739 LVO65739 MFK65739 MPG65739 MZC65739 NIY65739 NSU65739 OCQ65739 OMM65739 OWI65739 PGE65739 PQA65739 PZW65739 QJS65739 QTO65739 RDK65739 RNG65739 RXC65739 SGY65739 SQU65739 TAQ65739 TKM65739 TUI65739 UEE65739 UOA65739 UXW65739 VHS65739 VRO65739 WBK65739 WLG65739 WVC65739 B131275 IQ131275 SM131275 ACI131275 AME131275 AWA131275 BFW131275 BPS131275 BZO131275 CJK131275 CTG131275 DDC131275 DMY131275 DWU131275 EGQ131275 EQM131275 FAI131275 FKE131275 FUA131275 GDW131275 GNS131275 GXO131275 HHK131275 HRG131275 IBC131275 IKY131275 IUU131275 JEQ131275 JOM131275 JYI131275 KIE131275 KSA131275 LBW131275 LLS131275 LVO131275 MFK131275 MPG131275 MZC131275 NIY131275 NSU131275 OCQ131275 OMM131275 OWI131275 PGE131275 PQA131275 PZW131275 QJS131275 QTO131275 RDK131275 RNG131275 RXC131275 SGY131275 SQU131275 TAQ131275 TKM131275 TUI131275 UEE131275 UOA131275 UXW131275 VHS131275 VRO131275 WBK131275 WLG131275 WVC131275 B196811 IQ196811 SM196811 ACI196811 AME196811 AWA196811 BFW196811 BPS196811 BZO196811 CJK196811 CTG196811 DDC196811 DMY196811 DWU196811 EGQ196811 EQM196811 FAI196811 FKE196811 FUA196811 GDW196811 GNS196811 GXO196811 HHK196811 HRG196811 IBC196811 IKY196811 IUU196811 JEQ196811 JOM196811 JYI196811 KIE196811 KSA196811 LBW196811 LLS196811 LVO196811 MFK196811 MPG196811 MZC196811 NIY196811 NSU196811 OCQ196811 OMM196811 OWI196811 PGE196811 PQA196811 PZW196811 QJS196811 QTO196811 RDK196811 RNG196811 RXC196811 SGY196811 SQU196811 TAQ196811 TKM196811 TUI196811 UEE196811 UOA196811 UXW196811 VHS196811 VRO196811 WBK196811 WLG196811 WVC196811 B262347 IQ262347 SM262347 ACI262347 AME262347 AWA262347 BFW262347 BPS262347 BZO262347 CJK262347 CTG262347 DDC262347 DMY262347 DWU262347 EGQ262347 EQM262347 FAI262347 FKE262347 FUA262347 GDW262347 GNS262347 GXO262347 HHK262347 HRG262347 IBC262347 IKY262347 IUU262347 JEQ262347 JOM262347 JYI262347 KIE262347 KSA262347 LBW262347 LLS262347 LVO262347 MFK262347 MPG262347 MZC262347 NIY262347 NSU262347 OCQ262347 OMM262347 OWI262347 PGE262347 PQA262347 PZW262347 QJS262347 QTO262347 RDK262347 RNG262347 RXC262347 SGY262347 SQU262347 TAQ262347 TKM262347 TUI262347 UEE262347 UOA262347 UXW262347 VHS262347 VRO262347 WBK262347 WLG262347 WVC262347 B327883 IQ327883 SM327883 ACI327883 AME327883 AWA327883 BFW327883 BPS327883 BZO327883 CJK327883 CTG327883 DDC327883 DMY327883 DWU327883 EGQ327883 EQM327883 FAI327883 FKE327883 FUA327883 GDW327883 GNS327883 GXO327883 HHK327883 HRG327883 IBC327883 IKY327883 IUU327883 JEQ327883 JOM327883 JYI327883 KIE327883 KSA327883 LBW327883 LLS327883 LVO327883 MFK327883 MPG327883 MZC327883 NIY327883 NSU327883 OCQ327883 OMM327883 OWI327883 PGE327883 PQA327883 PZW327883 QJS327883 QTO327883 RDK327883 RNG327883 RXC327883 SGY327883 SQU327883 TAQ327883 TKM327883 TUI327883 UEE327883 UOA327883 UXW327883 VHS327883 VRO327883 WBK327883 WLG327883 WVC327883 B393419 IQ393419 SM393419 ACI393419 AME393419 AWA393419 BFW393419 BPS393419 BZO393419 CJK393419 CTG393419 DDC393419 DMY393419 DWU393419 EGQ393419 EQM393419 FAI393419 FKE393419 FUA393419 GDW393419 GNS393419 GXO393419 HHK393419 HRG393419 IBC393419 IKY393419 IUU393419 JEQ393419 JOM393419 JYI393419 KIE393419 KSA393419 LBW393419 LLS393419 LVO393419 MFK393419 MPG393419 MZC393419 NIY393419 NSU393419 OCQ393419 OMM393419 OWI393419 PGE393419 PQA393419 PZW393419 QJS393419 QTO393419 RDK393419 RNG393419 RXC393419 SGY393419 SQU393419 TAQ393419 TKM393419 TUI393419 UEE393419 UOA393419 UXW393419 VHS393419 VRO393419 WBK393419 WLG393419 WVC393419 B458955 IQ458955 SM458955 ACI458955 AME458955 AWA458955 BFW458955 BPS458955 BZO458955 CJK458955 CTG458955 DDC458955 DMY458955 DWU458955 EGQ458955 EQM458955 FAI458955 FKE458955 FUA458955 GDW458955 GNS458955 GXO458955 HHK458955 HRG458955 IBC458955 IKY458955 IUU458955 JEQ458955 JOM458955 JYI458955 KIE458955 KSA458955 LBW458955 LLS458955 LVO458955 MFK458955 MPG458955 MZC458955 NIY458955 NSU458955 OCQ458955 OMM458955 OWI458955 PGE458955 PQA458955 PZW458955 QJS458955 QTO458955 RDK458955 RNG458955 RXC458955 SGY458955 SQU458955 TAQ458955 TKM458955 TUI458955 UEE458955 UOA458955 UXW458955 VHS458955 VRO458955 WBK458955 WLG458955 WVC458955 B524491 IQ524491 SM524491 ACI524491 AME524491 AWA524491 BFW524491 BPS524491 BZO524491 CJK524491 CTG524491 DDC524491 DMY524491 DWU524491 EGQ524491 EQM524491 FAI524491 FKE524491 FUA524491 GDW524491 GNS524491 GXO524491 HHK524491 HRG524491 IBC524491 IKY524491 IUU524491 JEQ524491 JOM524491 JYI524491 KIE524491 KSA524491 LBW524491 LLS524491 LVO524491 MFK524491 MPG524491 MZC524491 NIY524491 NSU524491 OCQ524491 OMM524491 OWI524491 PGE524491 PQA524491 PZW524491 QJS524491 QTO524491 RDK524491 RNG524491 RXC524491 SGY524491 SQU524491 TAQ524491 TKM524491 TUI524491 UEE524491 UOA524491 UXW524491 VHS524491 VRO524491 WBK524491 WLG524491 WVC524491 B590027 IQ590027 SM590027 ACI590027 AME590027 AWA590027 BFW590027 BPS590027 BZO590027 CJK590027 CTG590027 DDC590027 DMY590027 DWU590027 EGQ590027 EQM590027 FAI590027 FKE590027 FUA590027 GDW590027 GNS590027 GXO590027 HHK590027 HRG590027 IBC590027 IKY590027 IUU590027 JEQ590027 JOM590027 JYI590027 KIE590027 KSA590027 LBW590027 LLS590027 LVO590027 MFK590027 MPG590027 MZC590027 NIY590027 NSU590027 OCQ590027 OMM590027 OWI590027 PGE590027 PQA590027 PZW590027 QJS590027 QTO590027 RDK590027 RNG590027 RXC590027 SGY590027 SQU590027 TAQ590027 TKM590027 TUI590027 UEE590027 UOA590027 UXW590027 VHS590027 VRO590027 WBK590027 WLG590027 WVC590027 B655563 IQ655563 SM655563 ACI655563 AME655563 AWA655563 BFW655563 BPS655563 BZO655563 CJK655563 CTG655563 DDC655563 DMY655563 DWU655563 EGQ655563 EQM655563 FAI655563 FKE655563 FUA655563 GDW655563 GNS655563 GXO655563 HHK655563 HRG655563 IBC655563 IKY655563 IUU655563 JEQ655563 JOM655563 JYI655563 KIE655563 KSA655563 LBW655563 LLS655563 LVO655563 MFK655563 MPG655563 MZC655563 NIY655563 NSU655563 OCQ655563 OMM655563 OWI655563 PGE655563 PQA655563 PZW655563 QJS655563 QTO655563 RDK655563 RNG655563 RXC655563 SGY655563 SQU655563 TAQ655563 TKM655563 TUI655563 UEE655563 UOA655563 UXW655563 VHS655563 VRO655563 WBK655563 WLG655563 WVC655563 B721099 IQ721099 SM721099 ACI721099 AME721099 AWA721099 BFW721099 BPS721099 BZO721099 CJK721099 CTG721099 DDC721099 DMY721099 DWU721099 EGQ721099 EQM721099 FAI721099 FKE721099 FUA721099 GDW721099 GNS721099 GXO721099 HHK721099 HRG721099 IBC721099 IKY721099 IUU721099 JEQ721099 JOM721099 JYI721099 KIE721099 KSA721099 LBW721099 LLS721099 LVO721099 MFK721099 MPG721099 MZC721099 NIY721099 NSU721099 OCQ721099 OMM721099 OWI721099 PGE721099 PQA721099 PZW721099 QJS721099 QTO721099 RDK721099 RNG721099 RXC721099 SGY721099 SQU721099 TAQ721099 TKM721099 TUI721099 UEE721099 UOA721099 UXW721099 VHS721099 VRO721099 WBK721099 WLG721099 WVC721099 B786635 IQ786635 SM786635 ACI786635 AME786635 AWA786635 BFW786635 BPS786635 BZO786635 CJK786635 CTG786635 DDC786635 DMY786635 DWU786635 EGQ786635 EQM786635 FAI786635 FKE786635 FUA786635 GDW786635 GNS786635 GXO786635 HHK786635 HRG786635 IBC786635 IKY786635 IUU786635 JEQ786635 JOM786635 JYI786635 KIE786635 KSA786635 LBW786635 LLS786635 LVO786635 MFK786635 MPG786635 MZC786635 NIY786635 NSU786635 OCQ786635 OMM786635 OWI786635 PGE786635 PQA786635 PZW786635 QJS786635 QTO786635 RDK786635 RNG786635 RXC786635 SGY786635 SQU786635 TAQ786635 TKM786635 TUI786635 UEE786635 UOA786635 UXW786635 VHS786635 VRO786635 WBK786635 WLG786635 WVC786635 B852171 IQ852171 SM852171 ACI852171 AME852171 AWA852171 BFW852171 BPS852171 BZO852171 CJK852171 CTG852171 DDC852171 DMY852171 DWU852171 EGQ852171 EQM852171 FAI852171 FKE852171 FUA852171 GDW852171 GNS852171 GXO852171 HHK852171 HRG852171 IBC852171 IKY852171 IUU852171 JEQ852171 JOM852171 JYI852171 KIE852171 KSA852171 LBW852171 LLS852171 LVO852171 MFK852171 MPG852171 MZC852171 NIY852171 NSU852171 OCQ852171 OMM852171 OWI852171 PGE852171 PQA852171 PZW852171 QJS852171 QTO852171 RDK852171 RNG852171 RXC852171 SGY852171 SQU852171 TAQ852171 TKM852171 TUI852171 UEE852171 UOA852171 UXW852171 VHS852171 VRO852171 WBK852171 WLG852171 WVC852171 B917707 IQ917707 SM917707 ACI917707 AME917707 AWA917707 BFW917707 BPS917707 BZO917707 CJK917707 CTG917707 DDC917707 DMY917707 DWU917707 EGQ917707 EQM917707 FAI917707 FKE917707 FUA917707 GDW917707 GNS917707 GXO917707 HHK917707 HRG917707 IBC917707 IKY917707 IUU917707 JEQ917707 JOM917707 JYI917707 KIE917707 KSA917707 LBW917707 LLS917707 LVO917707 MFK917707 MPG917707 MZC917707 NIY917707 NSU917707 OCQ917707 OMM917707 OWI917707 PGE917707 PQA917707 PZW917707 QJS917707 QTO917707 RDK917707 RNG917707 RXC917707 SGY917707 SQU917707 TAQ917707 TKM917707 TUI917707 UEE917707 UOA917707 UXW917707 VHS917707 VRO917707 WBK917707 WLG917707 WVC917707 B983243 IQ983243 SM983243 ACI983243 AME983243 AWA983243 BFW983243 BPS983243 BZO983243 CJK983243 CTG983243 DDC983243 DMY983243 DWU983243 EGQ983243 EQM983243 FAI983243 FKE983243 FUA983243 GDW983243 GNS983243 GXO983243 HHK983243 HRG983243 IBC983243 IKY983243 IUU983243 JEQ983243 JOM983243 JYI983243 KIE983243 KSA983243 LBW983243 LLS983243 LVO983243 MFK983243 MPG983243 MZC983243 NIY983243 NSU983243 OCQ983243 OMM983243 OWI983243 PGE983243 PQA983243 PZW983243 QJS983243 QTO983243 RDK983243 RNG983243 RXC983243 SGY983243 SQU983243 TAQ983243 TKM983243 TUI983243 UEE983243 UOA983243 UXW983243 VHS983243 VRO983243 WBK983243 WLG983243 B35:B185 IQ17:IQ185 SM17:SM185 ACI17:ACI185 AME17:AME185 AWA17:AWA185 BFW17:BFW185 BPS17:BPS185 BZO17:BZO185 CJK17:CJK185 CTG17:CTG185 DDC17:DDC185 DMY17:DMY185 DWU17:DWU185 EGQ17:EGQ185 EQM17:EQM185 FAI17:FAI185 FKE17:FKE185 FUA17:FUA185 GDW17:GDW185 GNS17:GNS185 GXO17:GXO185 HHK17:HHK185 HRG17:HRG185 IBC17:IBC185 IKY17:IKY185 IUU17:IUU185 JEQ17:JEQ185 JOM17:JOM185 JYI17:JYI185 KIE17:KIE185 KSA17:KSA185 LBW17:LBW185 LLS17:LLS185 LVO17:LVO185 MFK17:MFK185 MPG17:MPG185 MZC17:MZC185 NIY17:NIY185 NSU17:NSU185 OCQ17:OCQ185 OMM17:OMM185 OWI17:OWI185 PGE17:PGE185 PQA17:PQA185 PZW17:PZW185 QJS17:QJS185 QTO17:QTO185 RDK17:RDK185 RNG17:RNG185 RXC17:RXC185 SGY17:SGY185 SQU17:SQU185 TAQ17:TAQ185 TKM17:TKM185 TUI17:TUI185 UEE17:UEE185 UOA17:UOA185 UXW17:UXW185 VHS17:VHS185 VRO17:VRO185 WBK17:WBK185 WLG17:WLG185 WVC17:WVC185 B17:B33" xr:uid="{3DF16CCB-DDD7-4149-8444-82F4CA3BD3D4}"/>
    <dataValidation allowBlank="1" showInputMessage="1" showErrorMessage="1" prompt="Emplear una unidad de medida concreta y medible, no utilizar GLOBAL" sqref="WVE983242:WVE983243 E65738:E65739 IS65738:IS65739 SO65738:SO65739 ACK65738:ACK65739 AMG65738:AMG65739 AWC65738:AWC65739 BFY65738:BFY65739 BPU65738:BPU65739 BZQ65738:BZQ65739 CJM65738:CJM65739 CTI65738:CTI65739 DDE65738:DDE65739 DNA65738:DNA65739 DWW65738:DWW65739 EGS65738:EGS65739 EQO65738:EQO65739 FAK65738:FAK65739 FKG65738:FKG65739 FUC65738:FUC65739 GDY65738:GDY65739 GNU65738:GNU65739 GXQ65738:GXQ65739 HHM65738:HHM65739 HRI65738:HRI65739 IBE65738:IBE65739 ILA65738:ILA65739 IUW65738:IUW65739 JES65738:JES65739 JOO65738:JOO65739 JYK65738:JYK65739 KIG65738:KIG65739 KSC65738:KSC65739 LBY65738:LBY65739 LLU65738:LLU65739 LVQ65738:LVQ65739 MFM65738:MFM65739 MPI65738:MPI65739 MZE65738:MZE65739 NJA65738:NJA65739 NSW65738:NSW65739 OCS65738:OCS65739 OMO65738:OMO65739 OWK65738:OWK65739 PGG65738:PGG65739 PQC65738:PQC65739 PZY65738:PZY65739 QJU65738:QJU65739 QTQ65738:QTQ65739 RDM65738:RDM65739 RNI65738:RNI65739 RXE65738:RXE65739 SHA65738:SHA65739 SQW65738:SQW65739 TAS65738:TAS65739 TKO65738:TKO65739 TUK65738:TUK65739 UEG65738:UEG65739 UOC65738:UOC65739 UXY65738:UXY65739 VHU65738:VHU65739 VRQ65738:VRQ65739 WBM65738:WBM65739 WLI65738:WLI65739 WVE65738:WVE65739 E131274:E131275 IS131274:IS131275 SO131274:SO131275 ACK131274:ACK131275 AMG131274:AMG131275 AWC131274:AWC131275 BFY131274:BFY131275 BPU131274:BPU131275 BZQ131274:BZQ131275 CJM131274:CJM131275 CTI131274:CTI131275 DDE131274:DDE131275 DNA131274:DNA131275 DWW131274:DWW131275 EGS131274:EGS131275 EQO131274:EQO131275 FAK131274:FAK131275 FKG131274:FKG131275 FUC131274:FUC131275 GDY131274:GDY131275 GNU131274:GNU131275 GXQ131274:GXQ131275 HHM131274:HHM131275 HRI131274:HRI131275 IBE131274:IBE131275 ILA131274:ILA131275 IUW131274:IUW131275 JES131274:JES131275 JOO131274:JOO131275 JYK131274:JYK131275 KIG131274:KIG131275 KSC131274:KSC131275 LBY131274:LBY131275 LLU131274:LLU131275 LVQ131274:LVQ131275 MFM131274:MFM131275 MPI131274:MPI131275 MZE131274:MZE131275 NJA131274:NJA131275 NSW131274:NSW131275 OCS131274:OCS131275 OMO131274:OMO131275 OWK131274:OWK131275 PGG131274:PGG131275 PQC131274:PQC131275 PZY131274:PZY131275 QJU131274:QJU131275 QTQ131274:QTQ131275 RDM131274:RDM131275 RNI131274:RNI131275 RXE131274:RXE131275 SHA131274:SHA131275 SQW131274:SQW131275 TAS131274:TAS131275 TKO131274:TKO131275 TUK131274:TUK131275 UEG131274:UEG131275 UOC131274:UOC131275 UXY131274:UXY131275 VHU131274:VHU131275 VRQ131274:VRQ131275 WBM131274:WBM131275 WLI131274:WLI131275 WVE131274:WVE131275 E196810:E196811 IS196810:IS196811 SO196810:SO196811 ACK196810:ACK196811 AMG196810:AMG196811 AWC196810:AWC196811 BFY196810:BFY196811 BPU196810:BPU196811 BZQ196810:BZQ196811 CJM196810:CJM196811 CTI196810:CTI196811 DDE196810:DDE196811 DNA196810:DNA196811 DWW196810:DWW196811 EGS196810:EGS196811 EQO196810:EQO196811 FAK196810:FAK196811 FKG196810:FKG196811 FUC196810:FUC196811 GDY196810:GDY196811 GNU196810:GNU196811 GXQ196810:GXQ196811 HHM196810:HHM196811 HRI196810:HRI196811 IBE196810:IBE196811 ILA196810:ILA196811 IUW196810:IUW196811 JES196810:JES196811 JOO196810:JOO196811 JYK196810:JYK196811 KIG196810:KIG196811 KSC196810:KSC196811 LBY196810:LBY196811 LLU196810:LLU196811 LVQ196810:LVQ196811 MFM196810:MFM196811 MPI196810:MPI196811 MZE196810:MZE196811 NJA196810:NJA196811 NSW196810:NSW196811 OCS196810:OCS196811 OMO196810:OMO196811 OWK196810:OWK196811 PGG196810:PGG196811 PQC196810:PQC196811 PZY196810:PZY196811 QJU196810:QJU196811 QTQ196810:QTQ196811 RDM196810:RDM196811 RNI196810:RNI196811 RXE196810:RXE196811 SHA196810:SHA196811 SQW196810:SQW196811 TAS196810:TAS196811 TKO196810:TKO196811 TUK196810:TUK196811 UEG196810:UEG196811 UOC196810:UOC196811 UXY196810:UXY196811 VHU196810:VHU196811 VRQ196810:VRQ196811 WBM196810:WBM196811 WLI196810:WLI196811 WVE196810:WVE196811 E262346:E262347 IS262346:IS262347 SO262346:SO262347 ACK262346:ACK262347 AMG262346:AMG262347 AWC262346:AWC262347 BFY262346:BFY262347 BPU262346:BPU262347 BZQ262346:BZQ262347 CJM262346:CJM262347 CTI262346:CTI262347 DDE262346:DDE262347 DNA262346:DNA262347 DWW262346:DWW262347 EGS262346:EGS262347 EQO262346:EQO262347 FAK262346:FAK262347 FKG262346:FKG262347 FUC262346:FUC262347 GDY262346:GDY262347 GNU262346:GNU262347 GXQ262346:GXQ262347 HHM262346:HHM262347 HRI262346:HRI262347 IBE262346:IBE262347 ILA262346:ILA262347 IUW262346:IUW262347 JES262346:JES262347 JOO262346:JOO262347 JYK262346:JYK262347 KIG262346:KIG262347 KSC262346:KSC262347 LBY262346:LBY262347 LLU262346:LLU262347 LVQ262346:LVQ262347 MFM262346:MFM262347 MPI262346:MPI262347 MZE262346:MZE262347 NJA262346:NJA262347 NSW262346:NSW262347 OCS262346:OCS262347 OMO262346:OMO262347 OWK262346:OWK262347 PGG262346:PGG262347 PQC262346:PQC262347 PZY262346:PZY262347 QJU262346:QJU262347 QTQ262346:QTQ262347 RDM262346:RDM262347 RNI262346:RNI262347 RXE262346:RXE262347 SHA262346:SHA262347 SQW262346:SQW262347 TAS262346:TAS262347 TKO262346:TKO262347 TUK262346:TUK262347 UEG262346:UEG262347 UOC262346:UOC262347 UXY262346:UXY262347 VHU262346:VHU262347 VRQ262346:VRQ262347 WBM262346:WBM262347 WLI262346:WLI262347 WVE262346:WVE262347 E327882:E327883 IS327882:IS327883 SO327882:SO327883 ACK327882:ACK327883 AMG327882:AMG327883 AWC327882:AWC327883 BFY327882:BFY327883 BPU327882:BPU327883 BZQ327882:BZQ327883 CJM327882:CJM327883 CTI327882:CTI327883 DDE327882:DDE327883 DNA327882:DNA327883 DWW327882:DWW327883 EGS327882:EGS327883 EQO327882:EQO327883 FAK327882:FAK327883 FKG327882:FKG327883 FUC327882:FUC327883 GDY327882:GDY327883 GNU327882:GNU327883 GXQ327882:GXQ327883 HHM327882:HHM327883 HRI327882:HRI327883 IBE327882:IBE327883 ILA327882:ILA327883 IUW327882:IUW327883 JES327882:JES327883 JOO327882:JOO327883 JYK327882:JYK327883 KIG327882:KIG327883 KSC327882:KSC327883 LBY327882:LBY327883 LLU327882:LLU327883 LVQ327882:LVQ327883 MFM327882:MFM327883 MPI327882:MPI327883 MZE327882:MZE327883 NJA327882:NJA327883 NSW327882:NSW327883 OCS327882:OCS327883 OMO327882:OMO327883 OWK327882:OWK327883 PGG327882:PGG327883 PQC327882:PQC327883 PZY327882:PZY327883 QJU327882:QJU327883 QTQ327882:QTQ327883 RDM327882:RDM327883 RNI327882:RNI327883 RXE327882:RXE327883 SHA327882:SHA327883 SQW327882:SQW327883 TAS327882:TAS327883 TKO327882:TKO327883 TUK327882:TUK327883 UEG327882:UEG327883 UOC327882:UOC327883 UXY327882:UXY327883 VHU327882:VHU327883 VRQ327882:VRQ327883 WBM327882:WBM327883 WLI327882:WLI327883 WVE327882:WVE327883 E393418:E393419 IS393418:IS393419 SO393418:SO393419 ACK393418:ACK393419 AMG393418:AMG393419 AWC393418:AWC393419 BFY393418:BFY393419 BPU393418:BPU393419 BZQ393418:BZQ393419 CJM393418:CJM393419 CTI393418:CTI393419 DDE393418:DDE393419 DNA393418:DNA393419 DWW393418:DWW393419 EGS393418:EGS393419 EQO393418:EQO393419 FAK393418:FAK393419 FKG393418:FKG393419 FUC393418:FUC393419 GDY393418:GDY393419 GNU393418:GNU393419 GXQ393418:GXQ393419 HHM393418:HHM393419 HRI393418:HRI393419 IBE393418:IBE393419 ILA393418:ILA393419 IUW393418:IUW393419 JES393418:JES393419 JOO393418:JOO393419 JYK393418:JYK393419 KIG393418:KIG393419 KSC393418:KSC393419 LBY393418:LBY393419 LLU393418:LLU393419 LVQ393418:LVQ393419 MFM393418:MFM393419 MPI393418:MPI393419 MZE393418:MZE393419 NJA393418:NJA393419 NSW393418:NSW393419 OCS393418:OCS393419 OMO393418:OMO393419 OWK393418:OWK393419 PGG393418:PGG393419 PQC393418:PQC393419 PZY393418:PZY393419 QJU393418:QJU393419 QTQ393418:QTQ393419 RDM393418:RDM393419 RNI393418:RNI393419 RXE393418:RXE393419 SHA393418:SHA393419 SQW393418:SQW393419 TAS393418:TAS393419 TKO393418:TKO393419 TUK393418:TUK393419 UEG393418:UEG393419 UOC393418:UOC393419 UXY393418:UXY393419 VHU393418:VHU393419 VRQ393418:VRQ393419 WBM393418:WBM393419 WLI393418:WLI393419 WVE393418:WVE393419 E458954:E458955 IS458954:IS458955 SO458954:SO458955 ACK458954:ACK458955 AMG458954:AMG458955 AWC458954:AWC458955 BFY458954:BFY458955 BPU458954:BPU458955 BZQ458954:BZQ458955 CJM458954:CJM458955 CTI458954:CTI458955 DDE458954:DDE458955 DNA458954:DNA458955 DWW458954:DWW458955 EGS458954:EGS458955 EQO458954:EQO458955 FAK458954:FAK458955 FKG458954:FKG458955 FUC458954:FUC458955 GDY458954:GDY458955 GNU458954:GNU458955 GXQ458954:GXQ458955 HHM458954:HHM458955 HRI458954:HRI458955 IBE458954:IBE458955 ILA458954:ILA458955 IUW458954:IUW458955 JES458954:JES458955 JOO458954:JOO458955 JYK458954:JYK458955 KIG458954:KIG458955 KSC458954:KSC458955 LBY458954:LBY458955 LLU458954:LLU458955 LVQ458954:LVQ458955 MFM458954:MFM458955 MPI458954:MPI458955 MZE458954:MZE458955 NJA458954:NJA458955 NSW458954:NSW458955 OCS458954:OCS458955 OMO458954:OMO458955 OWK458954:OWK458955 PGG458954:PGG458955 PQC458954:PQC458955 PZY458954:PZY458955 QJU458954:QJU458955 QTQ458954:QTQ458955 RDM458954:RDM458955 RNI458954:RNI458955 RXE458954:RXE458955 SHA458954:SHA458955 SQW458954:SQW458955 TAS458954:TAS458955 TKO458954:TKO458955 TUK458954:TUK458955 UEG458954:UEG458955 UOC458954:UOC458955 UXY458954:UXY458955 VHU458954:VHU458955 VRQ458954:VRQ458955 WBM458954:WBM458955 WLI458954:WLI458955 WVE458954:WVE458955 E524490:E524491 IS524490:IS524491 SO524490:SO524491 ACK524490:ACK524491 AMG524490:AMG524491 AWC524490:AWC524491 BFY524490:BFY524491 BPU524490:BPU524491 BZQ524490:BZQ524491 CJM524490:CJM524491 CTI524490:CTI524491 DDE524490:DDE524491 DNA524490:DNA524491 DWW524490:DWW524491 EGS524490:EGS524491 EQO524490:EQO524491 FAK524490:FAK524491 FKG524490:FKG524491 FUC524490:FUC524491 GDY524490:GDY524491 GNU524490:GNU524491 GXQ524490:GXQ524491 HHM524490:HHM524491 HRI524490:HRI524491 IBE524490:IBE524491 ILA524490:ILA524491 IUW524490:IUW524491 JES524490:JES524491 JOO524490:JOO524491 JYK524490:JYK524491 KIG524490:KIG524491 KSC524490:KSC524491 LBY524490:LBY524491 LLU524490:LLU524491 LVQ524490:LVQ524491 MFM524490:MFM524491 MPI524490:MPI524491 MZE524490:MZE524491 NJA524490:NJA524491 NSW524490:NSW524491 OCS524490:OCS524491 OMO524490:OMO524491 OWK524490:OWK524491 PGG524490:PGG524491 PQC524490:PQC524491 PZY524490:PZY524491 QJU524490:QJU524491 QTQ524490:QTQ524491 RDM524490:RDM524491 RNI524490:RNI524491 RXE524490:RXE524491 SHA524490:SHA524491 SQW524490:SQW524491 TAS524490:TAS524491 TKO524490:TKO524491 TUK524490:TUK524491 UEG524490:UEG524491 UOC524490:UOC524491 UXY524490:UXY524491 VHU524490:VHU524491 VRQ524490:VRQ524491 WBM524490:WBM524491 WLI524490:WLI524491 WVE524490:WVE524491 E590026:E590027 IS590026:IS590027 SO590026:SO590027 ACK590026:ACK590027 AMG590026:AMG590027 AWC590026:AWC590027 BFY590026:BFY590027 BPU590026:BPU590027 BZQ590026:BZQ590027 CJM590026:CJM590027 CTI590026:CTI590027 DDE590026:DDE590027 DNA590026:DNA590027 DWW590026:DWW590027 EGS590026:EGS590027 EQO590026:EQO590027 FAK590026:FAK590027 FKG590026:FKG590027 FUC590026:FUC590027 GDY590026:GDY590027 GNU590026:GNU590027 GXQ590026:GXQ590027 HHM590026:HHM590027 HRI590026:HRI590027 IBE590026:IBE590027 ILA590026:ILA590027 IUW590026:IUW590027 JES590026:JES590027 JOO590026:JOO590027 JYK590026:JYK590027 KIG590026:KIG590027 KSC590026:KSC590027 LBY590026:LBY590027 LLU590026:LLU590027 LVQ590026:LVQ590027 MFM590026:MFM590027 MPI590026:MPI590027 MZE590026:MZE590027 NJA590026:NJA590027 NSW590026:NSW590027 OCS590026:OCS590027 OMO590026:OMO590027 OWK590026:OWK590027 PGG590026:PGG590027 PQC590026:PQC590027 PZY590026:PZY590027 QJU590026:QJU590027 QTQ590026:QTQ590027 RDM590026:RDM590027 RNI590026:RNI590027 RXE590026:RXE590027 SHA590026:SHA590027 SQW590026:SQW590027 TAS590026:TAS590027 TKO590026:TKO590027 TUK590026:TUK590027 UEG590026:UEG590027 UOC590026:UOC590027 UXY590026:UXY590027 VHU590026:VHU590027 VRQ590026:VRQ590027 WBM590026:WBM590027 WLI590026:WLI590027 WVE590026:WVE590027 E655562:E655563 IS655562:IS655563 SO655562:SO655563 ACK655562:ACK655563 AMG655562:AMG655563 AWC655562:AWC655563 BFY655562:BFY655563 BPU655562:BPU655563 BZQ655562:BZQ655563 CJM655562:CJM655563 CTI655562:CTI655563 DDE655562:DDE655563 DNA655562:DNA655563 DWW655562:DWW655563 EGS655562:EGS655563 EQO655562:EQO655563 FAK655562:FAK655563 FKG655562:FKG655563 FUC655562:FUC655563 GDY655562:GDY655563 GNU655562:GNU655563 GXQ655562:GXQ655563 HHM655562:HHM655563 HRI655562:HRI655563 IBE655562:IBE655563 ILA655562:ILA655563 IUW655562:IUW655563 JES655562:JES655563 JOO655562:JOO655563 JYK655562:JYK655563 KIG655562:KIG655563 KSC655562:KSC655563 LBY655562:LBY655563 LLU655562:LLU655563 LVQ655562:LVQ655563 MFM655562:MFM655563 MPI655562:MPI655563 MZE655562:MZE655563 NJA655562:NJA655563 NSW655562:NSW655563 OCS655562:OCS655563 OMO655562:OMO655563 OWK655562:OWK655563 PGG655562:PGG655563 PQC655562:PQC655563 PZY655562:PZY655563 QJU655562:QJU655563 QTQ655562:QTQ655563 RDM655562:RDM655563 RNI655562:RNI655563 RXE655562:RXE655563 SHA655562:SHA655563 SQW655562:SQW655563 TAS655562:TAS655563 TKO655562:TKO655563 TUK655562:TUK655563 UEG655562:UEG655563 UOC655562:UOC655563 UXY655562:UXY655563 VHU655562:VHU655563 VRQ655562:VRQ655563 WBM655562:WBM655563 WLI655562:WLI655563 WVE655562:WVE655563 E721098:E721099 IS721098:IS721099 SO721098:SO721099 ACK721098:ACK721099 AMG721098:AMG721099 AWC721098:AWC721099 BFY721098:BFY721099 BPU721098:BPU721099 BZQ721098:BZQ721099 CJM721098:CJM721099 CTI721098:CTI721099 DDE721098:DDE721099 DNA721098:DNA721099 DWW721098:DWW721099 EGS721098:EGS721099 EQO721098:EQO721099 FAK721098:FAK721099 FKG721098:FKG721099 FUC721098:FUC721099 GDY721098:GDY721099 GNU721098:GNU721099 GXQ721098:GXQ721099 HHM721098:HHM721099 HRI721098:HRI721099 IBE721098:IBE721099 ILA721098:ILA721099 IUW721098:IUW721099 JES721098:JES721099 JOO721098:JOO721099 JYK721098:JYK721099 KIG721098:KIG721099 KSC721098:KSC721099 LBY721098:LBY721099 LLU721098:LLU721099 LVQ721098:LVQ721099 MFM721098:MFM721099 MPI721098:MPI721099 MZE721098:MZE721099 NJA721098:NJA721099 NSW721098:NSW721099 OCS721098:OCS721099 OMO721098:OMO721099 OWK721098:OWK721099 PGG721098:PGG721099 PQC721098:PQC721099 PZY721098:PZY721099 QJU721098:QJU721099 QTQ721098:QTQ721099 RDM721098:RDM721099 RNI721098:RNI721099 RXE721098:RXE721099 SHA721098:SHA721099 SQW721098:SQW721099 TAS721098:TAS721099 TKO721098:TKO721099 TUK721098:TUK721099 UEG721098:UEG721099 UOC721098:UOC721099 UXY721098:UXY721099 VHU721098:VHU721099 VRQ721098:VRQ721099 WBM721098:WBM721099 WLI721098:WLI721099 WVE721098:WVE721099 E786634:E786635 IS786634:IS786635 SO786634:SO786635 ACK786634:ACK786635 AMG786634:AMG786635 AWC786634:AWC786635 BFY786634:BFY786635 BPU786634:BPU786635 BZQ786634:BZQ786635 CJM786634:CJM786635 CTI786634:CTI786635 DDE786634:DDE786635 DNA786634:DNA786635 DWW786634:DWW786635 EGS786634:EGS786635 EQO786634:EQO786635 FAK786634:FAK786635 FKG786634:FKG786635 FUC786634:FUC786635 GDY786634:GDY786635 GNU786634:GNU786635 GXQ786634:GXQ786635 HHM786634:HHM786635 HRI786634:HRI786635 IBE786634:IBE786635 ILA786634:ILA786635 IUW786634:IUW786635 JES786634:JES786635 JOO786634:JOO786635 JYK786634:JYK786635 KIG786634:KIG786635 KSC786634:KSC786635 LBY786634:LBY786635 LLU786634:LLU786635 LVQ786634:LVQ786635 MFM786634:MFM786635 MPI786634:MPI786635 MZE786634:MZE786635 NJA786634:NJA786635 NSW786634:NSW786635 OCS786634:OCS786635 OMO786634:OMO786635 OWK786634:OWK786635 PGG786634:PGG786635 PQC786634:PQC786635 PZY786634:PZY786635 QJU786634:QJU786635 QTQ786634:QTQ786635 RDM786634:RDM786635 RNI786634:RNI786635 RXE786634:RXE786635 SHA786634:SHA786635 SQW786634:SQW786635 TAS786634:TAS786635 TKO786634:TKO786635 TUK786634:TUK786635 UEG786634:UEG786635 UOC786634:UOC786635 UXY786634:UXY786635 VHU786634:VHU786635 VRQ786634:VRQ786635 WBM786634:WBM786635 WLI786634:WLI786635 WVE786634:WVE786635 E852170:E852171 IS852170:IS852171 SO852170:SO852171 ACK852170:ACK852171 AMG852170:AMG852171 AWC852170:AWC852171 BFY852170:BFY852171 BPU852170:BPU852171 BZQ852170:BZQ852171 CJM852170:CJM852171 CTI852170:CTI852171 DDE852170:DDE852171 DNA852170:DNA852171 DWW852170:DWW852171 EGS852170:EGS852171 EQO852170:EQO852171 FAK852170:FAK852171 FKG852170:FKG852171 FUC852170:FUC852171 GDY852170:GDY852171 GNU852170:GNU852171 GXQ852170:GXQ852171 HHM852170:HHM852171 HRI852170:HRI852171 IBE852170:IBE852171 ILA852170:ILA852171 IUW852170:IUW852171 JES852170:JES852171 JOO852170:JOO852171 JYK852170:JYK852171 KIG852170:KIG852171 KSC852170:KSC852171 LBY852170:LBY852171 LLU852170:LLU852171 LVQ852170:LVQ852171 MFM852170:MFM852171 MPI852170:MPI852171 MZE852170:MZE852171 NJA852170:NJA852171 NSW852170:NSW852171 OCS852170:OCS852171 OMO852170:OMO852171 OWK852170:OWK852171 PGG852170:PGG852171 PQC852170:PQC852171 PZY852170:PZY852171 QJU852170:QJU852171 QTQ852170:QTQ852171 RDM852170:RDM852171 RNI852170:RNI852171 RXE852170:RXE852171 SHA852170:SHA852171 SQW852170:SQW852171 TAS852170:TAS852171 TKO852170:TKO852171 TUK852170:TUK852171 UEG852170:UEG852171 UOC852170:UOC852171 UXY852170:UXY852171 VHU852170:VHU852171 VRQ852170:VRQ852171 WBM852170:WBM852171 WLI852170:WLI852171 WVE852170:WVE852171 E917706:E917707 IS917706:IS917707 SO917706:SO917707 ACK917706:ACK917707 AMG917706:AMG917707 AWC917706:AWC917707 BFY917706:BFY917707 BPU917706:BPU917707 BZQ917706:BZQ917707 CJM917706:CJM917707 CTI917706:CTI917707 DDE917706:DDE917707 DNA917706:DNA917707 DWW917706:DWW917707 EGS917706:EGS917707 EQO917706:EQO917707 FAK917706:FAK917707 FKG917706:FKG917707 FUC917706:FUC917707 GDY917706:GDY917707 GNU917706:GNU917707 GXQ917706:GXQ917707 HHM917706:HHM917707 HRI917706:HRI917707 IBE917706:IBE917707 ILA917706:ILA917707 IUW917706:IUW917707 JES917706:JES917707 JOO917706:JOO917707 JYK917706:JYK917707 KIG917706:KIG917707 KSC917706:KSC917707 LBY917706:LBY917707 LLU917706:LLU917707 LVQ917706:LVQ917707 MFM917706:MFM917707 MPI917706:MPI917707 MZE917706:MZE917707 NJA917706:NJA917707 NSW917706:NSW917707 OCS917706:OCS917707 OMO917706:OMO917707 OWK917706:OWK917707 PGG917706:PGG917707 PQC917706:PQC917707 PZY917706:PZY917707 QJU917706:QJU917707 QTQ917706:QTQ917707 RDM917706:RDM917707 RNI917706:RNI917707 RXE917706:RXE917707 SHA917706:SHA917707 SQW917706:SQW917707 TAS917706:TAS917707 TKO917706:TKO917707 TUK917706:TUK917707 UEG917706:UEG917707 UOC917706:UOC917707 UXY917706:UXY917707 VHU917706:VHU917707 VRQ917706:VRQ917707 WBM917706:WBM917707 WLI917706:WLI917707 WVE917706:WVE917707 E983242:E983243 IS983242:IS983243 SO983242:SO983243 ACK983242:ACK983243 AMG983242:AMG983243 AWC983242:AWC983243 BFY983242:BFY983243 BPU983242:BPU983243 BZQ983242:BZQ983243 CJM983242:CJM983243 CTI983242:CTI983243 DDE983242:DDE983243 DNA983242:DNA983243 DWW983242:DWW983243 EGS983242:EGS983243 EQO983242:EQO983243 FAK983242:FAK983243 FKG983242:FKG983243 FUC983242:FUC983243 GDY983242:GDY983243 GNU983242:GNU983243 GXQ983242:GXQ983243 HHM983242:HHM983243 HRI983242:HRI983243 IBE983242:IBE983243 ILA983242:ILA983243 IUW983242:IUW983243 JES983242:JES983243 JOO983242:JOO983243 JYK983242:JYK983243 KIG983242:KIG983243 KSC983242:KSC983243 LBY983242:LBY983243 LLU983242:LLU983243 LVQ983242:LVQ983243 MFM983242:MFM983243 MPI983242:MPI983243 MZE983242:MZE983243 NJA983242:NJA983243 NSW983242:NSW983243 OCS983242:OCS983243 OMO983242:OMO983243 OWK983242:OWK983243 PGG983242:PGG983243 PQC983242:PQC983243 PZY983242:PZY983243 QJU983242:QJU983243 QTQ983242:QTQ983243 RDM983242:RDM983243 RNI983242:RNI983243 RXE983242:RXE983243 SHA983242:SHA983243 SQW983242:SQW983243 TAS983242:TAS983243 TKO983242:TKO983243 TUK983242:TUK983243 UEG983242:UEG983243 UOC983242:UOC983243 UXY983242:UXY983243 VHU983242:VHU983243 VRQ983242:VRQ983243 WBM983242:WBM983243 WLI983242:WLI983243 IS16:IS185 WVE16:WVE185 WLI16:WLI185 WBM16:WBM185 VRQ16:VRQ185 VHU16:VHU185 UXY16:UXY185 UOC16:UOC185 UEG16:UEG185 TUK16:TUK185 TKO16:TKO185 TAS16:TAS185 SQW16:SQW185 SHA16:SHA185 RXE16:RXE185 RNI16:RNI185 RDM16:RDM185 QTQ16:QTQ185 QJU16:QJU185 PZY16:PZY185 PQC16:PQC185 PGG16:PGG185 OWK16:OWK185 OMO16:OMO185 OCS16:OCS185 NSW16:NSW185 NJA16:NJA185 MZE16:MZE185 MPI16:MPI185 MFM16:MFM185 LVQ16:LVQ185 LLU16:LLU185 LBY16:LBY185 KSC16:KSC185 KIG16:KIG185 JYK16:JYK185 JOO16:JOO185 JES16:JES185 IUW16:IUW185 ILA16:ILA185 IBE16:IBE185 HRI16:HRI185 HHM16:HHM185 GXQ16:GXQ185 GNU16:GNU185 GDY16:GDY185 FUC16:FUC185 FKG16:FKG185 FAK16:FAK185 EQO16:EQO185 EGS16:EGS185 DWW16:DWW185 DNA16:DNA185 DDE16:DDE185 CTI16:CTI185 CJM16:CJM185 BZQ16:BZQ185 BPU16:BPU185 BFY16:BFY185 AWC16:AWC185 AMG16:AMG185 ACK16:ACK185 SO16:SO185 E16:E185" xr:uid="{881B885A-5AC5-4A20-8895-90033F39A774}"/>
    <dataValidation allowBlank="1" showInputMessage="1" showErrorMessage="1" prompt="diligencie el numero de meses en letras (numero). ej: seis (6)." sqref="C10:D10 IR10 SN10 ACJ10 AMF10 AWB10 BFX10 BPT10 BZP10 CJL10 CTH10 DDD10 DMZ10 DWV10 EGR10 EQN10 FAJ10 FKF10 FUB10 GDX10 GNT10 GXP10 HHL10 HRH10 IBD10 IKZ10 IUV10 JER10 JON10 JYJ10 KIF10 KSB10 LBX10 LLT10 LVP10 MFL10 MPH10 MZD10 NIZ10 NSV10 OCR10 OMN10 OWJ10 PGF10 PQB10 PZX10 QJT10 QTP10 RDL10 RNH10 RXD10 SGZ10 SQV10 TAR10 TKN10 TUJ10 UEF10 UOB10 UXX10 VHT10 VRP10 WBL10 WLH10 WVD10 C65731:D65731 IR65731 SN65731 ACJ65731 AMF65731 AWB65731 BFX65731 BPT65731 BZP65731 CJL65731 CTH65731 DDD65731 DMZ65731 DWV65731 EGR65731 EQN65731 FAJ65731 FKF65731 FUB65731 GDX65731 GNT65731 GXP65731 HHL65731 HRH65731 IBD65731 IKZ65731 IUV65731 JER65731 JON65731 JYJ65731 KIF65731 KSB65731 LBX65731 LLT65731 LVP65731 MFL65731 MPH65731 MZD65731 NIZ65731 NSV65731 OCR65731 OMN65731 OWJ65731 PGF65731 PQB65731 PZX65731 QJT65731 QTP65731 RDL65731 RNH65731 RXD65731 SGZ65731 SQV65731 TAR65731 TKN65731 TUJ65731 UEF65731 UOB65731 UXX65731 VHT65731 VRP65731 WBL65731 WLH65731 WVD65731 C131267:D131267 IR131267 SN131267 ACJ131267 AMF131267 AWB131267 BFX131267 BPT131267 BZP131267 CJL131267 CTH131267 DDD131267 DMZ131267 DWV131267 EGR131267 EQN131267 FAJ131267 FKF131267 FUB131267 GDX131267 GNT131267 GXP131267 HHL131267 HRH131267 IBD131267 IKZ131267 IUV131267 JER131267 JON131267 JYJ131267 KIF131267 KSB131267 LBX131267 LLT131267 LVP131267 MFL131267 MPH131267 MZD131267 NIZ131267 NSV131267 OCR131267 OMN131267 OWJ131267 PGF131267 PQB131267 PZX131267 QJT131267 QTP131267 RDL131267 RNH131267 RXD131267 SGZ131267 SQV131267 TAR131267 TKN131267 TUJ131267 UEF131267 UOB131267 UXX131267 VHT131267 VRP131267 WBL131267 WLH131267 WVD131267 C196803:D196803 IR196803 SN196803 ACJ196803 AMF196803 AWB196803 BFX196803 BPT196803 BZP196803 CJL196803 CTH196803 DDD196803 DMZ196803 DWV196803 EGR196803 EQN196803 FAJ196803 FKF196803 FUB196803 GDX196803 GNT196803 GXP196803 HHL196803 HRH196803 IBD196803 IKZ196803 IUV196803 JER196803 JON196803 JYJ196803 KIF196803 KSB196803 LBX196803 LLT196803 LVP196803 MFL196803 MPH196803 MZD196803 NIZ196803 NSV196803 OCR196803 OMN196803 OWJ196803 PGF196803 PQB196803 PZX196803 QJT196803 QTP196803 RDL196803 RNH196803 RXD196803 SGZ196803 SQV196803 TAR196803 TKN196803 TUJ196803 UEF196803 UOB196803 UXX196803 VHT196803 VRP196803 WBL196803 WLH196803 WVD196803 C262339:D262339 IR262339 SN262339 ACJ262339 AMF262339 AWB262339 BFX262339 BPT262339 BZP262339 CJL262339 CTH262339 DDD262339 DMZ262339 DWV262339 EGR262339 EQN262339 FAJ262339 FKF262339 FUB262339 GDX262339 GNT262339 GXP262339 HHL262339 HRH262339 IBD262339 IKZ262339 IUV262339 JER262339 JON262339 JYJ262339 KIF262339 KSB262339 LBX262339 LLT262339 LVP262339 MFL262339 MPH262339 MZD262339 NIZ262339 NSV262339 OCR262339 OMN262339 OWJ262339 PGF262339 PQB262339 PZX262339 QJT262339 QTP262339 RDL262339 RNH262339 RXD262339 SGZ262339 SQV262339 TAR262339 TKN262339 TUJ262339 UEF262339 UOB262339 UXX262339 VHT262339 VRP262339 WBL262339 WLH262339 WVD262339 C327875:D327875 IR327875 SN327875 ACJ327875 AMF327875 AWB327875 BFX327875 BPT327875 BZP327875 CJL327875 CTH327875 DDD327875 DMZ327875 DWV327875 EGR327875 EQN327875 FAJ327875 FKF327875 FUB327875 GDX327875 GNT327875 GXP327875 HHL327875 HRH327875 IBD327875 IKZ327875 IUV327875 JER327875 JON327875 JYJ327875 KIF327875 KSB327875 LBX327875 LLT327875 LVP327875 MFL327875 MPH327875 MZD327875 NIZ327875 NSV327875 OCR327875 OMN327875 OWJ327875 PGF327875 PQB327875 PZX327875 QJT327875 QTP327875 RDL327875 RNH327875 RXD327875 SGZ327875 SQV327875 TAR327875 TKN327875 TUJ327875 UEF327875 UOB327875 UXX327875 VHT327875 VRP327875 WBL327875 WLH327875 WVD327875 C393411:D393411 IR393411 SN393411 ACJ393411 AMF393411 AWB393411 BFX393411 BPT393411 BZP393411 CJL393411 CTH393411 DDD393411 DMZ393411 DWV393411 EGR393411 EQN393411 FAJ393411 FKF393411 FUB393411 GDX393411 GNT393411 GXP393411 HHL393411 HRH393411 IBD393411 IKZ393411 IUV393411 JER393411 JON393411 JYJ393411 KIF393411 KSB393411 LBX393411 LLT393411 LVP393411 MFL393411 MPH393411 MZD393411 NIZ393411 NSV393411 OCR393411 OMN393411 OWJ393411 PGF393411 PQB393411 PZX393411 QJT393411 QTP393411 RDL393411 RNH393411 RXD393411 SGZ393411 SQV393411 TAR393411 TKN393411 TUJ393411 UEF393411 UOB393411 UXX393411 VHT393411 VRP393411 WBL393411 WLH393411 WVD393411 C458947:D458947 IR458947 SN458947 ACJ458947 AMF458947 AWB458947 BFX458947 BPT458947 BZP458947 CJL458947 CTH458947 DDD458947 DMZ458947 DWV458947 EGR458947 EQN458947 FAJ458947 FKF458947 FUB458947 GDX458947 GNT458947 GXP458947 HHL458947 HRH458947 IBD458947 IKZ458947 IUV458947 JER458947 JON458947 JYJ458947 KIF458947 KSB458947 LBX458947 LLT458947 LVP458947 MFL458947 MPH458947 MZD458947 NIZ458947 NSV458947 OCR458947 OMN458947 OWJ458947 PGF458947 PQB458947 PZX458947 QJT458947 QTP458947 RDL458947 RNH458947 RXD458947 SGZ458947 SQV458947 TAR458947 TKN458947 TUJ458947 UEF458947 UOB458947 UXX458947 VHT458947 VRP458947 WBL458947 WLH458947 WVD458947 C524483:D524483 IR524483 SN524483 ACJ524483 AMF524483 AWB524483 BFX524483 BPT524483 BZP524483 CJL524483 CTH524483 DDD524483 DMZ524483 DWV524483 EGR524483 EQN524483 FAJ524483 FKF524483 FUB524483 GDX524483 GNT524483 GXP524483 HHL524483 HRH524483 IBD524483 IKZ524483 IUV524483 JER524483 JON524483 JYJ524483 KIF524483 KSB524483 LBX524483 LLT524483 LVP524483 MFL524483 MPH524483 MZD524483 NIZ524483 NSV524483 OCR524483 OMN524483 OWJ524483 PGF524483 PQB524483 PZX524483 QJT524483 QTP524483 RDL524483 RNH524483 RXD524483 SGZ524483 SQV524483 TAR524483 TKN524483 TUJ524483 UEF524483 UOB524483 UXX524483 VHT524483 VRP524483 WBL524483 WLH524483 WVD524483 C590019:D590019 IR590019 SN590019 ACJ590019 AMF590019 AWB590019 BFX590019 BPT590019 BZP590019 CJL590019 CTH590019 DDD590019 DMZ590019 DWV590019 EGR590019 EQN590019 FAJ590019 FKF590019 FUB590019 GDX590019 GNT590019 GXP590019 HHL590019 HRH590019 IBD590019 IKZ590019 IUV590019 JER590019 JON590019 JYJ590019 KIF590019 KSB590019 LBX590019 LLT590019 LVP590019 MFL590019 MPH590019 MZD590019 NIZ590019 NSV590019 OCR590019 OMN590019 OWJ590019 PGF590019 PQB590019 PZX590019 QJT590019 QTP590019 RDL590019 RNH590019 RXD590019 SGZ590019 SQV590019 TAR590019 TKN590019 TUJ590019 UEF590019 UOB590019 UXX590019 VHT590019 VRP590019 WBL590019 WLH590019 WVD590019 C655555:D655555 IR655555 SN655555 ACJ655555 AMF655555 AWB655555 BFX655555 BPT655555 BZP655555 CJL655555 CTH655555 DDD655555 DMZ655555 DWV655555 EGR655555 EQN655555 FAJ655555 FKF655555 FUB655555 GDX655555 GNT655555 GXP655555 HHL655555 HRH655555 IBD655555 IKZ655555 IUV655555 JER655555 JON655555 JYJ655555 KIF655555 KSB655555 LBX655555 LLT655555 LVP655555 MFL655555 MPH655555 MZD655555 NIZ655555 NSV655555 OCR655555 OMN655555 OWJ655555 PGF655555 PQB655555 PZX655555 QJT655555 QTP655555 RDL655555 RNH655555 RXD655555 SGZ655555 SQV655555 TAR655555 TKN655555 TUJ655555 UEF655555 UOB655555 UXX655555 VHT655555 VRP655555 WBL655555 WLH655555 WVD655555 C721091:D721091 IR721091 SN721091 ACJ721091 AMF721091 AWB721091 BFX721091 BPT721091 BZP721091 CJL721091 CTH721091 DDD721091 DMZ721091 DWV721091 EGR721091 EQN721091 FAJ721091 FKF721091 FUB721091 GDX721091 GNT721091 GXP721091 HHL721091 HRH721091 IBD721091 IKZ721091 IUV721091 JER721091 JON721091 JYJ721091 KIF721091 KSB721091 LBX721091 LLT721091 LVP721091 MFL721091 MPH721091 MZD721091 NIZ721091 NSV721091 OCR721091 OMN721091 OWJ721091 PGF721091 PQB721091 PZX721091 QJT721091 QTP721091 RDL721091 RNH721091 RXD721091 SGZ721091 SQV721091 TAR721091 TKN721091 TUJ721091 UEF721091 UOB721091 UXX721091 VHT721091 VRP721091 WBL721091 WLH721091 WVD721091 C786627:D786627 IR786627 SN786627 ACJ786627 AMF786627 AWB786627 BFX786627 BPT786627 BZP786627 CJL786627 CTH786627 DDD786627 DMZ786627 DWV786627 EGR786627 EQN786627 FAJ786627 FKF786627 FUB786627 GDX786627 GNT786627 GXP786627 HHL786627 HRH786627 IBD786627 IKZ786627 IUV786627 JER786627 JON786627 JYJ786627 KIF786627 KSB786627 LBX786627 LLT786627 LVP786627 MFL786627 MPH786627 MZD786627 NIZ786627 NSV786627 OCR786627 OMN786627 OWJ786627 PGF786627 PQB786627 PZX786627 QJT786627 QTP786627 RDL786627 RNH786627 RXD786627 SGZ786627 SQV786627 TAR786627 TKN786627 TUJ786627 UEF786627 UOB786627 UXX786627 VHT786627 VRP786627 WBL786627 WLH786627 WVD786627 C852163:D852163 IR852163 SN852163 ACJ852163 AMF852163 AWB852163 BFX852163 BPT852163 BZP852163 CJL852163 CTH852163 DDD852163 DMZ852163 DWV852163 EGR852163 EQN852163 FAJ852163 FKF852163 FUB852163 GDX852163 GNT852163 GXP852163 HHL852163 HRH852163 IBD852163 IKZ852163 IUV852163 JER852163 JON852163 JYJ852163 KIF852163 KSB852163 LBX852163 LLT852163 LVP852163 MFL852163 MPH852163 MZD852163 NIZ852163 NSV852163 OCR852163 OMN852163 OWJ852163 PGF852163 PQB852163 PZX852163 QJT852163 QTP852163 RDL852163 RNH852163 RXD852163 SGZ852163 SQV852163 TAR852163 TKN852163 TUJ852163 UEF852163 UOB852163 UXX852163 VHT852163 VRP852163 WBL852163 WLH852163 WVD852163 C917699:D917699 IR917699 SN917699 ACJ917699 AMF917699 AWB917699 BFX917699 BPT917699 BZP917699 CJL917699 CTH917699 DDD917699 DMZ917699 DWV917699 EGR917699 EQN917699 FAJ917699 FKF917699 FUB917699 GDX917699 GNT917699 GXP917699 HHL917699 HRH917699 IBD917699 IKZ917699 IUV917699 JER917699 JON917699 JYJ917699 KIF917699 KSB917699 LBX917699 LLT917699 LVP917699 MFL917699 MPH917699 MZD917699 NIZ917699 NSV917699 OCR917699 OMN917699 OWJ917699 PGF917699 PQB917699 PZX917699 QJT917699 QTP917699 RDL917699 RNH917699 RXD917699 SGZ917699 SQV917699 TAR917699 TKN917699 TUJ917699 UEF917699 UOB917699 UXX917699 VHT917699 VRP917699 WBL917699 WLH917699 WVD917699 C983235:D983235 IR983235 SN983235 ACJ983235 AMF983235 AWB983235 BFX983235 BPT983235 BZP983235 CJL983235 CTH983235 DDD983235 DMZ983235 DWV983235 EGR983235 EQN983235 FAJ983235 FKF983235 FUB983235 GDX983235 GNT983235 GXP983235 HHL983235 HRH983235 IBD983235 IKZ983235 IUV983235 JER983235 JON983235 JYJ983235 KIF983235 KSB983235 LBX983235 LLT983235 LVP983235 MFL983235 MPH983235 MZD983235 NIZ983235 NSV983235 OCR983235 OMN983235 OWJ983235 PGF983235 PQB983235 PZX983235 QJT983235 QTP983235 RDL983235 RNH983235 RXD983235 SGZ983235 SQV983235 TAR983235 TKN983235 TUJ983235 UEF983235 UOB983235 UXX983235 VHT983235 VRP983235 WBL983235 WLH983235 WVD983235" xr:uid="{5528A2FC-8B2F-414C-B837-24A06CD99B86}"/>
  </dataValidations>
  <hyperlinks>
    <hyperlink ref="L1" location="ins" display="Instructivo" xr:uid="{854796AD-C493-4D6F-9D6B-1CC887E04E80}"/>
  </hyperlink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5" tint="0.39997558519241921"/>
    <pageSetUpPr fitToPage="1"/>
  </sheetPr>
  <dimension ref="A1:AQ243"/>
  <sheetViews>
    <sheetView showGridLines="0" showRowColHeaders="0" tabSelected="1" topLeftCell="A229" zoomScale="80" zoomScaleNormal="80" zoomScaleSheetLayoutView="80" workbookViewId="0">
      <selection activeCell="G247" sqref="G247"/>
    </sheetView>
  </sheetViews>
  <sheetFormatPr baseColWidth="10" defaultColWidth="12" defaultRowHeight="18" customHeight="1" x14ac:dyDescent="0.2"/>
  <cols>
    <col min="1" max="1" width="30.1640625" style="1" customWidth="1"/>
    <col min="2" max="2" width="65.6640625" style="1" customWidth="1"/>
    <col min="3" max="3" width="20.33203125" style="1" customWidth="1"/>
    <col min="4" max="4" width="19.6640625" style="480" customWidth="1"/>
    <col min="5" max="6" width="22.83203125" style="1" customWidth="1"/>
    <col min="7" max="10" width="18.83203125" style="1" customWidth="1"/>
    <col min="11" max="28" width="22.83203125" style="1" hidden="1" customWidth="1"/>
    <col min="29" max="30" width="8.6640625" style="1" hidden="1" customWidth="1"/>
    <col min="31" max="31" width="22.83203125" style="1" customWidth="1"/>
    <col min="32" max="32" width="15.33203125" style="1" customWidth="1"/>
    <col min="33" max="268" width="12" style="1"/>
    <col min="269" max="269" width="16.33203125" style="1" customWidth="1"/>
    <col min="270" max="270" width="30.83203125" style="1" customWidth="1"/>
    <col min="271" max="271" width="15.1640625" style="1" customWidth="1"/>
    <col min="272" max="272" width="17" style="1" customWidth="1"/>
    <col min="273" max="273" width="16.33203125" style="1" customWidth="1"/>
    <col min="274" max="277" width="13" style="1" bestFit="1" customWidth="1"/>
    <col min="278" max="284" width="13" style="1" customWidth="1"/>
    <col min="285" max="285" width="13" style="1" bestFit="1" customWidth="1"/>
    <col min="286" max="286" width="17.5" style="1" customWidth="1"/>
    <col min="287" max="524" width="12" style="1"/>
    <col min="525" max="525" width="16.33203125" style="1" customWidth="1"/>
    <col min="526" max="526" width="30.83203125" style="1" customWidth="1"/>
    <col min="527" max="527" width="15.1640625" style="1" customWidth="1"/>
    <col min="528" max="528" width="17" style="1" customWidth="1"/>
    <col min="529" max="529" width="16.33203125" style="1" customWidth="1"/>
    <col min="530" max="533" width="13" style="1" bestFit="1" customWidth="1"/>
    <col min="534" max="540" width="13" style="1" customWidth="1"/>
    <col min="541" max="541" width="13" style="1" bestFit="1" customWidth="1"/>
    <col min="542" max="542" width="17.5" style="1" customWidth="1"/>
    <col min="543" max="780" width="12" style="1"/>
    <col min="781" max="781" width="16.33203125" style="1" customWidth="1"/>
    <col min="782" max="782" width="30.83203125" style="1" customWidth="1"/>
    <col min="783" max="783" width="15.1640625" style="1" customWidth="1"/>
    <col min="784" max="784" width="17" style="1" customWidth="1"/>
    <col min="785" max="785" width="16.33203125" style="1" customWidth="1"/>
    <col min="786" max="789" width="13" style="1" bestFit="1" customWidth="1"/>
    <col min="790" max="796" width="13" style="1" customWidth="1"/>
    <col min="797" max="797" width="13" style="1" bestFit="1" customWidth="1"/>
    <col min="798" max="798" width="17.5" style="1" customWidth="1"/>
    <col min="799" max="1036" width="12" style="1"/>
    <col min="1037" max="1037" width="16.33203125" style="1" customWidth="1"/>
    <col min="1038" max="1038" width="30.83203125" style="1" customWidth="1"/>
    <col min="1039" max="1039" width="15.1640625" style="1" customWidth="1"/>
    <col min="1040" max="1040" width="17" style="1" customWidth="1"/>
    <col min="1041" max="1041" width="16.33203125" style="1" customWidth="1"/>
    <col min="1042" max="1045" width="13" style="1" bestFit="1" customWidth="1"/>
    <col min="1046" max="1052" width="13" style="1" customWidth="1"/>
    <col min="1053" max="1053" width="13" style="1" bestFit="1" customWidth="1"/>
    <col min="1054" max="1054" width="17.5" style="1" customWidth="1"/>
    <col min="1055" max="1292" width="12" style="1"/>
    <col min="1293" max="1293" width="16.33203125" style="1" customWidth="1"/>
    <col min="1294" max="1294" width="30.83203125" style="1" customWidth="1"/>
    <col min="1295" max="1295" width="15.1640625" style="1" customWidth="1"/>
    <col min="1296" max="1296" width="17" style="1" customWidth="1"/>
    <col min="1297" max="1297" width="16.33203125" style="1" customWidth="1"/>
    <col min="1298" max="1301" width="13" style="1" bestFit="1" customWidth="1"/>
    <col min="1302" max="1308" width="13" style="1" customWidth="1"/>
    <col min="1309" max="1309" width="13" style="1" bestFit="1" customWidth="1"/>
    <col min="1310" max="1310" width="17.5" style="1" customWidth="1"/>
    <col min="1311" max="1548" width="12" style="1"/>
    <col min="1549" max="1549" width="16.33203125" style="1" customWidth="1"/>
    <col min="1550" max="1550" width="30.83203125" style="1" customWidth="1"/>
    <col min="1551" max="1551" width="15.1640625" style="1" customWidth="1"/>
    <col min="1552" max="1552" width="17" style="1" customWidth="1"/>
    <col min="1553" max="1553" width="16.33203125" style="1" customWidth="1"/>
    <col min="1554" max="1557" width="13" style="1" bestFit="1" customWidth="1"/>
    <col min="1558" max="1564" width="13" style="1" customWidth="1"/>
    <col min="1565" max="1565" width="13" style="1" bestFit="1" customWidth="1"/>
    <col min="1566" max="1566" width="17.5" style="1" customWidth="1"/>
    <col min="1567" max="1804" width="12" style="1"/>
    <col min="1805" max="1805" width="16.33203125" style="1" customWidth="1"/>
    <col min="1806" max="1806" width="30.83203125" style="1" customWidth="1"/>
    <col min="1807" max="1807" width="15.1640625" style="1" customWidth="1"/>
    <col min="1808" max="1808" width="17" style="1" customWidth="1"/>
    <col min="1809" max="1809" width="16.33203125" style="1" customWidth="1"/>
    <col min="1810" max="1813" width="13" style="1" bestFit="1" customWidth="1"/>
    <col min="1814" max="1820" width="13" style="1" customWidth="1"/>
    <col min="1821" max="1821" width="13" style="1" bestFit="1" customWidth="1"/>
    <col min="1822" max="1822" width="17.5" style="1" customWidth="1"/>
    <col min="1823" max="2060" width="12" style="1"/>
    <col min="2061" max="2061" width="16.33203125" style="1" customWidth="1"/>
    <col min="2062" max="2062" width="30.83203125" style="1" customWidth="1"/>
    <col min="2063" max="2063" width="15.1640625" style="1" customWidth="1"/>
    <col min="2064" max="2064" width="17" style="1" customWidth="1"/>
    <col min="2065" max="2065" width="16.33203125" style="1" customWidth="1"/>
    <col min="2066" max="2069" width="13" style="1" bestFit="1" customWidth="1"/>
    <col min="2070" max="2076" width="13" style="1" customWidth="1"/>
    <col min="2077" max="2077" width="13" style="1" bestFit="1" customWidth="1"/>
    <col min="2078" max="2078" width="17.5" style="1" customWidth="1"/>
    <col min="2079" max="2316" width="12" style="1"/>
    <col min="2317" max="2317" width="16.33203125" style="1" customWidth="1"/>
    <col min="2318" max="2318" width="30.83203125" style="1" customWidth="1"/>
    <col min="2319" max="2319" width="15.1640625" style="1" customWidth="1"/>
    <col min="2320" max="2320" width="17" style="1" customWidth="1"/>
    <col min="2321" max="2321" width="16.33203125" style="1" customWidth="1"/>
    <col min="2322" max="2325" width="13" style="1" bestFit="1" customWidth="1"/>
    <col min="2326" max="2332" width="13" style="1" customWidth="1"/>
    <col min="2333" max="2333" width="13" style="1" bestFit="1" customWidth="1"/>
    <col min="2334" max="2334" width="17.5" style="1" customWidth="1"/>
    <col min="2335" max="2572" width="12" style="1"/>
    <col min="2573" max="2573" width="16.33203125" style="1" customWidth="1"/>
    <col min="2574" max="2574" width="30.83203125" style="1" customWidth="1"/>
    <col min="2575" max="2575" width="15.1640625" style="1" customWidth="1"/>
    <col min="2576" max="2576" width="17" style="1" customWidth="1"/>
    <col min="2577" max="2577" width="16.33203125" style="1" customWidth="1"/>
    <col min="2578" max="2581" width="13" style="1" bestFit="1" customWidth="1"/>
    <col min="2582" max="2588" width="13" style="1" customWidth="1"/>
    <col min="2589" max="2589" width="13" style="1" bestFit="1" customWidth="1"/>
    <col min="2590" max="2590" width="17.5" style="1" customWidth="1"/>
    <col min="2591" max="2828" width="12" style="1"/>
    <col min="2829" max="2829" width="16.33203125" style="1" customWidth="1"/>
    <col min="2830" max="2830" width="30.83203125" style="1" customWidth="1"/>
    <col min="2831" max="2831" width="15.1640625" style="1" customWidth="1"/>
    <col min="2832" max="2832" width="17" style="1" customWidth="1"/>
    <col min="2833" max="2833" width="16.33203125" style="1" customWidth="1"/>
    <col min="2834" max="2837" width="13" style="1" bestFit="1" customWidth="1"/>
    <col min="2838" max="2844" width="13" style="1" customWidth="1"/>
    <col min="2845" max="2845" width="13" style="1" bestFit="1" customWidth="1"/>
    <col min="2846" max="2846" width="17.5" style="1" customWidth="1"/>
    <col min="2847" max="3084" width="12" style="1"/>
    <col min="3085" max="3085" width="16.33203125" style="1" customWidth="1"/>
    <col min="3086" max="3086" width="30.83203125" style="1" customWidth="1"/>
    <col min="3087" max="3087" width="15.1640625" style="1" customWidth="1"/>
    <col min="3088" max="3088" width="17" style="1" customWidth="1"/>
    <col min="3089" max="3089" width="16.33203125" style="1" customWidth="1"/>
    <col min="3090" max="3093" width="13" style="1" bestFit="1" customWidth="1"/>
    <col min="3094" max="3100" width="13" style="1" customWidth="1"/>
    <col min="3101" max="3101" width="13" style="1" bestFit="1" customWidth="1"/>
    <col min="3102" max="3102" width="17.5" style="1" customWidth="1"/>
    <col min="3103" max="3340" width="12" style="1"/>
    <col min="3341" max="3341" width="16.33203125" style="1" customWidth="1"/>
    <col min="3342" max="3342" width="30.83203125" style="1" customWidth="1"/>
    <col min="3343" max="3343" width="15.1640625" style="1" customWidth="1"/>
    <col min="3344" max="3344" width="17" style="1" customWidth="1"/>
    <col min="3345" max="3345" width="16.33203125" style="1" customWidth="1"/>
    <col min="3346" max="3349" width="13" style="1" bestFit="1" customWidth="1"/>
    <col min="3350" max="3356" width="13" style="1" customWidth="1"/>
    <col min="3357" max="3357" width="13" style="1" bestFit="1" customWidth="1"/>
    <col min="3358" max="3358" width="17.5" style="1" customWidth="1"/>
    <col min="3359" max="3596" width="12" style="1"/>
    <col min="3597" max="3597" width="16.33203125" style="1" customWidth="1"/>
    <col min="3598" max="3598" width="30.83203125" style="1" customWidth="1"/>
    <col min="3599" max="3599" width="15.1640625" style="1" customWidth="1"/>
    <col min="3600" max="3600" width="17" style="1" customWidth="1"/>
    <col min="3601" max="3601" width="16.33203125" style="1" customWidth="1"/>
    <col min="3602" max="3605" width="13" style="1" bestFit="1" customWidth="1"/>
    <col min="3606" max="3612" width="13" style="1" customWidth="1"/>
    <col min="3613" max="3613" width="13" style="1" bestFit="1" customWidth="1"/>
    <col min="3614" max="3614" width="17.5" style="1" customWidth="1"/>
    <col min="3615" max="3852" width="12" style="1"/>
    <col min="3853" max="3853" width="16.33203125" style="1" customWidth="1"/>
    <col min="3854" max="3854" width="30.83203125" style="1" customWidth="1"/>
    <col min="3855" max="3855" width="15.1640625" style="1" customWidth="1"/>
    <col min="3856" max="3856" width="17" style="1" customWidth="1"/>
    <col min="3857" max="3857" width="16.33203125" style="1" customWidth="1"/>
    <col min="3858" max="3861" width="13" style="1" bestFit="1" customWidth="1"/>
    <col min="3862" max="3868" width="13" style="1" customWidth="1"/>
    <col min="3869" max="3869" width="13" style="1" bestFit="1" customWidth="1"/>
    <col min="3870" max="3870" width="17.5" style="1" customWidth="1"/>
    <col min="3871" max="4108" width="12" style="1"/>
    <col min="4109" max="4109" width="16.33203125" style="1" customWidth="1"/>
    <col min="4110" max="4110" width="30.83203125" style="1" customWidth="1"/>
    <col min="4111" max="4111" width="15.1640625" style="1" customWidth="1"/>
    <col min="4112" max="4112" width="17" style="1" customWidth="1"/>
    <col min="4113" max="4113" width="16.33203125" style="1" customWidth="1"/>
    <col min="4114" max="4117" width="13" style="1" bestFit="1" customWidth="1"/>
    <col min="4118" max="4124" width="13" style="1" customWidth="1"/>
    <col min="4125" max="4125" width="13" style="1" bestFit="1" customWidth="1"/>
    <col min="4126" max="4126" width="17.5" style="1" customWidth="1"/>
    <col min="4127" max="4364" width="12" style="1"/>
    <col min="4365" max="4365" width="16.33203125" style="1" customWidth="1"/>
    <col min="4366" max="4366" width="30.83203125" style="1" customWidth="1"/>
    <col min="4367" max="4367" width="15.1640625" style="1" customWidth="1"/>
    <col min="4368" max="4368" width="17" style="1" customWidth="1"/>
    <col min="4369" max="4369" width="16.33203125" style="1" customWidth="1"/>
    <col min="4370" max="4373" width="13" style="1" bestFit="1" customWidth="1"/>
    <col min="4374" max="4380" width="13" style="1" customWidth="1"/>
    <col min="4381" max="4381" width="13" style="1" bestFit="1" customWidth="1"/>
    <col min="4382" max="4382" width="17.5" style="1" customWidth="1"/>
    <col min="4383" max="4620" width="12" style="1"/>
    <col min="4621" max="4621" width="16.33203125" style="1" customWidth="1"/>
    <col min="4622" max="4622" width="30.83203125" style="1" customWidth="1"/>
    <col min="4623" max="4623" width="15.1640625" style="1" customWidth="1"/>
    <col min="4624" max="4624" width="17" style="1" customWidth="1"/>
    <col min="4625" max="4625" width="16.33203125" style="1" customWidth="1"/>
    <col min="4626" max="4629" width="13" style="1" bestFit="1" customWidth="1"/>
    <col min="4630" max="4636" width="13" style="1" customWidth="1"/>
    <col min="4637" max="4637" width="13" style="1" bestFit="1" customWidth="1"/>
    <col min="4638" max="4638" width="17.5" style="1" customWidth="1"/>
    <col min="4639" max="4876" width="12" style="1"/>
    <col min="4877" max="4877" width="16.33203125" style="1" customWidth="1"/>
    <col min="4878" max="4878" width="30.83203125" style="1" customWidth="1"/>
    <col min="4879" max="4879" width="15.1640625" style="1" customWidth="1"/>
    <col min="4880" max="4880" width="17" style="1" customWidth="1"/>
    <col min="4881" max="4881" width="16.33203125" style="1" customWidth="1"/>
    <col min="4882" max="4885" width="13" style="1" bestFit="1" customWidth="1"/>
    <col min="4886" max="4892" width="13" style="1" customWidth="1"/>
    <col min="4893" max="4893" width="13" style="1" bestFit="1" customWidth="1"/>
    <col min="4894" max="4894" width="17.5" style="1" customWidth="1"/>
    <col min="4895" max="5132" width="12" style="1"/>
    <col min="5133" max="5133" width="16.33203125" style="1" customWidth="1"/>
    <col min="5134" max="5134" width="30.83203125" style="1" customWidth="1"/>
    <col min="5135" max="5135" width="15.1640625" style="1" customWidth="1"/>
    <col min="5136" max="5136" width="17" style="1" customWidth="1"/>
    <col min="5137" max="5137" width="16.33203125" style="1" customWidth="1"/>
    <col min="5138" max="5141" width="13" style="1" bestFit="1" customWidth="1"/>
    <col min="5142" max="5148" width="13" style="1" customWidth="1"/>
    <col min="5149" max="5149" width="13" style="1" bestFit="1" customWidth="1"/>
    <col min="5150" max="5150" width="17.5" style="1" customWidth="1"/>
    <col min="5151" max="5388" width="12" style="1"/>
    <col min="5389" max="5389" width="16.33203125" style="1" customWidth="1"/>
    <col min="5390" max="5390" width="30.83203125" style="1" customWidth="1"/>
    <col min="5391" max="5391" width="15.1640625" style="1" customWidth="1"/>
    <col min="5392" max="5392" width="17" style="1" customWidth="1"/>
    <col min="5393" max="5393" width="16.33203125" style="1" customWidth="1"/>
    <col min="5394" max="5397" width="13" style="1" bestFit="1" customWidth="1"/>
    <col min="5398" max="5404" width="13" style="1" customWidth="1"/>
    <col min="5405" max="5405" width="13" style="1" bestFit="1" customWidth="1"/>
    <col min="5406" max="5406" width="17.5" style="1" customWidth="1"/>
    <col min="5407" max="5644" width="12" style="1"/>
    <col min="5645" max="5645" width="16.33203125" style="1" customWidth="1"/>
    <col min="5646" max="5646" width="30.83203125" style="1" customWidth="1"/>
    <col min="5647" max="5647" width="15.1640625" style="1" customWidth="1"/>
    <col min="5648" max="5648" width="17" style="1" customWidth="1"/>
    <col min="5649" max="5649" width="16.33203125" style="1" customWidth="1"/>
    <col min="5650" max="5653" width="13" style="1" bestFit="1" customWidth="1"/>
    <col min="5654" max="5660" width="13" style="1" customWidth="1"/>
    <col min="5661" max="5661" width="13" style="1" bestFit="1" customWidth="1"/>
    <col min="5662" max="5662" width="17.5" style="1" customWidth="1"/>
    <col min="5663" max="5900" width="12" style="1"/>
    <col min="5901" max="5901" width="16.33203125" style="1" customWidth="1"/>
    <col min="5902" max="5902" width="30.83203125" style="1" customWidth="1"/>
    <col min="5903" max="5903" width="15.1640625" style="1" customWidth="1"/>
    <col min="5904" max="5904" width="17" style="1" customWidth="1"/>
    <col min="5905" max="5905" width="16.33203125" style="1" customWidth="1"/>
    <col min="5906" max="5909" width="13" style="1" bestFit="1" customWidth="1"/>
    <col min="5910" max="5916" width="13" style="1" customWidth="1"/>
    <col min="5917" max="5917" width="13" style="1" bestFit="1" customWidth="1"/>
    <col min="5918" max="5918" width="17.5" style="1" customWidth="1"/>
    <col min="5919" max="6156" width="12" style="1"/>
    <col min="6157" max="6157" width="16.33203125" style="1" customWidth="1"/>
    <col min="6158" max="6158" width="30.83203125" style="1" customWidth="1"/>
    <col min="6159" max="6159" width="15.1640625" style="1" customWidth="1"/>
    <col min="6160" max="6160" width="17" style="1" customWidth="1"/>
    <col min="6161" max="6161" width="16.33203125" style="1" customWidth="1"/>
    <col min="6162" max="6165" width="13" style="1" bestFit="1" customWidth="1"/>
    <col min="6166" max="6172" width="13" style="1" customWidth="1"/>
    <col min="6173" max="6173" width="13" style="1" bestFit="1" customWidth="1"/>
    <col min="6174" max="6174" width="17.5" style="1" customWidth="1"/>
    <col min="6175" max="6412" width="12" style="1"/>
    <col min="6413" max="6413" width="16.33203125" style="1" customWidth="1"/>
    <col min="6414" max="6414" width="30.83203125" style="1" customWidth="1"/>
    <col min="6415" max="6415" width="15.1640625" style="1" customWidth="1"/>
    <col min="6416" max="6416" width="17" style="1" customWidth="1"/>
    <col min="6417" max="6417" width="16.33203125" style="1" customWidth="1"/>
    <col min="6418" max="6421" width="13" style="1" bestFit="1" customWidth="1"/>
    <col min="6422" max="6428" width="13" style="1" customWidth="1"/>
    <col min="6429" max="6429" width="13" style="1" bestFit="1" customWidth="1"/>
    <col min="6430" max="6430" width="17.5" style="1" customWidth="1"/>
    <col min="6431" max="6668" width="12" style="1"/>
    <col min="6669" max="6669" width="16.33203125" style="1" customWidth="1"/>
    <col min="6670" max="6670" width="30.83203125" style="1" customWidth="1"/>
    <col min="6671" max="6671" width="15.1640625" style="1" customWidth="1"/>
    <col min="6672" max="6672" width="17" style="1" customWidth="1"/>
    <col min="6673" max="6673" width="16.33203125" style="1" customWidth="1"/>
    <col min="6674" max="6677" width="13" style="1" bestFit="1" customWidth="1"/>
    <col min="6678" max="6684" width="13" style="1" customWidth="1"/>
    <col min="6685" max="6685" width="13" style="1" bestFit="1" customWidth="1"/>
    <col min="6686" max="6686" width="17.5" style="1" customWidth="1"/>
    <col min="6687" max="6924" width="12" style="1"/>
    <col min="6925" max="6925" width="16.33203125" style="1" customWidth="1"/>
    <col min="6926" max="6926" width="30.83203125" style="1" customWidth="1"/>
    <col min="6927" max="6927" width="15.1640625" style="1" customWidth="1"/>
    <col min="6928" max="6928" width="17" style="1" customWidth="1"/>
    <col min="6929" max="6929" width="16.33203125" style="1" customWidth="1"/>
    <col min="6930" max="6933" width="13" style="1" bestFit="1" customWidth="1"/>
    <col min="6934" max="6940" width="13" style="1" customWidth="1"/>
    <col min="6941" max="6941" width="13" style="1" bestFit="1" customWidth="1"/>
    <col min="6942" max="6942" width="17.5" style="1" customWidth="1"/>
    <col min="6943" max="7180" width="12" style="1"/>
    <col min="7181" max="7181" width="16.33203125" style="1" customWidth="1"/>
    <col min="7182" max="7182" width="30.83203125" style="1" customWidth="1"/>
    <col min="7183" max="7183" width="15.1640625" style="1" customWidth="1"/>
    <col min="7184" max="7184" width="17" style="1" customWidth="1"/>
    <col min="7185" max="7185" width="16.33203125" style="1" customWidth="1"/>
    <col min="7186" max="7189" width="13" style="1" bestFit="1" customWidth="1"/>
    <col min="7190" max="7196" width="13" style="1" customWidth="1"/>
    <col min="7197" max="7197" width="13" style="1" bestFit="1" customWidth="1"/>
    <col min="7198" max="7198" width="17.5" style="1" customWidth="1"/>
    <col min="7199" max="7436" width="12" style="1"/>
    <col min="7437" max="7437" width="16.33203125" style="1" customWidth="1"/>
    <col min="7438" max="7438" width="30.83203125" style="1" customWidth="1"/>
    <col min="7439" max="7439" width="15.1640625" style="1" customWidth="1"/>
    <col min="7440" max="7440" width="17" style="1" customWidth="1"/>
    <col min="7441" max="7441" width="16.33203125" style="1" customWidth="1"/>
    <col min="7442" max="7445" width="13" style="1" bestFit="1" customWidth="1"/>
    <col min="7446" max="7452" width="13" style="1" customWidth="1"/>
    <col min="7453" max="7453" width="13" style="1" bestFit="1" customWidth="1"/>
    <col min="7454" max="7454" width="17.5" style="1" customWidth="1"/>
    <col min="7455" max="7692" width="12" style="1"/>
    <col min="7693" max="7693" width="16.33203125" style="1" customWidth="1"/>
    <col min="7694" max="7694" width="30.83203125" style="1" customWidth="1"/>
    <col min="7695" max="7695" width="15.1640625" style="1" customWidth="1"/>
    <col min="7696" max="7696" width="17" style="1" customWidth="1"/>
    <col min="7697" max="7697" width="16.33203125" style="1" customWidth="1"/>
    <col min="7698" max="7701" width="13" style="1" bestFit="1" customWidth="1"/>
    <col min="7702" max="7708" width="13" style="1" customWidth="1"/>
    <col min="7709" max="7709" width="13" style="1" bestFit="1" customWidth="1"/>
    <col min="7710" max="7710" width="17.5" style="1" customWidth="1"/>
    <col min="7711" max="7948" width="12" style="1"/>
    <col min="7949" max="7949" width="16.33203125" style="1" customWidth="1"/>
    <col min="7950" max="7950" width="30.83203125" style="1" customWidth="1"/>
    <col min="7951" max="7951" width="15.1640625" style="1" customWidth="1"/>
    <col min="7952" max="7952" width="17" style="1" customWidth="1"/>
    <col min="7953" max="7953" width="16.33203125" style="1" customWidth="1"/>
    <col min="7954" max="7957" width="13" style="1" bestFit="1" customWidth="1"/>
    <col min="7958" max="7964" width="13" style="1" customWidth="1"/>
    <col min="7965" max="7965" width="13" style="1" bestFit="1" customWidth="1"/>
    <col min="7966" max="7966" width="17.5" style="1" customWidth="1"/>
    <col min="7967" max="8204" width="12" style="1"/>
    <col min="8205" max="8205" width="16.33203125" style="1" customWidth="1"/>
    <col min="8206" max="8206" width="30.83203125" style="1" customWidth="1"/>
    <col min="8207" max="8207" width="15.1640625" style="1" customWidth="1"/>
    <col min="8208" max="8208" width="17" style="1" customWidth="1"/>
    <col min="8209" max="8209" width="16.33203125" style="1" customWidth="1"/>
    <col min="8210" max="8213" width="13" style="1" bestFit="1" customWidth="1"/>
    <col min="8214" max="8220" width="13" style="1" customWidth="1"/>
    <col min="8221" max="8221" width="13" style="1" bestFit="1" customWidth="1"/>
    <col min="8222" max="8222" width="17.5" style="1" customWidth="1"/>
    <col min="8223" max="8460" width="12" style="1"/>
    <col min="8461" max="8461" width="16.33203125" style="1" customWidth="1"/>
    <col min="8462" max="8462" width="30.83203125" style="1" customWidth="1"/>
    <col min="8463" max="8463" width="15.1640625" style="1" customWidth="1"/>
    <col min="8464" max="8464" width="17" style="1" customWidth="1"/>
    <col min="8465" max="8465" width="16.33203125" style="1" customWidth="1"/>
    <col min="8466" max="8469" width="13" style="1" bestFit="1" customWidth="1"/>
    <col min="8470" max="8476" width="13" style="1" customWidth="1"/>
    <col min="8477" max="8477" width="13" style="1" bestFit="1" customWidth="1"/>
    <col min="8478" max="8478" width="17.5" style="1" customWidth="1"/>
    <col min="8479" max="8716" width="12" style="1"/>
    <col min="8717" max="8717" width="16.33203125" style="1" customWidth="1"/>
    <col min="8718" max="8718" width="30.83203125" style="1" customWidth="1"/>
    <col min="8719" max="8719" width="15.1640625" style="1" customWidth="1"/>
    <col min="8720" max="8720" width="17" style="1" customWidth="1"/>
    <col min="8721" max="8721" width="16.33203125" style="1" customWidth="1"/>
    <col min="8722" max="8725" width="13" style="1" bestFit="1" customWidth="1"/>
    <col min="8726" max="8732" width="13" style="1" customWidth="1"/>
    <col min="8733" max="8733" width="13" style="1" bestFit="1" customWidth="1"/>
    <col min="8734" max="8734" width="17.5" style="1" customWidth="1"/>
    <col min="8735" max="8972" width="12" style="1"/>
    <col min="8973" max="8973" width="16.33203125" style="1" customWidth="1"/>
    <col min="8974" max="8974" width="30.83203125" style="1" customWidth="1"/>
    <col min="8975" max="8975" width="15.1640625" style="1" customWidth="1"/>
    <col min="8976" max="8976" width="17" style="1" customWidth="1"/>
    <col min="8977" max="8977" width="16.33203125" style="1" customWidth="1"/>
    <col min="8978" max="8981" width="13" style="1" bestFit="1" customWidth="1"/>
    <col min="8982" max="8988" width="13" style="1" customWidth="1"/>
    <col min="8989" max="8989" width="13" style="1" bestFit="1" customWidth="1"/>
    <col min="8990" max="8990" width="17.5" style="1" customWidth="1"/>
    <col min="8991" max="9228" width="12" style="1"/>
    <col min="9229" max="9229" width="16.33203125" style="1" customWidth="1"/>
    <col min="9230" max="9230" width="30.83203125" style="1" customWidth="1"/>
    <col min="9231" max="9231" width="15.1640625" style="1" customWidth="1"/>
    <col min="9232" max="9232" width="17" style="1" customWidth="1"/>
    <col min="9233" max="9233" width="16.33203125" style="1" customWidth="1"/>
    <col min="9234" max="9237" width="13" style="1" bestFit="1" customWidth="1"/>
    <col min="9238" max="9244" width="13" style="1" customWidth="1"/>
    <col min="9245" max="9245" width="13" style="1" bestFit="1" customWidth="1"/>
    <col min="9246" max="9246" width="17.5" style="1" customWidth="1"/>
    <col min="9247" max="9484" width="12" style="1"/>
    <col min="9485" max="9485" width="16.33203125" style="1" customWidth="1"/>
    <col min="9486" max="9486" width="30.83203125" style="1" customWidth="1"/>
    <col min="9487" max="9487" width="15.1640625" style="1" customWidth="1"/>
    <col min="9488" max="9488" width="17" style="1" customWidth="1"/>
    <col min="9489" max="9489" width="16.33203125" style="1" customWidth="1"/>
    <col min="9490" max="9493" width="13" style="1" bestFit="1" customWidth="1"/>
    <col min="9494" max="9500" width="13" style="1" customWidth="1"/>
    <col min="9501" max="9501" width="13" style="1" bestFit="1" customWidth="1"/>
    <col min="9502" max="9502" width="17.5" style="1" customWidth="1"/>
    <col min="9503" max="9740" width="12" style="1"/>
    <col min="9741" max="9741" width="16.33203125" style="1" customWidth="1"/>
    <col min="9742" max="9742" width="30.83203125" style="1" customWidth="1"/>
    <col min="9743" max="9743" width="15.1640625" style="1" customWidth="1"/>
    <col min="9744" max="9744" width="17" style="1" customWidth="1"/>
    <col min="9745" max="9745" width="16.33203125" style="1" customWidth="1"/>
    <col min="9746" max="9749" width="13" style="1" bestFit="1" customWidth="1"/>
    <col min="9750" max="9756" width="13" style="1" customWidth="1"/>
    <col min="9757" max="9757" width="13" style="1" bestFit="1" customWidth="1"/>
    <col min="9758" max="9758" width="17.5" style="1" customWidth="1"/>
    <col min="9759" max="9996" width="12" style="1"/>
    <col min="9997" max="9997" width="16.33203125" style="1" customWidth="1"/>
    <col min="9998" max="9998" width="30.83203125" style="1" customWidth="1"/>
    <col min="9999" max="9999" width="15.1640625" style="1" customWidth="1"/>
    <col min="10000" max="10000" width="17" style="1" customWidth="1"/>
    <col min="10001" max="10001" width="16.33203125" style="1" customWidth="1"/>
    <col min="10002" max="10005" width="13" style="1" bestFit="1" customWidth="1"/>
    <col min="10006" max="10012" width="13" style="1" customWidth="1"/>
    <col min="10013" max="10013" width="13" style="1" bestFit="1" customWidth="1"/>
    <col min="10014" max="10014" width="17.5" style="1" customWidth="1"/>
    <col min="10015" max="10252" width="12" style="1"/>
    <col min="10253" max="10253" width="16.33203125" style="1" customWidth="1"/>
    <col min="10254" max="10254" width="30.83203125" style="1" customWidth="1"/>
    <col min="10255" max="10255" width="15.1640625" style="1" customWidth="1"/>
    <col min="10256" max="10256" width="17" style="1" customWidth="1"/>
    <col min="10257" max="10257" width="16.33203125" style="1" customWidth="1"/>
    <col min="10258" max="10261" width="13" style="1" bestFit="1" customWidth="1"/>
    <col min="10262" max="10268" width="13" style="1" customWidth="1"/>
    <col min="10269" max="10269" width="13" style="1" bestFit="1" customWidth="1"/>
    <col min="10270" max="10270" width="17.5" style="1" customWidth="1"/>
    <col min="10271" max="10508" width="12" style="1"/>
    <col min="10509" max="10509" width="16.33203125" style="1" customWidth="1"/>
    <col min="10510" max="10510" width="30.83203125" style="1" customWidth="1"/>
    <col min="10511" max="10511" width="15.1640625" style="1" customWidth="1"/>
    <col min="10512" max="10512" width="17" style="1" customWidth="1"/>
    <col min="10513" max="10513" width="16.33203125" style="1" customWidth="1"/>
    <col min="10514" max="10517" width="13" style="1" bestFit="1" customWidth="1"/>
    <col min="10518" max="10524" width="13" style="1" customWidth="1"/>
    <col min="10525" max="10525" width="13" style="1" bestFit="1" customWidth="1"/>
    <col min="10526" max="10526" width="17.5" style="1" customWidth="1"/>
    <col min="10527" max="10764" width="12" style="1"/>
    <col min="10765" max="10765" width="16.33203125" style="1" customWidth="1"/>
    <col min="10766" max="10766" width="30.83203125" style="1" customWidth="1"/>
    <col min="10767" max="10767" width="15.1640625" style="1" customWidth="1"/>
    <col min="10768" max="10768" width="17" style="1" customWidth="1"/>
    <col min="10769" max="10769" width="16.33203125" style="1" customWidth="1"/>
    <col min="10770" max="10773" width="13" style="1" bestFit="1" customWidth="1"/>
    <col min="10774" max="10780" width="13" style="1" customWidth="1"/>
    <col min="10781" max="10781" width="13" style="1" bestFit="1" customWidth="1"/>
    <col min="10782" max="10782" width="17.5" style="1" customWidth="1"/>
    <col min="10783" max="11020" width="12" style="1"/>
    <col min="11021" max="11021" width="16.33203125" style="1" customWidth="1"/>
    <col min="11022" max="11022" width="30.83203125" style="1" customWidth="1"/>
    <col min="11023" max="11023" width="15.1640625" style="1" customWidth="1"/>
    <col min="11024" max="11024" width="17" style="1" customWidth="1"/>
    <col min="11025" max="11025" width="16.33203125" style="1" customWidth="1"/>
    <col min="11026" max="11029" width="13" style="1" bestFit="1" customWidth="1"/>
    <col min="11030" max="11036" width="13" style="1" customWidth="1"/>
    <col min="11037" max="11037" width="13" style="1" bestFit="1" customWidth="1"/>
    <col min="11038" max="11038" width="17.5" style="1" customWidth="1"/>
    <col min="11039" max="11276" width="12" style="1"/>
    <col min="11277" max="11277" width="16.33203125" style="1" customWidth="1"/>
    <col min="11278" max="11278" width="30.83203125" style="1" customWidth="1"/>
    <col min="11279" max="11279" width="15.1640625" style="1" customWidth="1"/>
    <col min="11280" max="11280" width="17" style="1" customWidth="1"/>
    <col min="11281" max="11281" width="16.33203125" style="1" customWidth="1"/>
    <col min="11282" max="11285" width="13" style="1" bestFit="1" customWidth="1"/>
    <col min="11286" max="11292" width="13" style="1" customWidth="1"/>
    <col min="11293" max="11293" width="13" style="1" bestFit="1" customWidth="1"/>
    <col min="11294" max="11294" width="17.5" style="1" customWidth="1"/>
    <col min="11295" max="11532" width="12" style="1"/>
    <col min="11533" max="11533" width="16.33203125" style="1" customWidth="1"/>
    <col min="11534" max="11534" width="30.83203125" style="1" customWidth="1"/>
    <col min="11535" max="11535" width="15.1640625" style="1" customWidth="1"/>
    <col min="11536" max="11536" width="17" style="1" customWidth="1"/>
    <col min="11537" max="11537" width="16.33203125" style="1" customWidth="1"/>
    <col min="11538" max="11541" width="13" style="1" bestFit="1" customWidth="1"/>
    <col min="11542" max="11548" width="13" style="1" customWidth="1"/>
    <col min="11549" max="11549" width="13" style="1" bestFit="1" customWidth="1"/>
    <col min="11550" max="11550" width="17.5" style="1" customWidth="1"/>
    <col min="11551" max="11788" width="12" style="1"/>
    <col min="11789" max="11789" width="16.33203125" style="1" customWidth="1"/>
    <col min="11790" max="11790" width="30.83203125" style="1" customWidth="1"/>
    <col min="11791" max="11791" width="15.1640625" style="1" customWidth="1"/>
    <col min="11792" max="11792" width="17" style="1" customWidth="1"/>
    <col min="11793" max="11793" width="16.33203125" style="1" customWidth="1"/>
    <col min="11794" max="11797" width="13" style="1" bestFit="1" customWidth="1"/>
    <col min="11798" max="11804" width="13" style="1" customWidth="1"/>
    <col min="11805" max="11805" width="13" style="1" bestFit="1" customWidth="1"/>
    <col min="11806" max="11806" width="17.5" style="1" customWidth="1"/>
    <col min="11807" max="12044" width="12" style="1"/>
    <col min="12045" max="12045" width="16.33203125" style="1" customWidth="1"/>
    <col min="12046" max="12046" width="30.83203125" style="1" customWidth="1"/>
    <col min="12047" max="12047" width="15.1640625" style="1" customWidth="1"/>
    <col min="12048" max="12048" width="17" style="1" customWidth="1"/>
    <col min="12049" max="12049" width="16.33203125" style="1" customWidth="1"/>
    <col min="12050" max="12053" width="13" style="1" bestFit="1" customWidth="1"/>
    <col min="12054" max="12060" width="13" style="1" customWidth="1"/>
    <col min="12061" max="12061" width="13" style="1" bestFit="1" customWidth="1"/>
    <col min="12062" max="12062" width="17.5" style="1" customWidth="1"/>
    <col min="12063" max="12300" width="12" style="1"/>
    <col min="12301" max="12301" width="16.33203125" style="1" customWidth="1"/>
    <col min="12302" max="12302" width="30.83203125" style="1" customWidth="1"/>
    <col min="12303" max="12303" width="15.1640625" style="1" customWidth="1"/>
    <col min="12304" max="12304" width="17" style="1" customWidth="1"/>
    <col min="12305" max="12305" width="16.33203125" style="1" customWidth="1"/>
    <col min="12306" max="12309" width="13" style="1" bestFit="1" customWidth="1"/>
    <col min="12310" max="12316" width="13" style="1" customWidth="1"/>
    <col min="12317" max="12317" width="13" style="1" bestFit="1" customWidth="1"/>
    <col min="12318" max="12318" width="17.5" style="1" customWidth="1"/>
    <col min="12319" max="12556" width="12" style="1"/>
    <col min="12557" max="12557" width="16.33203125" style="1" customWidth="1"/>
    <col min="12558" max="12558" width="30.83203125" style="1" customWidth="1"/>
    <col min="12559" max="12559" width="15.1640625" style="1" customWidth="1"/>
    <col min="12560" max="12560" width="17" style="1" customWidth="1"/>
    <col min="12561" max="12561" width="16.33203125" style="1" customWidth="1"/>
    <col min="12562" max="12565" width="13" style="1" bestFit="1" customWidth="1"/>
    <col min="12566" max="12572" width="13" style="1" customWidth="1"/>
    <col min="12573" max="12573" width="13" style="1" bestFit="1" customWidth="1"/>
    <col min="12574" max="12574" width="17.5" style="1" customWidth="1"/>
    <col min="12575" max="12812" width="12" style="1"/>
    <col min="12813" max="12813" width="16.33203125" style="1" customWidth="1"/>
    <col min="12814" max="12814" width="30.83203125" style="1" customWidth="1"/>
    <col min="12815" max="12815" width="15.1640625" style="1" customWidth="1"/>
    <col min="12816" max="12816" width="17" style="1" customWidth="1"/>
    <col min="12817" max="12817" width="16.33203125" style="1" customWidth="1"/>
    <col min="12818" max="12821" width="13" style="1" bestFit="1" customWidth="1"/>
    <col min="12822" max="12828" width="13" style="1" customWidth="1"/>
    <col min="12829" max="12829" width="13" style="1" bestFit="1" customWidth="1"/>
    <col min="12830" max="12830" width="17.5" style="1" customWidth="1"/>
    <col min="12831" max="13068" width="12" style="1"/>
    <col min="13069" max="13069" width="16.33203125" style="1" customWidth="1"/>
    <col min="13070" max="13070" width="30.83203125" style="1" customWidth="1"/>
    <col min="13071" max="13071" width="15.1640625" style="1" customWidth="1"/>
    <col min="13072" max="13072" width="17" style="1" customWidth="1"/>
    <col min="13073" max="13073" width="16.33203125" style="1" customWidth="1"/>
    <col min="13074" max="13077" width="13" style="1" bestFit="1" customWidth="1"/>
    <col min="13078" max="13084" width="13" style="1" customWidth="1"/>
    <col min="13085" max="13085" width="13" style="1" bestFit="1" customWidth="1"/>
    <col min="13086" max="13086" width="17.5" style="1" customWidth="1"/>
    <col min="13087" max="13324" width="12" style="1"/>
    <col min="13325" max="13325" width="16.33203125" style="1" customWidth="1"/>
    <col min="13326" max="13326" width="30.83203125" style="1" customWidth="1"/>
    <col min="13327" max="13327" width="15.1640625" style="1" customWidth="1"/>
    <col min="13328" max="13328" width="17" style="1" customWidth="1"/>
    <col min="13329" max="13329" width="16.33203125" style="1" customWidth="1"/>
    <col min="13330" max="13333" width="13" style="1" bestFit="1" customWidth="1"/>
    <col min="13334" max="13340" width="13" style="1" customWidth="1"/>
    <col min="13341" max="13341" width="13" style="1" bestFit="1" customWidth="1"/>
    <col min="13342" max="13342" width="17.5" style="1" customWidth="1"/>
    <col min="13343" max="13580" width="12" style="1"/>
    <col min="13581" max="13581" width="16.33203125" style="1" customWidth="1"/>
    <col min="13582" max="13582" width="30.83203125" style="1" customWidth="1"/>
    <col min="13583" max="13583" width="15.1640625" style="1" customWidth="1"/>
    <col min="13584" max="13584" width="17" style="1" customWidth="1"/>
    <col min="13585" max="13585" width="16.33203125" style="1" customWidth="1"/>
    <col min="13586" max="13589" width="13" style="1" bestFit="1" customWidth="1"/>
    <col min="13590" max="13596" width="13" style="1" customWidth="1"/>
    <col min="13597" max="13597" width="13" style="1" bestFit="1" customWidth="1"/>
    <col min="13598" max="13598" width="17.5" style="1" customWidth="1"/>
    <col min="13599" max="13836" width="12" style="1"/>
    <col min="13837" max="13837" width="16.33203125" style="1" customWidth="1"/>
    <col min="13838" max="13838" width="30.83203125" style="1" customWidth="1"/>
    <col min="13839" max="13839" width="15.1640625" style="1" customWidth="1"/>
    <col min="13840" max="13840" width="17" style="1" customWidth="1"/>
    <col min="13841" max="13841" width="16.33203125" style="1" customWidth="1"/>
    <col min="13842" max="13845" width="13" style="1" bestFit="1" customWidth="1"/>
    <col min="13846" max="13852" width="13" style="1" customWidth="1"/>
    <col min="13853" max="13853" width="13" style="1" bestFit="1" customWidth="1"/>
    <col min="13854" max="13854" width="17.5" style="1" customWidth="1"/>
    <col min="13855" max="14092" width="12" style="1"/>
    <col min="14093" max="14093" width="16.33203125" style="1" customWidth="1"/>
    <col min="14094" max="14094" width="30.83203125" style="1" customWidth="1"/>
    <col min="14095" max="14095" width="15.1640625" style="1" customWidth="1"/>
    <col min="14096" max="14096" width="17" style="1" customWidth="1"/>
    <col min="14097" max="14097" width="16.33203125" style="1" customWidth="1"/>
    <col min="14098" max="14101" width="13" style="1" bestFit="1" customWidth="1"/>
    <col min="14102" max="14108" width="13" style="1" customWidth="1"/>
    <col min="14109" max="14109" width="13" style="1" bestFit="1" customWidth="1"/>
    <col min="14110" max="14110" width="17.5" style="1" customWidth="1"/>
    <col min="14111" max="14348" width="12" style="1"/>
    <col min="14349" max="14349" width="16.33203125" style="1" customWidth="1"/>
    <col min="14350" max="14350" width="30.83203125" style="1" customWidth="1"/>
    <col min="14351" max="14351" width="15.1640625" style="1" customWidth="1"/>
    <col min="14352" max="14352" width="17" style="1" customWidth="1"/>
    <col min="14353" max="14353" width="16.33203125" style="1" customWidth="1"/>
    <col min="14354" max="14357" width="13" style="1" bestFit="1" customWidth="1"/>
    <col min="14358" max="14364" width="13" style="1" customWidth="1"/>
    <col min="14365" max="14365" width="13" style="1" bestFit="1" customWidth="1"/>
    <col min="14366" max="14366" width="17.5" style="1" customWidth="1"/>
    <col min="14367" max="14604" width="12" style="1"/>
    <col min="14605" max="14605" width="16.33203125" style="1" customWidth="1"/>
    <col min="14606" max="14606" width="30.83203125" style="1" customWidth="1"/>
    <col min="14607" max="14607" width="15.1640625" style="1" customWidth="1"/>
    <col min="14608" max="14608" width="17" style="1" customWidth="1"/>
    <col min="14609" max="14609" width="16.33203125" style="1" customWidth="1"/>
    <col min="14610" max="14613" width="13" style="1" bestFit="1" customWidth="1"/>
    <col min="14614" max="14620" width="13" style="1" customWidth="1"/>
    <col min="14621" max="14621" width="13" style="1" bestFit="1" customWidth="1"/>
    <col min="14622" max="14622" width="17.5" style="1" customWidth="1"/>
    <col min="14623" max="14860" width="12" style="1"/>
    <col min="14861" max="14861" width="16.33203125" style="1" customWidth="1"/>
    <col min="14862" max="14862" width="30.83203125" style="1" customWidth="1"/>
    <col min="14863" max="14863" width="15.1640625" style="1" customWidth="1"/>
    <col min="14864" max="14864" width="17" style="1" customWidth="1"/>
    <col min="14865" max="14865" width="16.33203125" style="1" customWidth="1"/>
    <col min="14866" max="14869" width="13" style="1" bestFit="1" customWidth="1"/>
    <col min="14870" max="14876" width="13" style="1" customWidth="1"/>
    <col min="14877" max="14877" width="13" style="1" bestFit="1" customWidth="1"/>
    <col min="14878" max="14878" width="17.5" style="1" customWidth="1"/>
    <col min="14879" max="15116" width="12" style="1"/>
    <col min="15117" max="15117" width="16.33203125" style="1" customWidth="1"/>
    <col min="15118" max="15118" width="30.83203125" style="1" customWidth="1"/>
    <col min="15119" max="15119" width="15.1640625" style="1" customWidth="1"/>
    <col min="15120" max="15120" width="17" style="1" customWidth="1"/>
    <col min="15121" max="15121" width="16.33203125" style="1" customWidth="1"/>
    <col min="15122" max="15125" width="13" style="1" bestFit="1" customWidth="1"/>
    <col min="15126" max="15132" width="13" style="1" customWidth="1"/>
    <col min="15133" max="15133" width="13" style="1" bestFit="1" customWidth="1"/>
    <col min="15134" max="15134" width="17.5" style="1" customWidth="1"/>
    <col min="15135" max="15372" width="12" style="1"/>
    <col min="15373" max="15373" width="16.33203125" style="1" customWidth="1"/>
    <col min="15374" max="15374" width="30.83203125" style="1" customWidth="1"/>
    <col min="15375" max="15375" width="15.1640625" style="1" customWidth="1"/>
    <col min="15376" max="15376" width="17" style="1" customWidth="1"/>
    <col min="15377" max="15377" width="16.33203125" style="1" customWidth="1"/>
    <col min="15378" max="15381" width="13" style="1" bestFit="1" customWidth="1"/>
    <col min="15382" max="15388" width="13" style="1" customWidth="1"/>
    <col min="15389" max="15389" width="13" style="1" bestFit="1" customWidth="1"/>
    <col min="15390" max="15390" width="17.5" style="1" customWidth="1"/>
    <col min="15391" max="15628" width="12" style="1"/>
    <col min="15629" max="15629" width="16.33203125" style="1" customWidth="1"/>
    <col min="15630" max="15630" width="30.83203125" style="1" customWidth="1"/>
    <col min="15631" max="15631" width="15.1640625" style="1" customWidth="1"/>
    <col min="15632" max="15632" width="17" style="1" customWidth="1"/>
    <col min="15633" max="15633" width="16.33203125" style="1" customWidth="1"/>
    <col min="15634" max="15637" width="13" style="1" bestFit="1" customWidth="1"/>
    <col min="15638" max="15644" width="13" style="1" customWidth="1"/>
    <col min="15645" max="15645" width="13" style="1" bestFit="1" customWidth="1"/>
    <col min="15646" max="15646" width="17.5" style="1" customWidth="1"/>
    <col min="15647" max="15884" width="12" style="1"/>
    <col min="15885" max="15885" width="16.33203125" style="1" customWidth="1"/>
    <col min="15886" max="15886" width="30.83203125" style="1" customWidth="1"/>
    <col min="15887" max="15887" width="15.1640625" style="1" customWidth="1"/>
    <col min="15888" max="15888" width="17" style="1" customWidth="1"/>
    <col min="15889" max="15889" width="16.33203125" style="1" customWidth="1"/>
    <col min="15890" max="15893" width="13" style="1" bestFit="1" customWidth="1"/>
    <col min="15894" max="15900" width="13" style="1" customWidth="1"/>
    <col min="15901" max="15901" width="13" style="1" bestFit="1" customWidth="1"/>
    <col min="15902" max="15902" width="17.5" style="1" customWidth="1"/>
    <col min="15903" max="16140" width="12" style="1"/>
    <col min="16141" max="16141" width="16.33203125" style="1" customWidth="1"/>
    <col min="16142" max="16142" width="30.83203125" style="1" customWidth="1"/>
    <col min="16143" max="16143" width="15.1640625" style="1" customWidth="1"/>
    <col min="16144" max="16144" width="17" style="1" customWidth="1"/>
    <col min="16145" max="16145" width="16.33203125" style="1" customWidth="1"/>
    <col min="16146" max="16149" width="13" style="1" bestFit="1" customWidth="1"/>
    <col min="16150" max="16156" width="13" style="1" customWidth="1"/>
    <col min="16157" max="16157" width="13" style="1" bestFit="1" customWidth="1"/>
    <col min="16158" max="16158" width="17.5" style="1" customWidth="1"/>
    <col min="16159" max="16384" width="12" style="1"/>
  </cols>
  <sheetData>
    <row r="1" spans="1:31" ht="18" customHeight="1" x14ac:dyDescent="0.2">
      <c r="A1" s="738"/>
      <c r="B1" s="739"/>
      <c r="C1" s="739" t="s">
        <v>0</v>
      </c>
      <c r="D1" s="739"/>
      <c r="E1" s="739"/>
      <c r="F1" s="739"/>
      <c r="G1" s="739"/>
      <c r="H1" s="739"/>
      <c r="I1" s="739"/>
      <c r="J1" s="739"/>
      <c r="K1" s="739"/>
      <c r="L1" s="739"/>
      <c r="M1" s="739"/>
      <c r="N1" s="739"/>
      <c r="O1" s="739"/>
      <c r="P1" s="739"/>
      <c r="Q1" s="739"/>
      <c r="R1" s="813"/>
      <c r="S1" s="813"/>
      <c r="T1" s="813"/>
      <c r="U1" s="813"/>
      <c r="V1" s="813"/>
      <c r="W1" s="813"/>
      <c r="X1" s="813"/>
      <c r="Y1" s="813"/>
      <c r="Z1" s="813"/>
      <c r="AA1" s="813"/>
      <c r="AB1" s="813"/>
      <c r="AC1" s="813"/>
      <c r="AD1" s="814"/>
      <c r="AE1" s="446" t="s">
        <v>104</v>
      </c>
    </row>
    <row r="2" spans="1:31" ht="23.25" customHeight="1" x14ac:dyDescent="0.2">
      <c r="A2" s="740"/>
      <c r="B2" s="741"/>
      <c r="C2" s="741" t="s">
        <v>105</v>
      </c>
      <c r="D2" s="741"/>
      <c r="E2" s="741"/>
      <c r="F2" s="741"/>
      <c r="G2" s="741"/>
      <c r="H2" s="741"/>
      <c r="I2" s="741"/>
      <c r="J2" s="741"/>
      <c r="K2" s="741"/>
      <c r="L2" s="741"/>
      <c r="M2" s="741"/>
      <c r="N2" s="741"/>
      <c r="O2" s="741"/>
      <c r="P2" s="741"/>
      <c r="Q2" s="741"/>
      <c r="R2" s="815"/>
      <c r="S2" s="815"/>
      <c r="T2" s="815"/>
      <c r="U2" s="815"/>
      <c r="V2" s="815"/>
      <c r="W2" s="815"/>
      <c r="X2" s="815"/>
      <c r="Y2" s="815"/>
      <c r="Z2" s="815"/>
      <c r="AA2" s="815"/>
      <c r="AB2" s="815"/>
      <c r="AC2" s="815"/>
      <c r="AD2" s="816"/>
      <c r="AE2" s="334"/>
    </row>
    <row r="3" spans="1:31" ht="23.25" customHeight="1" thickBot="1" x14ac:dyDescent="0.25">
      <c r="A3" s="742"/>
      <c r="B3" s="743"/>
      <c r="C3" s="743" t="s">
        <v>2</v>
      </c>
      <c r="D3" s="743"/>
      <c r="E3" s="743"/>
      <c r="F3" s="743"/>
      <c r="G3" s="743"/>
      <c r="H3" s="743" t="str">
        <f>+Instructivo!G3</f>
        <v>VERSIÓN: 04</v>
      </c>
      <c r="I3" s="743"/>
      <c r="J3" s="743"/>
      <c r="K3" s="743"/>
      <c r="L3" s="743"/>
      <c r="M3" s="743"/>
      <c r="N3" s="743"/>
      <c r="O3" s="743"/>
      <c r="P3" s="743"/>
      <c r="Q3" s="743"/>
      <c r="R3" s="817"/>
      <c r="S3" s="817"/>
      <c r="T3" s="817"/>
      <c r="U3" s="817"/>
      <c r="V3" s="817"/>
      <c r="W3" s="817"/>
      <c r="X3" s="817"/>
      <c r="Y3" s="817"/>
      <c r="Z3" s="817"/>
      <c r="AA3" s="817"/>
      <c r="AB3" s="817"/>
      <c r="AC3" s="817"/>
      <c r="AD3" s="818"/>
      <c r="AE3" s="334"/>
    </row>
    <row r="4" spans="1:31" ht="18" customHeight="1" thickBot="1" x14ac:dyDescent="0.25">
      <c r="A4" s="447"/>
      <c r="B4" s="448"/>
      <c r="C4" s="448"/>
      <c r="D4" s="449"/>
      <c r="E4" s="448"/>
      <c r="F4" s="448"/>
      <c r="G4" s="448"/>
      <c r="H4" s="448"/>
      <c r="I4" s="448"/>
      <c r="J4" s="448"/>
      <c r="K4" s="448"/>
      <c r="L4" s="448"/>
      <c r="M4" s="448"/>
      <c r="N4" s="448"/>
      <c r="O4" s="448"/>
      <c r="P4" s="448"/>
      <c r="Q4" s="448"/>
      <c r="R4" s="448"/>
      <c r="S4" s="448"/>
      <c r="T4" s="448"/>
      <c r="U4" s="448"/>
      <c r="V4" s="448"/>
      <c r="W4" s="448"/>
      <c r="X4" s="448"/>
      <c r="Y4" s="448"/>
      <c r="Z4" s="448"/>
      <c r="AA4" s="448"/>
      <c r="AB4" s="448"/>
      <c r="AC4" s="448"/>
      <c r="AD4" s="448"/>
      <c r="AE4" s="334"/>
    </row>
    <row r="5" spans="1:31" s="334" customFormat="1" ht="18" customHeight="1" x14ac:dyDescent="0.2">
      <c r="A5" s="734" t="s">
        <v>106</v>
      </c>
      <c r="B5" s="735"/>
      <c r="C5" s="736" t="s">
        <v>107</v>
      </c>
      <c r="D5" s="737"/>
      <c r="E5" s="737"/>
      <c r="F5" s="737"/>
      <c r="G5" s="737"/>
      <c r="H5" s="737"/>
      <c r="I5" s="737"/>
      <c r="J5" s="737"/>
      <c r="K5" s="737"/>
      <c r="L5" s="737"/>
      <c r="M5" s="737"/>
      <c r="N5" s="737"/>
      <c r="O5" s="737"/>
      <c r="P5" s="737"/>
      <c r="Q5" s="737"/>
      <c r="R5" s="737"/>
      <c r="S5" s="737"/>
      <c r="T5" s="737"/>
      <c r="U5" s="737"/>
      <c r="V5" s="737"/>
      <c r="W5" s="737"/>
      <c r="X5" s="737"/>
      <c r="Y5" s="737"/>
      <c r="Z5" s="737"/>
      <c r="AA5" s="737"/>
      <c r="AB5" s="737"/>
      <c r="AC5" s="737"/>
      <c r="AD5" s="812"/>
      <c r="AE5" s="450" t="str">
        <f>C5</f>
        <v>Convenio Interadministrativo</v>
      </c>
    </row>
    <row r="6" spans="1:31" s="334" customFormat="1" ht="18" customHeight="1" x14ac:dyDescent="0.2">
      <c r="A6" s="734" t="s">
        <v>108</v>
      </c>
      <c r="B6" s="735"/>
      <c r="C6" s="811" t="s">
        <v>109</v>
      </c>
      <c r="D6" s="737"/>
      <c r="E6" s="737"/>
      <c r="F6" s="737"/>
      <c r="G6" s="737"/>
      <c r="H6" s="737"/>
      <c r="I6" s="737"/>
      <c r="J6" s="737"/>
      <c r="K6" s="737"/>
      <c r="L6" s="737"/>
      <c r="M6" s="737"/>
      <c r="N6" s="737"/>
      <c r="O6" s="737"/>
      <c r="P6" s="737"/>
      <c r="Q6" s="737"/>
      <c r="R6" s="737"/>
      <c r="S6" s="737"/>
      <c r="T6" s="737"/>
      <c r="U6" s="737"/>
      <c r="V6" s="737"/>
      <c r="W6" s="737"/>
      <c r="X6" s="737"/>
      <c r="Y6" s="737"/>
      <c r="Z6" s="737"/>
      <c r="AA6" s="737"/>
      <c r="AB6" s="737"/>
      <c r="AC6" s="737"/>
      <c r="AD6" s="812"/>
      <c r="AE6" s="450" t="str">
        <f>C6</f>
        <v>Aunar esfuerzos con el municipio de Heliconia para ejecución de las metas planteadas en el Plan de Acción 2024-2027 "Conectados por la vida"</v>
      </c>
    </row>
    <row r="7" spans="1:31" s="334" customFormat="1" ht="18" customHeight="1" thickBot="1" x14ac:dyDescent="0.25">
      <c r="B7" s="21"/>
      <c r="C7" s="21"/>
      <c r="D7" s="451"/>
      <c r="E7" s="21"/>
      <c r="F7" s="452"/>
      <c r="G7" s="452"/>
      <c r="H7" s="452"/>
      <c r="I7" s="452"/>
      <c r="J7" s="453"/>
      <c r="K7" s="453"/>
      <c r="L7" s="453"/>
      <c r="M7" s="453"/>
      <c r="N7" s="453"/>
      <c r="O7" s="453"/>
      <c r="P7" s="453"/>
      <c r="Q7" s="453"/>
      <c r="R7" s="453"/>
      <c r="S7" s="453"/>
      <c r="T7" s="453"/>
      <c r="U7" s="453"/>
      <c r="V7" s="453"/>
      <c r="W7" s="453"/>
      <c r="X7" s="453"/>
      <c r="Y7" s="453"/>
      <c r="Z7" s="453"/>
      <c r="AA7" s="453"/>
      <c r="AB7" s="453"/>
      <c r="AC7" s="453"/>
      <c r="AD7" s="453"/>
      <c r="AE7" s="454"/>
    </row>
    <row r="8" spans="1:31" ht="18" customHeight="1" thickBot="1" x14ac:dyDescent="0.25">
      <c r="A8" s="746" t="s">
        <v>110</v>
      </c>
      <c r="B8" s="746"/>
      <c r="C8" s="747"/>
      <c r="D8" s="748"/>
      <c r="E8" s="748"/>
      <c r="F8" s="749"/>
      <c r="H8" s="455"/>
      <c r="I8" s="455"/>
      <c r="J8" s="455"/>
      <c r="K8" s="455"/>
      <c r="L8" s="455"/>
      <c r="M8" s="455"/>
      <c r="N8" s="455"/>
      <c r="O8" s="455"/>
      <c r="P8" s="455"/>
      <c r="Q8" s="455"/>
      <c r="R8" s="455"/>
      <c r="S8" s="455"/>
      <c r="T8" s="455"/>
      <c r="U8" s="455"/>
      <c r="V8" s="455"/>
      <c r="W8" s="455"/>
      <c r="X8" s="455"/>
      <c r="Y8" s="455"/>
      <c r="Z8" s="455"/>
      <c r="AA8" s="455"/>
      <c r="AB8" s="455"/>
      <c r="AC8" s="455"/>
    </row>
    <row r="9" spans="1:31" ht="18" customHeight="1" thickBot="1" x14ac:dyDescent="0.25">
      <c r="A9" s="746" t="s">
        <v>112</v>
      </c>
      <c r="B9" s="746"/>
      <c r="C9" s="747"/>
      <c r="D9" s="748"/>
      <c r="E9" s="748"/>
      <c r="F9" s="749"/>
      <c r="H9" s="456"/>
      <c r="I9" s="455"/>
      <c r="J9" s="455"/>
      <c r="K9" s="455"/>
      <c r="L9" s="455"/>
      <c r="M9" s="455"/>
      <c r="N9" s="455"/>
      <c r="O9" s="455"/>
      <c r="P9" s="455"/>
      <c r="Q9" s="455"/>
      <c r="R9" s="455"/>
      <c r="S9" s="455"/>
      <c r="T9" s="455"/>
      <c r="U9" s="455"/>
      <c r="V9" s="455"/>
      <c r="W9" s="455"/>
      <c r="X9" s="455"/>
      <c r="Y9" s="455"/>
      <c r="Z9" s="455"/>
      <c r="AA9" s="455"/>
      <c r="AB9" s="455"/>
      <c r="AC9" s="455"/>
    </row>
    <row r="10" spans="1:31" ht="18" customHeight="1" thickBot="1" x14ac:dyDescent="0.25">
      <c r="A10" s="754" t="s">
        <v>113</v>
      </c>
      <c r="B10" s="754"/>
      <c r="C10" s="747"/>
      <c r="D10" s="748"/>
      <c r="E10" s="748"/>
      <c r="F10" s="749"/>
      <c r="H10" s="455"/>
      <c r="I10" s="455"/>
      <c r="J10" s="455"/>
      <c r="K10" s="455"/>
      <c r="L10" s="455"/>
      <c r="M10" s="455"/>
      <c r="N10" s="455"/>
      <c r="O10" s="455"/>
      <c r="P10" s="455"/>
      <c r="Q10" s="455"/>
      <c r="R10" s="455"/>
      <c r="S10" s="455"/>
      <c r="T10" s="455"/>
      <c r="U10" s="455"/>
      <c r="V10" s="455"/>
      <c r="W10" s="455"/>
      <c r="X10" s="455"/>
      <c r="Y10" s="455"/>
      <c r="Z10" s="455"/>
      <c r="AA10" s="455"/>
      <c r="AB10" s="455"/>
      <c r="AC10" s="455"/>
    </row>
    <row r="11" spans="1:31" ht="18" customHeight="1" thickBot="1" x14ac:dyDescent="0.25">
      <c r="A11" s="754" t="s">
        <v>114</v>
      </c>
      <c r="B11" s="754"/>
      <c r="C11" s="755"/>
      <c r="D11" s="756"/>
      <c r="E11" s="756"/>
      <c r="F11" s="757"/>
      <c r="H11" s="455"/>
      <c r="I11" s="455"/>
    </row>
    <row r="12" spans="1:31" ht="18" customHeight="1" thickBot="1" x14ac:dyDescent="0.25">
      <c r="A12" s="457"/>
      <c r="B12" s="458"/>
      <c r="C12" s="458"/>
      <c r="D12" s="459"/>
      <c r="E12" s="458"/>
      <c r="F12" s="458"/>
      <c r="G12" s="460"/>
      <c r="H12" s="460"/>
      <c r="I12" s="460"/>
    </row>
    <row r="13" spans="1:31" ht="18" customHeight="1" x14ac:dyDescent="0.2">
      <c r="A13" s="758" t="s">
        <v>115</v>
      </c>
      <c r="B13" s="759"/>
      <c r="C13" s="759"/>
      <c r="D13" s="759"/>
      <c r="E13" s="759"/>
      <c r="F13" s="759"/>
      <c r="G13" s="759"/>
      <c r="H13" s="759"/>
      <c r="I13" s="759"/>
      <c r="J13" s="759"/>
      <c r="K13" s="759"/>
      <c r="L13" s="759"/>
      <c r="M13" s="759"/>
      <c r="N13" s="759"/>
      <c r="O13" s="759"/>
      <c r="P13" s="759"/>
      <c r="Q13" s="759"/>
      <c r="R13" s="804"/>
      <c r="S13" s="804"/>
      <c r="T13" s="804"/>
      <c r="U13" s="804"/>
      <c r="V13" s="804"/>
      <c r="W13" s="804"/>
      <c r="X13" s="804"/>
      <c r="Y13" s="804"/>
      <c r="Z13" s="804"/>
      <c r="AA13" s="804"/>
      <c r="AB13" s="804"/>
      <c r="AC13" s="804"/>
      <c r="AD13" s="805"/>
    </row>
    <row r="14" spans="1:31" ht="18" customHeight="1" x14ac:dyDescent="0.2">
      <c r="A14" s="760"/>
      <c r="B14" s="761" t="s">
        <v>18</v>
      </c>
      <c r="C14" s="762" t="s">
        <v>116</v>
      </c>
      <c r="D14" s="763" t="s">
        <v>117</v>
      </c>
      <c r="E14" s="762" t="s">
        <v>118</v>
      </c>
      <c r="F14" s="762" t="s">
        <v>119</v>
      </c>
      <c r="G14" s="761" t="s">
        <v>120</v>
      </c>
      <c r="H14" s="761"/>
      <c r="I14" s="761"/>
      <c r="J14" s="761"/>
      <c r="K14" s="761"/>
      <c r="L14" s="761"/>
      <c r="M14" s="761"/>
      <c r="N14" s="761"/>
      <c r="O14" s="761"/>
      <c r="P14" s="761"/>
      <c r="Q14" s="761"/>
      <c r="R14" s="819"/>
      <c r="S14" s="819"/>
      <c r="T14" s="819"/>
      <c r="U14" s="819"/>
      <c r="V14" s="819"/>
      <c r="W14" s="819"/>
      <c r="X14" s="819"/>
      <c r="Y14" s="819"/>
      <c r="Z14" s="819"/>
      <c r="AA14" s="819"/>
      <c r="AB14" s="819"/>
      <c r="AC14" s="819"/>
      <c r="AD14" s="820"/>
    </row>
    <row r="15" spans="1:31" ht="27.75" customHeight="1" x14ac:dyDescent="0.2">
      <c r="A15" s="760"/>
      <c r="B15" s="761"/>
      <c r="C15" s="762"/>
      <c r="D15" s="763"/>
      <c r="E15" s="762"/>
      <c r="F15" s="762"/>
      <c r="G15" s="461" t="s">
        <v>121</v>
      </c>
      <c r="H15" s="461" t="s">
        <v>122</v>
      </c>
      <c r="I15" s="461" t="s">
        <v>123</v>
      </c>
      <c r="J15" s="461" t="s">
        <v>124</v>
      </c>
      <c r="K15" s="461" t="s">
        <v>125</v>
      </c>
      <c r="L15" s="461" t="s">
        <v>333</v>
      </c>
      <c r="M15" s="461" t="s">
        <v>334</v>
      </c>
      <c r="N15" s="461" t="s">
        <v>335</v>
      </c>
      <c r="O15" s="461" t="s">
        <v>336</v>
      </c>
      <c r="P15" s="461" t="s">
        <v>337</v>
      </c>
      <c r="Q15" s="461" t="s">
        <v>338</v>
      </c>
      <c r="R15" s="461" t="s">
        <v>339</v>
      </c>
      <c r="S15" s="461" t="s">
        <v>340</v>
      </c>
      <c r="T15" s="461" t="s">
        <v>341</v>
      </c>
      <c r="U15" s="461" t="s">
        <v>342</v>
      </c>
      <c r="V15" s="461" t="s">
        <v>343</v>
      </c>
      <c r="W15" s="461" t="s">
        <v>344</v>
      </c>
      <c r="X15" s="461" t="s">
        <v>345</v>
      </c>
      <c r="Y15" s="461" t="s">
        <v>346</v>
      </c>
      <c r="Z15" s="461" t="s">
        <v>347</v>
      </c>
      <c r="AA15" s="461" t="s">
        <v>348</v>
      </c>
      <c r="AB15" s="461" t="s">
        <v>349</v>
      </c>
      <c r="AC15" s="461" t="s">
        <v>350</v>
      </c>
      <c r="AD15" s="461" t="s">
        <v>351</v>
      </c>
    </row>
    <row r="16" spans="1:31" s="467" customFormat="1" ht="27" customHeight="1" x14ac:dyDescent="0.2">
      <c r="A16" s="462" t="s">
        <v>126</v>
      </c>
      <c r="B16" s="39"/>
      <c r="C16" s="344"/>
      <c r="D16" s="463">
        <f>SUM(D17:D211)</f>
        <v>1</v>
      </c>
      <c r="E16" s="345"/>
      <c r="F16" s="346"/>
      <c r="G16" s="346"/>
      <c r="H16" s="346"/>
      <c r="I16" s="346"/>
      <c r="J16" s="346"/>
      <c r="K16" s="346"/>
      <c r="L16" s="346"/>
      <c r="M16" s="346"/>
      <c r="N16" s="346"/>
      <c r="O16" s="346"/>
      <c r="P16" s="346"/>
      <c r="Q16" s="346"/>
      <c r="R16" s="399"/>
      <c r="S16" s="464"/>
      <c r="T16" s="464"/>
      <c r="U16" s="464"/>
      <c r="V16" s="464"/>
      <c r="W16" s="464"/>
      <c r="X16" s="464"/>
      <c r="Y16" s="464"/>
      <c r="Z16" s="464"/>
      <c r="AA16" s="464"/>
      <c r="AB16" s="464"/>
      <c r="AC16" s="464"/>
      <c r="AD16" s="465"/>
      <c r="AE16" s="466">
        <f>F16-SUM(G16:AD16)</f>
        <v>0</v>
      </c>
    </row>
    <row r="17" spans="1:31" ht="51" customHeight="1" x14ac:dyDescent="0.2">
      <c r="A17" s="468" t="s">
        <v>127</v>
      </c>
      <c r="B17" s="17" t="s">
        <v>1347</v>
      </c>
      <c r="C17" s="18">
        <f>'Presupuesto Convenio'!F173</f>
        <v>0.24350056108349899</v>
      </c>
      <c r="D17" s="469"/>
      <c r="E17" s="19" t="s">
        <v>352</v>
      </c>
      <c r="F17" s="26">
        <v>5</v>
      </c>
      <c r="G17" s="26">
        <f t="shared" ref="G17:R17" si="0">G18+G26+G33+G39+G45+G51</f>
        <v>2</v>
      </c>
      <c r="H17" s="26">
        <f t="shared" si="0"/>
        <v>1</v>
      </c>
      <c r="I17" s="26">
        <f t="shared" si="0"/>
        <v>1</v>
      </c>
      <c r="J17" s="26">
        <f t="shared" si="0"/>
        <v>1</v>
      </c>
      <c r="K17" s="26">
        <f t="shared" si="0"/>
        <v>0</v>
      </c>
      <c r="L17" s="26">
        <f t="shared" si="0"/>
        <v>0</v>
      </c>
      <c r="M17" s="26">
        <f t="shared" si="0"/>
        <v>0</v>
      </c>
      <c r="N17" s="26">
        <f t="shared" si="0"/>
        <v>0</v>
      </c>
      <c r="O17" s="26">
        <f t="shared" si="0"/>
        <v>0</v>
      </c>
      <c r="P17" s="26">
        <f t="shared" si="0"/>
        <v>0</v>
      </c>
      <c r="Q17" s="26">
        <f t="shared" si="0"/>
        <v>0</v>
      </c>
      <c r="R17" s="26">
        <f t="shared" si="0"/>
        <v>0</v>
      </c>
      <c r="S17" s="26">
        <f t="shared" ref="S17:AD17" si="1">S18+S26+S33+S39+S45</f>
        <v>0</v>
      </c>
      <c r="T17" s="26">
        <f t="shared" si="1"/>
        <v>0</v>
      </c>
      <c r="U17" s="26">
        <f t="shared" si="1"/>
        <v>0</v>
      </c>
      <c r="V17" s="26">
        <f t="shared" si="1"/>
        <v>0</v>
      </c>
      <c r="W17" s="26">
        <f t="shared" si="1"/>
        <v>0</v>
      </c>
      <c r="X17" s="26">
        <f t="shared" si="1"/>
        <v>0</v>
      </c>
      <c r="Y17" s="26">
        <f t="shared" si="1"/>
        <v>0</v>
      </c>
      <c r="Z17" s="26">
        <f t="shared" si="1"/>
        <v>0</v>
      </c>
      <c r="AA17" s="26">
        <f t="shared" si="1"/>
        <v>0</v>
      </c>
      <c r="AB17" s="26">
        <f t="shared" si="1"/>
        <v>0</v>
      </c>
      <c r="AC17" s="26">
        <f t="shared" si="1"/>
        <v>0</v>
      </c>
      <c r="AD17" s="26">
        <f t="shared" si="1"/>
        <v>0</v>
      </c>
      <c r="AE17" s="466">
        <f t="shared" ref="AE17:AE88" si="2">F17-SUM(G17:AD17)</f>
        <v>0</v>
      </c>
    </row>
    <row r="18" spans="1:31" ht="66.75" customHeight="1" x14ac:dyDescent="0.2">
      <c r="A18" s="471" t="s">
        <v>129</v>
      </c>
      <c r="B18" s="14" t="s">
        <v>1348</v>
      </c>
      <c r="C18" s="15">
        <v>1</v>
      </c>
      <c r="D18" s="472"/>
      <c r="E18" s="16" t="s">
        <v>133</v>
      </c>
      <c r="F18" s="27">
        <v>5</v>
      </c>
      <c r="G18" s="27">
        <f>SUM(G19:G23)</f>
        <v>2</v>
      </c>
      <c r="H18" s="27">
        <f t="shared" ref="H18:AC18" si="3">SUM(H19:H23)</f>
        <v>1</v>
      </c>
      <c r="I18" s="27">
        <f t="shared" si="3"/>
        <v>1</v>
      </c>
      <c r="J18" s="27">
        <f t="shared" si="3"/>
        <v>1</v>
      </c>
      <c r="K18" s="27">
        <f t="shared" si="3"/>
        <v>0</v>
      </c>
      <c r="L18" s="27">
        <f t="shared" si="3"/>
        <v>0</v>
      </c>
      <c r="M18" s="27">
        <f t="shared" si="3"/>
        <v>0</v>
      </c>
      <c r="N18" s="27">
        <f t="shared" si="3"/>
        <v>0</v>
      </c>
      <c r="O18" s="27">
        <f t="shared" si="3"/>
        <v>0</v>
      </c>
      <c r="P18" s="27">
        <f t="shared" si="3"/>
        <v>0</v>
      </c>
      <c r="Q18" s="27">
        <f t="shared" si="3"/>
        <v>0</v>
      </c>
      <c r="R18" s="27">
        <f t="shared" si="3"/>
        <v>0</v>
      </c>
      <c r="S18" s="27">
        <f t="shared" si="3"/>
        <v>0</v>
      </c>
      <c r="T18" s="27">
        <f t="shared" si="3"/>
        <v>0</v>
      </c>
      <c r="U18" s="27">
        <f t="shared" si="3"/>
        <v>0</v>
      </c>
      <c r="V18" s="27">
        <f t="shared" si="3"/>
        <v>0</v>
      </c>
      <c r="W18" s="27">
        <f t="shared" si="3"/>
        <v>0</v>
      </c>
      <c r="X18" s="27">
        <f t="shared" si="3"/>
        <v>0</v>
      </c>
      <c r="Y18" s="27">
        <f t="shared" si="3"/>
        <v>0</v>
      </c>
      <c r="Z18" s="27">
        <f t="shared" si="3"/>
        <v>0</v>
      </c>
      <c r="AA18" s="27">
        <f t="shared" si="3"/>
        <v>0</v>
      </c>
      <c r="AB18" s="27">
        <f t="shared" si="3"/>
        <v>0</v>
      </c>
      <c r="AC18" s="27">
        <f t="shared" si="3"/>
        <v>0</v>
      </c>
      <c r="AD18" s="27">
        <f>SUM(AD19:AD23)</f>
        <v>0</v>
      </c>
      <c r="AE18" s="466">
        <f t="shared" si="2"/>
        <v>0</v>
      </c>
    </row>
    <row r="19" spans="1:31" ht="74.25" customHeight="1" x14ac:dyDescent="0.2">
      <c r="A19" s="474" t="s">
        <v>131</v>
      </c>
      <c r="B19" s="23" t="s">
        <v>1349</v>
      </c>
      <c r="C19" s="344">
        <v>0.4</v>
      </c>
      <c r="D19" s="463">
        <f>C19*$C$18*$C$17</f>
        <v>9.7400224433399601E-2</v>
      </c>
      <c r="E19" s="345" t="s">
        <v>133</v>
      </c>
      <c r="F19" s="347">
        <v>1</v>
      </c>
      <c r="G19" s="347">
        <v>1</v>
      </c>
      <c r="H19" s="347"/>
      <c r="I19" s="347"/>
      <c r="J19" s="347"/>
      <c r="K19" s="347"/>
      <c r="L19" s="347"/>
      <c r="M19" s="347"/>
      <c r="N19" s="347"/>
      <c r="O19" s="347"/>
      <c r="P19" s="347"/>
      <c r="Q19" s="347"/>
      <c r="R19" s="347"/>
      <c r="S19" s="347"/>
      <c r="T19" s="347"/>
      <c r="U19" s="347"/>
      <c r="V19" s="347"/>
      <c r="W19" s="347"/>
      <c r="X19" s="347"/>
      <c r="Y19" s="347"/>
      <c r="Z19" s="347"/>
      <c r="AA19" s="347"/>
      <c r="AB19" s="347"/>
      <c r="AC19" s="347"/>
      <c r="AD19" s="347"/>
      <c r="AE19" s="466">
        <f t="shared" si="2"/>
        <v>0</v>
      </c>
    </row>
    <row r="20" spans="1:31" ht="61.5" customHeight="1" x14ac:dyDescent="0.2">
      <c r="A20" s="474" t="s">
        <v>134</v>
      </c>
      <c r="B20" s="23" t="s">
        <v>1350</v>
      </c>
      <c r="C20" s="344">
        <v>0.6</v>
      </c>
      <c r="D20" s="463">
        <f>C20*$C$18*$C$17</f>
        <v>0.14610033665009939</v>
      </c>
      <c r="E20" s="345" t="s">
        <v>133</v>
      </c>
      <c r="F20" s="347">
        <v>4</v>
      </c>
      <c r="G20" s="347">
        <v>1</v>
      </c>
      <c r="H20" s="347">
        <v>1</v>
      </c>
      <c r="I20" s="347">
        <v>1</v>
      </c>
      <c r="J20" s="347">
        <v>1</v>
      </c>
      <c r="K20" s="347"/>
      <c r="L20" s="347"/>
      <c r="M20" s="347"/>
      <c r="N20" s="347"/>
      <c r="O20" s="347"/>
      <c r="P20" s="347"/>
      <c r="Q20" s="347"/>
      <c r="R20" s="347"/>
      <c r="S20" s="347"/>
      <c r="T20" s="347"/>
      <c r="U20" s="347"/>
      <c r="V20" s="347"/>
      <c r="W20" s="347"/>
      <c r="X20" s="347"/>
      <c r="Y20" s="347"/>
      <c r="Z20" s="347"/>
      <c r="AA20" s="347"/>
      <c r="AB20" s="347"/>
      <c r="AC20" s="347"/>
      <c r="AD20" s="347"/>
      <c r="AE20" s="466">
        <f t="shared" si="2"/>
        <v>0</v>
      </c>
    </row>
    <row r="21" spans="1:31" ht="39.75" hidden="1" customHeight="1" x14ac:dyDescent="0.2">
      <c r="A21" s="474" t="s">
        <v>353</v>
      </c>
      <c r="B21" s="23"/>
      <c r="C21" s="344"/>
      <c r="D21" s="463">
        <f>C21*$C$18*$C$17</f>
        <v>0</v>
      </c>
      <c r="E21" s="345"/>
      <c r="F21" s="347"/>
      <c r="G21" s="347"/>
      <c r="H21" s="347"/>
      <c r="I21" s="347"/>
      <c r="J21" s="347"/>
      <c r="K21" s="347"/>
      <c r="L21" s="347"/>
      <c r="M21" s="347"/>
      <c r="N21" s="347"/>
      <c r="O21" s="347"/>
      <c r="P21" s="347"/>
      <c r="Q21" s="347"/>
      <c r="R21" s="347"/>
      <c r="S21" s="347"/>
      <c r="T21" s="347"/>
      <c r="U21" s="347"/>
      <c r="V21" s="347"/>
      <c r="W21" s="347"/>
      <c r="X21" s="347"/>
      <c r="Y21" s="347"/>
      <c r="Z21" s="347"/>
      <c r="AA21" s="347"/>
      <c r="AB21" s="347"/>
      <c r="AC21" s="347"/>
      <c r="AD21" s="347"/>
      <c r="AE21" s="466">
        <f t="shared" si="2"/>
        <v>0</v>
      </c>
    </row>
    <row r="22" spans="1:31" ht="18" hidden="1" customHeight="1" x14ac:dyDescent="0.2">
      <c r="A22" s="474" t="s">
        <v>354</v>
      </c>
      <c r="B22" s="23"/>
      <c r="C22" s="344"/>
      <c r="D22" s="463">
        <f t="shared" ref="D22:D25" si="4">C22*$C$18*$C$17</f>
        <v>0</v>
      </c>
      <c r="E22" s="345"/>
      <c r="F22" s="347"/>
      <c r="G22" s="347"/>
      <c r="H22" s="347"/>
      <c r="I22" s="347"/>
      <c r="J22" s="347"/>
      <c r="K22" s="347"/>
      <c r="L22" s="347"/>
      <c r="M22" s="347"/>
      <c r="N22" s="347"/>
      <c r="O22" s="347"/>
      <c r="P22" s="347"/>
      <c r="Q22" s="347"/>
      <c r="R22" s="347"/>
      <c r="S22" s="347"/>
      <c r="T22" s="347"/>
      <c r="U22" s="347"/>
      <c r="V22" s="347"/>
      <c r="W22" s="347"/>
      <c r="X22" s="347"/>
      <c r="Y22" s="347"/>
      <c r="Z22" s="347"/>
      <c r="AA22" s="347"/>
      <c r="AB22" s="347"/>
      <c r="AC22" s="347"/>
      <c r="AD22" s="347"/>
      <c r="AE22" s="466">
        <f t="shared" si="2"/>
        <v>0</v>
      </c>
    </row>
    <row r="23" spans="1:31" ht="18" hidden="1" customHeight="1" x14ac:dyDescent="0.2">
      <c r="A23" s="474" t="s">
        <v>355</v>
      </c>
      <c r="B23" s="23"/>
      <c r="C23" s="344"/>
      <c r="D23" s="463">
        <f t="shared" si="4"/>
        <v>0</v>
      </c>
      <c r="E23" s="345"/>
      <c r="F23" s="347"/>
      <c r="G23" s="347"/>
      <c r="H23" s="347"/>
      <c r="I23" s="347"/>
      <c r="J23" s="347"/>
      <c r="K23" s="347"/>
      <c r="L23" s="347"/>
      <c r="M23" s="347"/>
      <c r="N23" s="347"/>
      <c r="O23" s="347"/>
      <c r="P23" s="347"/>
      <c r="Q23" s="347"/>
      <c r="R23" s="347"/>
      <c r="S23" s="347"/>
      <c r="T23" s="347"/>
      <c r="U23" s="347"/>
      <c r="V23" s="347"/>
      <c r="W23" s="347"/>
      <c r="X23" s="347"/>
      <c r="Y23" s="347"/>
      <c r="Z23" s="347"/>
      <c r="AA23" s="347"/>
      <c r="AB23" s="347"/>
      <c r="AC23" s="347"/>
      <c r="AD23" s="347"/>
      <c r="AE23" s="466">
        <f t="shared" si="2"/>
        <v>0</v>
      </c>
    </row>
    <row r="24" spans="1:31" ht="18" hidden="1" customHeight="1" x14ac:dyDescent="0.2">
      <c r="A24" s="474" t="s">
        <v>356</v>
      </c>
      <c r="B24" s="23"/>
      <c r="C24" s="344"/>
      <c r="D24" s="463">
        <f t="shared" si="4"/>
        <v>0</v>
      </c>
      <c r="E24" s="345"/>
      <c r="F24" s="347"/>
      <c r="G24" s="347"/>
      <c r="H24" s="347"/>
      <c r="I24" s="347"/>
      <c r="J24" s="347"/>
      <c r="K24" s="347"/>
      <c r="L24" s="347"/>
      <c r="M24" s="347"/>
      <c r="N24" s="347"/>
      <c r="O24" s="347"/>
      <c r="P24" s="347"/>
      <c r="Q24" s="347"/>
      <c r="R24" s="347"/>
      <c r="S24" s="347"/>
      <c r="T24" s="347"/>
      <c r="U24" s="347"/>
      <c r="V24" s="347"/>
      <c r="W24" s="347"/>
      <c r="X24" s="347"/>
      <c r="Y24" s="347"/>
      <c r="Z24" s="347"/>
      <c r="AA24" s="347"/>
      <c r="AB24" s="347"/>
      <c r="AC24" s="347"/>
      <c r="AD24" s="347"/>
      <c r="AE24" s="466"/>
    </row>
    <row r="25" spans="1:31" ht="18" hidden="1" customHeight="1" x14ac:dyDescent="0.2">
      <c r="A25" s="474" t="s">
        <v>357</v>
      </c>
      <c r="B25" s="23"/>
      <c r="C25" s="344"/>
      <c r="D25" s="463">
        <f t="shared" si="4"/>
        <v>0</v>
      </c>
      <c r="E25" s="345"/>
      <c r="F25" s="347"/>
      <c r="G25" s="347"/>
      <c r="H25" s="347"/>
      <c r="I25" s="347"/>
      <c r="J25" s="347"/>
      <c r="K25" s="347"/>
      <c r="L25" s="347"/>
      <c r="M25" s="347"/>
      <c r="N25" s="347"/>
      <c r="O25" s="347"/>
      <c r="P25" s="347"/>
      <c r="Q25" s="347"/>
      <c r="R25" s="347"/>
      <c r="S25" s="347"/>
      <c r="T25" s="347"/>
      <c r="U25" s="347"/>
      <c r="V25" s="347"/>
      <c r="W25" s="347"/>
      <c r="X25" s="347"/>
      <c r="Y25" s="347"/>
      <c r="Z25" s="347"/>
      <c r="AA25" s="347"/>
      <c r="AB25" s="347"/>
      <c r="AC25" s="347"/>
      <c r="AD25" s="347"/>
      <c r="AE25" s="466"/>
    </row>
    <row r="26" spans="1:31" ht="18" hidden="1" customHeight="1" x14ac:dyDescent="0.2">
      <c r="A26" s="471" t="s">
        <v>136</v>
      </c>
      <c r="B26" s="14"/>
      <c r="C26" s="15"/>
      <c r="D26" s="472"/>
      <c r="E26" s="16"/>
      <c r="F26" s="27"/>
      <c r="G26" s="27">
        <f t="shared" ref="G26:AD26" si="5">SUM(G27:G31)</f>
        <v>0</v>
      </c>
      <c r="H26" s="27">
        <f t="shared" si="5"/>
        <v>0</v>
      </c>
      <c r="I26" s="27">
        <f t="shared" si="5"/>
        <v>0</v>
      </c>
      <c r="J26" s="27">
        <f t="shared" si="5"/>
        <v>0</v>
      </c>
      <c r="K26" s="27">
        <f t="shared" si="5"/>
        <v>0</v>
      </c>
      <c r="L26" s="27">
        <f t="shared" si="5"/>
        <v>0</v>
      </c>
      <c r="M26" s="27">
        <f t="shared" si="5"/>
        <v>0</v>
      </c>
      <c r="N26" s="27">
        <f t="shared" si="5"/>
        <v>0</v>
      </c>
      <c r="O26" s="27">
        <f t="shared" si="5"/>
        <v>0</v>
      </c>
      <c r="P26" s="27">
        <f t="shared" si="5"/>
        <v>0</v>
      </c>
      <c r="Q26" s="27">
        <f t="shared" si="5"/>
        <v>0</v>
      </c>
      <c r="R26" s="27">
        <f t="shared" si="5"/>
        <v>0</v>
      </c>
      <c r="S26" s="27">
        <f t="shared" si="5"/>
        <v>0</v>
      </c>
      <c r="T26" s="27">
        <f t="shared" si="5"/>
        <v>0</v>
      </c>
      <c r="U26" s="27">
        <f t="shared" si="5"/>
        <v>0</v>
      </c>
      <c r="V26" s="27">
        <f t="shared" si="5"/>
        <v>0</v>
      </c>
      <c r="W26" s="27">
        <f t="shared" si="5"/>
        <v>0</v>
      </c>
      <c r="X26" s="27">
        <f t="shared" si="5"/>
        <v>0</v>
      </c>
      <c r="Y26" s="27">
        <f t="shared" si="5"/>
        <v>0</v>
      </c>
      <c r="Z26" s="27">
        <f t="shared" si="5"/>
        <v>0</v>
      </c>
      <c r="AA26" s="27">
        <f t="shared" si="5"/>
        <v>0</v>
      </c>
      <c r="AB26" s="27">
        <f t="shared" si="5"/>
        <v>0</v>
      </c>
      <c r="AC26" s="27">
        <f t="shared" si="5"/>
        <v>0</v>
      </c>
      <c r="AD26" s="27">
        <f t="shared" si="5"/>
        <v>0</v>
      </c>
      <c r="AE26" s="466">
        <f t="shared" si="2"/>
        <v>0</v>
      </c>
    </row>
    <row r="27" spans="1:31" ht="18" hidden="1" customHeight="1" x14ac:dyDescent="0.2">
      <c r="A27" s="474" t="s">
        <v>138</v>
      </c>
      <c r="B27" s="23"/>
      <c r="C27" s="344"/>
      <c r="D27" s="463">
        <f t="shared" ref="D27:D32" si="6">C27*$C$26*$C$17</f>
        <v>0</v>
      </c>
      <c r="E27" s="345"/>
      <c r="F27" s="347"/>
      <c r="G27" s="347"/>
      <c r="H27" s="347"/>
      <c r="I27" s="347"/>
      <c r="J27" s="347"/>
      <c r="K27" s="347"/>
      <c r="L27" s="347"/>
      <c r="M27" s="347"/>
      <c r="N27" s="347"/>
      <c r="O27" s="347"/>
      <c r="P27" s="347"/>
      <c r="Q27" s="347"/>
      <c r="R27" s="347"/>
      <c r="S27" s="347"/>
      <c r="T27" s="347"/>
      <c r="U27" s="347"/>
      <c r="V27" s="347"/>
      <c r="W27" s="347"/>
      <c r="X27" s="347"/>
      <c r="Y27" s="347"/>
      <c r="Z27" s="347"/>
      <c r="AA27" s="347"/>
      <c r="AB27" s="347"/>
      <c r="AC27" s="347"/>
      <c r="AD27" s="347"/>
      <c r="AE27" s="466">
        <f t="shared" si="2"/>
        <v>0</v>
      </c>
    </row>
    <row r="28" spans="1:31" ht="18" hidden="1" customHeight="1" x14ac:dyDescent="0.2">
      <c r="A28" s="474" t="s">
        <v>140</v>
      </c>
      <c r="B28" s="23"/>
      <c r="C28" s="344"/>
      <c r="D28" s="463">
        <f t="shared" si="6"/>
        <v>0</v>
      </c>
      <c r="E28" s="345"/>
      <c r="F28" s="347"/>
      <c r="G28" s="347"/>
      <c r="H28" s="347"/>
      <c r="I28" s="347"/>
      <c r="J28" s="347"/>
      <c r="K28" s="347"/>
      <c r="L28" s="347"/>
      <c r="M28" s="347"/>
      <c r="N28" s="347"/>
      <c r="O28" s="347"/>
      <c r="P28" s="347"/>
      <c r="Q28" s="347"/>
      <c r="R28" s="347"/>
      <c r="S28" s="347"/>
      <c r="T28" s="347"/>
      <c r="U28" s="347"/>
      <c r="V28" s="347"/>
      <c r="W28" s="347"/>
      <c r="X28" s="347"/>
      <c r="Y28" s="347"/>
      <c r="Z28" s="347"/>
      <c r="AA28" s="347"/>
      <c r="AB28" s="347"/>
      <c r="AC28" s="347"/>
      <c r="AD28" s="347"/>
      <c r="AE28" s="466">
        <f t="shared" si="2"/>
        <v>0</v>
      </c>
    </row>
    <row r="29" spans="1:31" ht="18" hidden="1" customHeight="1" x14ac:dyDescent="0.2">
      <c r="A29" s="474" t="s">
        <v>142</v>
      </c>
      <c r="B29" s="23"/>
      <c r="C29" s="344"/>
      <c r="D29" s="463">
        <f t="shared" si="6"/>
        <v>0</v>
      </c>
      <c r="E29" s="345"/>
      <c r="F29" s="347"/>
      <c r="G29" s="347"/>
      <c r="H29" s="347"/>
      <c r="I29" s="347"/>
      <c r="J29" s="347"/>
      <c r="K29" s="347"/>
      <c r="L29" s="347"/>
      <c r="M29" s="347"/>
      <c r="N29" s="347"/>
      <c r="O29" s="347"/>
      <c r="P29" s="347"/>
      <c r="Q29" s="347"/>
      <c r="R29" s="347"/>
      <c r="S29" s="347"/>
      <c r="T29" s="347"/>
      <c r="U29" s="347"/>
      <c r="V29" s="347"/>
      <c r="W29" s="347"/>
      <c r="X29" s="347"/>
      <c r="Y29" s="347"/>
      <c r="Z29" s="347"/>
      <c r="AA29" s="347"/>
      <c r="AB29" s="347"/>
      <c r="AC29" s="347"/>
      <c r="AD29" s="347"/>
      <c r="AE29" s="466">
        <f t="shared" si="2"/>
        <v>0</v>
      </c>
    </row>
    <row r="30" spans="1:31" ht="18" hidden="1" customHeight="1" x14ac:dyDescent="0.2">
      <c r="A30" s="474" t="s">
        <v>358</v>
      </c>
      <c r="B30" s="23"/>
      <c r="C30" s="344"/>
      <c r="D30" s="463">
        <f t="shared" si="6"/>
        <v>0</v>
      </c>
      <c r="E30" s="345"/>
      <c r="F30" s="347"/>
      <c r="G30" s="347"/>
      <c r="H30" s="347"/>
      <c r="I30" s="347"/>
      <c r="J30" s="347"/>
      <c r="K30" s="347"/>
      <c r="L30" s="347"/>
      <c r="M30" s="347"/>
      <c r="N30" s="347"/>
      <c r="O30" s="347"/>
      <c r="P30" s="347"/>
      <c r="Q30" s="347"/>
      <c r="R30" s="347"/>
      <c r="S30" s="347"/>
      <c r="T30" s="347"/>
      <c r="U30" s="347"/>
      <c r="V30" s="347"/>
      <c r="W30" s="347"/>
      <c r="X30" s="347"/>
      <c r="Y30" s="347"/>
      <c r="Z30" s="347"/>
      <c r="AA30" s="347"/>
      <c r="AB30" s="347"/>
      <c r="AC30" s="347"/>
      <c r="AD30" s="347"/>
      <c r="AE30" s="466">
        <f t="shared" si="2"/>
        <v>0</v>
      </c>
    </row>
    <row r="31" spans="1:31" ht="18" hidden="1" customHeight="1" x14ac:dyDescent="0.2">
      <c r="A31" s="474" t="s">
        <v>359</v>
      </c>
      <c r="B31" s="23"/>
      <c r="C31" s="344"/>
      <c r="D31" s="463">
        <f t="shared" si="6"/>
        <v>0</v>
      </c>
      <c r="E31" s="345"/>
      <c r="F31" s="347"/>
      <c r="G31" s="347"/>
      <c r="H31" s="347"/>
      <c r="I31" s="347"/>
      <c r="J31" s="347"/>
      <c r="K31" s="347"/>
      <c r="L31" s="347"/>
      <c r="M31" s="347"/>
      <c r="N31" s="347"/>
      <c r="O31" s="347"/>
      <c r="P31" s="347"/>
      <c r="Q31" s="347"/>
      <c r="R31" s="347"/>
      <c r="S31" s="347"/>
      <c r="T31" s="347"/>
      <c r="U31" s="347"/>
      <c r="V31" s="347"/>
      <c r="W31" s="347"/>
      <c r="X31" s="347"/>
      <c r="Y31" s="347"/>
      <c r="Z31" s="347"/>
      <c r="AA31" s="347"/>
      <c r="AB31" s="347"/>
      <c r="AC31" s="347"/>
      <c r="AD31" s="347"/>
      <c r="AE31" s="466">
        <f t="shared" si="2"/>
        <v>0</v>
      </c>
    </row>
    <row r="32" spans="1:31" ht="18" hidden="1" customHeight="1" x14ac:dyDescent="0.2">
      <c r="A32" s="474" t="s">
        <v>360</v>
      </c>
      <c r="B32" s="23"/>
      <c r="C32" s="344"/>
      <c r="D32" s="463">
        <f t="shared" si="6"/>
        <v>0</v>
      </c>
      <c r="E32" s="345"/>
      <c r="F32" s="347"/>
      <c r="G32" s="347"/>
      <c r="H32" s="347"/>
      <c r="I32" s="347"/>
      <c r="J32" s="347"/>
      <c r="K32" s="347"/>
      <c r="L32" s="347"/>
      <c r="M32" s="347"/>
      <c r="N32" s="347"/>
      <c r="O32" s="347"/>
      <c r="P32" s="347"/>
      <c r="Q32" s="347"/>
      <c r="R32" s="347"/>
      <c r="S32" s="347"/>
      <c r="T32" s="347"/>
      <c r="U32" s="347"/>
      <c r="V32" s="347"/>
      <c r="W32" s="347"/>
      <c r="X32" s="347"/>
      <c r="Y32" s="347"/>
      <c r="Z32" s="347"/>
      <c r="AA32" s="347"/>
      <c r="AB32" s="347"/>
      <c r="AC32" s="347"/>
      <c r="AD32" s="347"/>
      <c r="AE32" s="466"/>
    </row>
    <row r="33" spans="1:31" ht="18" hidden="1" customHeight="1" x14ac:dyDescent="0.2">
      <c r="A33" s="471" t="s">
        <v>144</v>
      </c>
      <c r="B33" s="14"/>
      <c r="C33" s="15"/>
      <c r="D33" s="472"/>
      <c r="E33" s="16"/>
      <c r="F33" s="27"/>
      <c r="G33" s="27">
        <f>SUM(G34:G38)</f>
        <v>0</v>
      </c>
      <c r="H33" s="27">
        <f t="shared" ref="H33" si="7">SUM(H34:H38)</f>
        <v>0</v>
      </c>
      <c r="I33" s="27">
        <f t="shared" ref="I33" si="8">SUM(I34:I38)</f>
        <v>0</v>
      </c>
      <c r="J33" s="27">
        <f t="shared" ref="J33" si="9">SUM(J34:J38)</f>
        <v>0</v>
      </c>
      <c r="K33" s="27">
        <f t="shared" ref="K33" si="10">SUM(K34:K38)</f>
        <v>0</v>
      </c>
      <c r="L33" s="27">
        <f t="shared" ref="L33" si="11">SUM(L34:L38)</f>
        <v>0</v>
      </c>
      <c r="M33" s="27">
        <f t="shared" ref="M33" si="12">SUM(M34:M38)</f>
        <v>0</v>
      </c>
      <c r="N33" s="27">
        <f t="shared" ref="N33" si="13">SUM(N34:N38)</f>
        <v>0</v>
      </c>
      <c r="O33" s="27">
        <f t="shared" ref="O33" si="14">SUM(O34:O38)</f>
        <v>0</v>
      </c>
      <c r="P33" s="27">
        <f t="shared" ref="P33" si="15">SUM(P34:P38)</f>
        <v>0</v>
      </c>
      <c r="Q33" s="27">
        <f t="shared" ref="Q33:AD33" si="16">SUM(Q34:Q38)</f>
        <v>0</v>
      </c>
      <c r="R33" s="27">
        <f t="shared" si="16"/>
        <v>0</v>
      </c>
      <c r="S33" s="27">
        <f t="shared" si="16"/>
        <v>0</v>
      </c>
      <c r="T33" s="27">
        <f t="shared" si="16"/>
        <v>0</v>
      </c>
      <c r="U33" s="27">
        <f t="shared" si="16"/>
        <v>0</v>
      </c>
      <c r="V33" s="27">
        <f t="shared" si="16"/>
        <v>0</v>
      </c>
      <c r="W33" s="27">
        <f t="shared" si="16"/>
        <v>0</v>
      </c>
      <c r="X33" s="27">
        <f t="shared" si="16"/>
        <v>0</v>
      </c>
      <c r="Y33" s="27">
        <f t="shared" si="16"/>
        <v>0</v>
      </c>
      <c r="Z33" s="27">
        <f t="shared" si="16"/>
        <v>0</v>
      </c>
      <c r="AA33" s="27">
        <f t="shared" si="16"/>
        <v>0</v>
      </c>
      <c r="AB33" s="27">
        <f t="shared" si="16"/>
        <v>0</v>
      </c>
      <c r="AC33" s="27">
        <f t="shared" si="16"/>
        <v>0</v>
      </c>
      <c r="AD33" s="27">
        <f t="shared" si="16"/>
        <v>0</v>
      </c>
      <c r="AE33" s="466">
        <f t="shared" si="2"/>
        <v>0</v>
      </c>
    </row>
    <row r="34" spans="1:31" ht="18" hidden="1" customHeight="1" x14ac:dyDescent="0.2">
      <c r="A34" s="474" t="s">
        <v>145</v>
      </c>
      <c r="B34" s="23"/>
      <c r="C34" s="344"/>
      <c r="D34" s="463">
        <f>C34*$C$33*$C$17</f>
        <v>0</v>
      </c>
      <c r="E34" s="345"/>
      <c r="F34" s="347"/>
      <c r="G34" s="347"/>
      <c r="H34" s="347"/>
      <c r="I34" s="347"/>
      <c r="J34" s="347"/>
      <c r="K34" s="347"/>
      <c r="L34" s="347"/>
      <c r="M34" s="347"/>
      <c r="N34" s="347"/>
      <c r="O34" s="347"/>
      <c r="P34" s="347"/>
      <c r="Q34" s="347"/>
      <c r="R34" s="347"/>
      <c r="S34" s="347"/>
      <c r="T34" s="347"/>
      <c r="U34" s="347"/>
      <c r="V34" s="347"/>
      <c r="W34" s="347"/>
      <c r="X34" s="347"/>
      <c r="Y34" s="347"/>
      <c r="Z34" s="347"/>
      <c r="AA34" s="347"/>
      <c r="AB34" s="347"/>
      <c r="AC34" s="347"/>
      <c r="AD34" s="347"/>
      <c r="AE34" s="466">
        <f t="shared" si="2"/>
        <v>0</v>
      </c>
    </row>
    <row r="35" spans="1:31" ht="18" hidden="1" customHeight="1" x14ac:dyDescent="0.2">
      <c r="A35" s="474" t="s">
        <v>146</v>
      </c>
      <c r="B35" s="23"/>
      <c r="C35" s="344"/>
      <c r="D35" s="463">
        <f>C35*$C$33*$C$17</f>
        <v>0</v>
      </c>
      <c r="E35" s="345"/>
      <c r="F35" s="347"/>
      <c r="G35" s="347"/>
      <c r="H35" s="347"/>
      <c r="I35" s="347"/>
      <c r="J35" s="347"/>
      <c r="K35" s="347"/>
      <c r="L35" s="347"/>
      <c r="M35" s="347"/>
      <c r="N35" s="347"/>
      <c r="O35" s="347"/>
      <c r="P35" s="347"/>
      <c r="Q35" s="347"/>
      <c r="R35" s="347"/>
      <c r="S35" s="347"/>
      <c r="T35" s="347"/>
      <c r="U35" s="347"/>
      <c r="V35" s="347"/>
      <c r="W35" s="347"/>
      <c r="X35" s="347"/>
      <c r="Y35" s="347"/>
      <c r="Z35" s="347"/>
      <c r="AA35" s="347"/>
      <c r="AB35" s="347"/>
      <c r="AC35" s="347"/>
      <c r="AD35" s="347"/>
      <c r="AE35" s="466">
        <f t="shared" si="2"/>
        <v>0</v>
      </c>
    </row>
    <row r="36" spans="1:31" ht="18" hidden="1" customHeight="1" x14ac:dyDescent="0.2">
      <c r="A36" s="474" t="s">
        <v>361</v>
      </c>
      <c r="B36" s="23"/>
      <c r="C36" s="344"/>
      <c r="D36" s="463">
        <f>C36*$C$33*$C$17</f>
        <v>0</v>
      </c>
      <c r="E36" s="345"/>
      <c r="F36" s="347"/>
      <c r="G36" s="347"/>
      <c r="H36" s="347"/>
      <c r="I36" s="347"/>
      <c r="J36" s="347"/>
      <c r="K36" s="347"/>
      <c r="L36" s="347"/>
      <c r="M36" s="347"/>
      <c r="N36" s="347"/>
      <c r="O36" s="347"/>
      <c r="P36" s="347"/>
      <c r="Q36" s="347"/>
      <c r="R36" s="347"/>
      <c r="S36" s="347"/>
      <c r="T36" s="347"/>
      <c r="U36" s="347"/>
      <c r="V36" s="347"/>
      <c r="W36" s="347"/>
      <c r="X36" s="347"/>
      <c r="Y36" s="347"/>
      <c r="Z36" s="347"/>
      <c r="AA36" s="347"/>
      <c r="AB36" s="347"/>
      <c r="AC36" s="347"/>
      <c r="AD36" s="347"/>
      <c r="AE36" s="466">
        <f t="shared" si="2"/>
        <v>0</v>
      </c>
    </row>
    <row r="37" spans="1:31" ht="18" hidden="1" customHeight="1" x14ac:dyDescent="0.2">
      <c r="A37" s="474" t="s">
        <v>362</v>
      </c>
      <c r="B37" s="23"/>
      <c r="C37" s="344"/>
      <c r="D37" s="463">
        <f>C37*$C$33*$C$17</f>
        <v>0</v>
      </c>
      <c r="E37" s="345"/>
      <c r="F37" s="347"/>
      <c r="G37" s="347"/>
      <c r="H37" s="347"/>
      <c r="I37" s="347"/>
      <c r="J37" s="347"/>
      <c r="K37" s="347"/>
      <c r="L37" s="347"/>
      <c r="M37" s="347"/>
      <c r="N37" s="347"/>
      <c r="O37" s="347"/>
      <c r="P37" s="347"/>
      <c r="Q37" s="347"/>
      <c r="R37" s="347"/>
      <c r="S37" s="347"/>
      <c r="T37" s="347"/>
      <c r="U37" s="347"/>
      <c r="V37" s="347"/>
      <c r="W37" s="347"/>
      <c r="X37" s="347"/>
      <c r="Y37" s="347"/>
      <c r="Z37" s="347"/>
      <c r="AA37" s="347"/>
      <c r="AB37" s="347"/>
      <c r="AC37" s="347"/>
      <c r="AD37" s="347"/>
      <c r="AE37" s="466">
        <f t="shared" si="2"/>
        <v>0</v>
      </c>
    </row>
    <row r="38" spans="1:31" ht="18" hidden="1" customHeight="1" x14ac:dyDescent="0.2">
      <c r="A38" s="474" t="s">
        <v>363</v>
      </c>
      <c r="B38" s="23"/>
      <c r="C38" s="344"/>
      <c r="D38" s="463">
        <f>C38*$C$33*$C$17</f>
        <v>0</v>
      </c>
      <c r="E38" s="345"/>
      <c r="F38" s="347"/>
      <c r="G38" s="347"/>
      <c r="H38" s="347"/>
      <c r="I38" s="347"/>
      <c r="J38" s="347"/>
      <c r="K38" s="347"/>
      <c r="L38" s="347"/>
      <c r="M38" s="347"/>
      <c r="N38" s="347"/>
      <c r="O38" s="347"/>
      <c r="P38" s="347"/>
      <c r="Q38" s="347"/>
      <c r="R38" s="347"/>
      <c r="S38" s="347"/>
      <c r="T38" s="347"/>
      <c r="U38" s="347"/>
      <c r="V38" s="347"/>
      <c r="W38" s="347"/>
      <c r="X38" s="347"/>
      <c r="Y38" s="347"/>
      <c r="Z38" s="347"/>
      <c r="AA38" s="347"/>
      <c r="AB38" s="347"/>
      <c r="AC38" s="347"/>
      <c r="AD38" s="347"/>
      <c r="AE38" s="466">
        <f t="shared" si="2"/>
        <v>0</v>
      </c>
    </row>
    <row r="39" spans="1:31" ht="18" hidden="1" customHeight="1" x14ac:dyDescent="0.2">
      <c r="A39" s="471" t="s">
        <v>147</v>
      </c>
      <c r="B39" s="14"/>
      <c r="C39" s="15"/>
      <c r="D39" s="472"/>
      <c r="E39" s="16"/>
      <c r="F39" s="27"/>
      <c r="G39" s="27">
        <f>SUM(G40:G44)</f>
        <v>0</v>
      </c>
      <c r="H39" s="27">
        <f t="shared" ref="H39:AD39" si="17">SUM(H40:H44)</f>
        <v>0</v>
      </c>
      <c r="I39" s="27">
        <f t="shared" si="17"/>
        <v>0</v>
      </c>
      <c r="J39" s="27">
        <f t="shared" si="17"/>
        <v>0</v>
      </c>
      <c r="K39" s="27">
        <f t="shared" si="17"/>
        <v>0</v>
      </c>
      <c r="L39" s="27">
        <f t="shared" si="17"/>
        <v>0</v>
      </c>
      <c r="M39" s="27">
        <f t="shared" si="17"/>
        <v>0</v>
      </c>
      <c r="N39" s="27">
        <f t="shared" si="17"/>
        <v>0</v>
      </c>
      <c r="O39" s="27">
        <f t="shared" si="17"/>
        <v>0</v>
      </c>
      <c r="P39" s="27">
        <f t="shared" si="17"/>
        <v>0</v>
      </c>
      <c r="Q39" s="27">
        <f t="shared" si="17"/>
        <v>0</v>
      </c>
      <c r="R39" s="27">
        <f t="shared" si="17"/>
        <v>0</v>
      </c>
      <c r="S39" s="27">
        <f t="shared" si="17"/>
        <v>0</v>
      </c>
      <c r="T39" s="27">
        <f t="shared" si="17"/>
        <v>0</v>
      </c>
      <c r="U39" s="27">
        <f t="shared" si="17"/>
        <v>0</v>
      </c>
      <c r="V39" s="27">
        <f t="shared" si="17"/>
        <v>0</v>
      </c>
      <c r="W39" s="27">
        <f t="shared" si="17"/>
        <v>0</v>
      </c>
      <c r="X39" s="27">
        <f t="shared" si="17"/>
        <v>0</v>
      </c>
      <c r="Y39" s="27">
        <f t="shared" si="17"/>
        <v>0</v>
      </c>
      <c r="Z39" s="27">
        <f t="shared" si="17"/>
        <v>0</v>
      </c>
      <c r="AA39" s="27">
        <f t="shared" si="17"/>
        <v>0</v>
      </c>
      <c r="AB39" s="27">
        <f t="shared" si="17"/>
        <v>0</v>
      </c>
      <c r="AC39" s="27">
        <f t="shared" si="17"/>
        <v>0</v>
      </c>
      <c r="AD39" s="27">
        <f t="shared" si="17"/>
        <v>0</v>
      </c>
      <c r="AE39" s="466">
        <f t="shared" si="2"/>
        <v>0</v>
      </c>
    </row>
    <row r="40" spans="1:31" ht="18" hidden="1" customHeight="1" x14ac:dyDescent="0.2">
      <c r="A40" s="474" t="s">
        <v>148</v>
      </c>
      <c r="B40" s="23"/>
      <c r="C40" s="344"/>
      <c r="D40" s="463">
        <f>C40*$C$39*$C$17</f>
        <v>0</v>
      </c>
      <c r="E40" s="345"/>
      <c r="F40" s="347"/>
      <c r="G40" s="347"/>
      <c r="H40" s="347"/>
      <c r="I40" s="347"/>
      <c r="J40" s="347"/>
      <c r="K40" s="347"/>
      <c r="L40" s="347"/>
      <c r="M40" s="347"/>
      <c r="N40" s="347"/>
      <c r="O40" s="347"/>
      <c r="P40" s="347"/>
      <c r="Q40" s="347"/>
      <c r="R40" s="347"/>
      <c r="S40" s="347"/>
      <c r="T40" s="347"/>
      <c r="U40" s="347"/>
      <c r="V40" s="347"/>
      <c r="W40" s="347"/>
      <c r="X40" s="347"/>
      <c r="Y40" s="347"/>
      <c r="Z40" s="347"/>
      <c r="AA40" s="347"/>
      <c r="AB40" s="347"/>
      <c r="AC40" s="347"/>
      <c r="AD40" s="347"/>
      <c r="AE40" s="466">
        <f t="shared" si="2"/>
        <v>0</v>
      </c>
    </row>
    <row r="41" spans="1:31" ht="18" hidden="1" customHeight="1" x14ac:dyDescent="0.2">
      <c r="A41" s="474" t="s">
        <v>149</v>
      </c>
      <c r="B41" s="23"/>
      <c r="C41" s="344"/>
      <c r="D41" s="463">
        <f>C41*$C$39*$C$17</f>
        <v>0</v>
      </c>
      <c r="E41" s="345"/>
      <c r="F41" s="347"/>
      <c r="G41" s="347"/>
      <c r="H41" s="347"/>
      <c r="I41" s="347"/>
      <c r="J41" s="347"/>
      <c r="K41" s="347"/>
      <c r="L41" s="347"/>
      <c r="M41" s="347"/>
      <c r="N41" s="347"/>
      <c r="O41" s="347"/>
      <c r="P41" s="347"/>
      <c r="Q41" s="347"/>
      <c r="R41" s="347"/>
      <c r="S41" s="347"/>
      <c r="T41" s="347"/>
      <c r="U41" s="347"/>
      <c r="V41" s="347"/>
      <c r="W41" s="347"/>
      <c r="X41" s="347"/>
      <c r="Y41" s="347"/>
      <c r="Z41" s="347"/>
      <c r="AA41" s="347"/>
      <c r="AB41" s="347"/>
      <c r="AC41" s="347"/>
      <c r="AD41" s="347"/>
      <c r="AE41" s="466">
        <f t="shared" si="2"/>
        <v>0</v>
      </c>
    </row>
    <row r="42" spans="1:31" ht="18" hidden="1" customHeight="1" x14ac:dyDescent="0.2">
      <c r="A42" s="474" t="s">
        <v>364</v>
      </c>
      <c r="B42" s="23"/>
      <c r="C42" s="344"/>
      <c r="D42" s="463">
        <f>C42*$C$39*$C$17</f>
        <v>0</v>
      </c>
      <c r="E42" s="345"/>
      <c r="F42" s="347"/>
      <c r="G42" s="347"/>
      <c r="H42" s="347"/>
      <c r="I42" s="347"/>
      <c r="J42" s="347"/>
      <c r="K42" s="347"/>
      <c r="L42" s="347"/>
      <c r="M42" s="347"/>
      <c r="N42" s="347"/>
      <c r="O42" s="347"/>
      <c r="P42" s="347"/>
      <c r="Q42" s="347"/>
      <c r="R42" s="347"/>
      <c r="S42" s="347"/>
      <c r="T42" s="347"/>
      <c r="U42" s="347"/>
      <c r="V42" s="347"/>
      <c r="W42" s="347"/>
      <c r="X42" s="347"/>
      <c r="Y42" s="347"/>
      <c r="Z42" s="347"/>
      <c r="AA42" s="347"/>
      <c r="AB42" s="347"/>
      <c r="AC42" s="347"/>
      <c r="AD42" s="347"/>
      <c r="AE42" s="466">
        <f t="shared" si="2"/>
        <v>0</v>
      </c>
    </row>
    <row r="43" spans="1:31" ht="18" hidden="1" customHeight="1" x14ac:dyDescent="0.2">
      <c r="A43" s="474" t="s">
        <v>365</v>
      </c>
      <c r="B43" s="23"/>
      <c r="C43" s="344"/>
      <c r="D43" s="463">
        <f>C43*$C$39*$C$17</f>
        <v>0</v>
      </c>
      <c r="E43" s="345"/>
      <c r="F43" s="347"/>
      <c r="G43" s="347"/>
      <c r="H43" s="347"/>
      <c r="I43" s="347"/>
      <c r="J43" s="347"/>
      <c r="K43" s="347"/>
      <c r="L43" s="347"/>
      <c r="M43" s="347"/>
      <c r="N43" s="347"/>
      <c r="O43" s="347"/>
      <c r="P43" s="347"/>
      <c r="Q43" s="347"/>
      <c r="R43" s="347"/>
      <c r="S43" s="347"/>
      <c r="T43" s="347"/>
      <c r="U43" s="347"/>
      <c r="V43" s="347"/>
      <c r="W43" s="347"/>
      <c r="X43" s="347"/>
      <c r="Y43" s="347"/>
      <c r="Z43" s="347"/>
      <c r="AA43" s="347"/>
      <c r="AB43" s="347"/>
      <c r="AC43" s="347"/>
      <c r="AD43" s="347"/>
      <c r="AE43" s="466">
        <f t="shared" si="2"/>
        <v>0</v>
      </c>
    </row>
    <row r="44" spans="1:31" ht="18" hidden="1" customHeight="1" x14ac:dyDescent="0.2">
      <c r="A44" s="474" t="s">
        <v>366</v>
      </c>
      <c r="B44" s="23"/>
      <c r="C44" s="344"/>
      <c r="D44" s="463">
        <f>C44*$C$39*$C$17</f>
        <v>0</v>
      </c>
      <c r="E44" s="345"/>
      <c r="F44" s="347"/>
      <c r="G44" s="347"/>
      <c r="H44" s="347"/>
      <c r="I44" s="347"/>
      <c r="J44" s="347"/>
      <c r="K44" s="347"/>
      <c r="L44" s="347"/>
      <c r="M44" s="347"/>
      <c r="N44" s="347"/>
      <c r="O44" s="347"/>
      <c r="P44" s="347"/>
      <c r="Q44" s="347"/>
      <c r="R44" s="347"/>
      <c r="S44" s="347"/>
      <c r="T44" s="347"/>
      <c r="U44" s="347"/>
      <c r="V44" s="347"/>
      <c r="W44" s="347"/>
      <c r="X44" s="347"/>
      <c r="Y44" s="347"/>
      <c r="Z44" s="347"/>
      <c r="AA44" s="347"/>
      <c r="AB44" s="347"/>
      <c r="AC44" s="347"/>
      <c r="AD44" s="347"/>
      <c r="AE44" s="466">
        <f t="shared" si="2"/>
        <v>0</v>
      </c>
    </row>
    <row r="45" spans="1:31" ht="18" hidden="1" customHeight="1" x14ac:dyDescent="0.2">
      <c r="A45" s="471" t="s">
        <v>150</v>
      </c>
      <c r="B45" s="14"/>
      <c r="C45" s="15"/>
      <c r="D45" s="472"/>
      <c r="E45" s="16"/>
      <c r="F45" s="27"/>
      <c r="G45" s="27">
        <f>SUM(G46:G50)</f>
        <v>0</v>
      </c>
      <c r="H45" s="27">
        <f t="shared" ref="H45:AD45" si="18">SUM(H46:H50)</f>
        <v>0</v>
      </c>
      <c r="I45" s="27">
        <f>SUM(I46:I50)</f>
        <v>0</v>
      </c>
      <c r="J45" s="27">
        <f t="shared" si="18"/>
        <v>0</v>
      </c>
      <c r="K45" s="27">
        <f t="shared" si="18"/>
        <v>0</v>
      </c>
      <c r="L45" s="27">
        <f t="shared" si="18"/>
        <v>0</v>
      </c>
      <c r="M45" s="27">
        <f t="shared" si="18"/>
        <v>0</v>
      </c>
      <c r="N45" s="27">
        <f t="shared" si="18"/>
        <v>0</v>
      </c>
      <c r="O45" s="27">
        <f t="shared" si="18"/>
        <v>0</v>
      </c>
      <c r="P45" s="27">
        <f t="shared" si="18"/>
        <v>0</v>
      </c>
      <c r="Q45" s="27">
        <f t="shared" si="18"/>
        <v>0</v>
      </c>
      <c r="R45" s="27">
        <f t="shared" si="18"/>
        <v>0</v>
      </c>
      <c r="S45" s="27">
        <f t="shared" si="18"/>
        <v>0</v>
      </c>
      <c r="T45" s="27">
        <f t="shared" si="18"/>
        <v>0</v>
      </c>
      <c r="U45" s="27">
        <f t="shared" si="18"/>
        <v>0</v>
      </c>
      <c r="V45" s="27">
        <f t="shared" si="18"/>
        <v>0</v>
      </c>
      <c r="W45" s="27">
        <f t="shared" si="18"/>
        <v>0</v>
      </c>
      <c r="X45" s="27">
        <f t="shared" si="18"/>
        <v>0</v>
      </c>
      <c r="Y45" s="27">
        <f t="shared" si="18"/>
        <v>0</v>
      </c>
      <c r="Z45" s="27">
        <f>SUM(Z46:Z50)</f>
        <v>0</v>
      </c>
      <c r="AA45" s="27">
        <f t="shared" si="18"/>
        <v>0</v>
      </c>
      <c r="AB45" s="27">
        <f t="shared" si="18"/>
        <v>0</v>
      </c>
      <c r="AC45" s="27">
        <f t="shared" si="18"/>
        <v>0</v>
      </c>
      <c r="AD45" s="27">
        <f t="shared" si="18"/>
        <v>0</v>
      </c>
      <c r="AE45" s="466">
        <f t="shared" si="2"/>
        <v>0</v>
      </c>
    </row>
    <row r="46" spans="1:31" ht="18" hidden="1" customHeight="1" x14ac:dyDescent="0.2">
      <c r="A46" s="474" t="s">
        <v>151</v>
      </c>
      <c r="B46" s="23"/>
      <c r="C46" s="344"/>
      <c r="D46" s="463">
        <f>C46*$C$45*$C$17</f>
        <v>0</v>
      </c>
      <c r="E46" s="345"/>
      <c r="F46" s="347"/>
      <c r="G46" s="347"/>
      <c r="H46" s="347"/>
      <c r="I46" s="347"/>
      <c r="J46" s="347"/>
      <c r="K46" s="347"/>
      <c r="L46" s="347"/>
      <c r="M46" s="347"/>
      <c r="N46" s="347"/>
      <c r="O46" s="347"/>
      <c r="P46" s="347"/>
      <c r="Q46" s="347"/>
      <c r="R46" s="347"/>
      <c r="S46" s="347"/>
      <c r="T46" s="347"/>
      <c r="U46" s="347"/>
      <c r="V46" s="347"/>
      <c r="W46" s="347"/>
      <c r="X46" s="347"/>
      <c r="Y46" s="347"/>
      <c r="Z46" s="347"/>
      <c r="AA46" s="347"/>
      <c r="AB46" s="347"/>
      <c r="AC46" s="347"/>
      <c r="AD46" s="347"/>
      <c r="AE46" s="466">
        <f t="shared" si="2"/>
        <v>0</v>
      </c>
    </row>
    <row r="47" spans="1:31" ht="18" hidden="1" customHeight="1" x14ac:dyDescent="0.2">
      <c r="A47" s="474" t="s">
        <v>184</v>
      </c>
      <c r="B47" s="23"/>
      <c r="C47" s="344"/>
      <c r="D47" s="463">
        <f>C47*$C$45*$C$17</f>
        <v>0</v>
      </c>
      <c r="E47" s="345"/>
      <c r="F47" s="347"/>
      <c r="G47" s="347"/>
      <c r="H47" s="347"/>
      <c r="I47" s="347"/>
      <c r="J47" s="347"/>
      <c r="K47" s="347"/>
      <c r="L47" s="347"/>
      <c r="M47" s="347"/>
      <c r="N47" s="347"/>
      <c r="O47" s="347"/>
      <c r="P47" s="347"/>
      <c r="Q47" s="347"/>
      <c r="R47" s="347"/>
      <c r="S47" s="347"/>
      <c r="T47" s="347"/>
      <c r="U47" s="347"/>
      <c r="V47" s="347"/>
      <c r="W47" s="347"/>
      <c r="X47" s="347"/>
      <c r="Y47" s="347"/>
      <c r="Z47" s="347"/>
      <c r="AA47" s="347"/>
      <c r="AB47" s="347"/>
      <c r="AC47" s="347"/>
      <c r="AD47" s="347"/>
      <c r="AE47" s="466">
        <f t="shared" si="2"/>
        <v>0</v>
      </c>
    </row>
    <row r="48" spans="1:31" ht="18" hidden="1" customHeight="1" x14ac:dyDescent="0.2">
      <c r="A48" s="474" t="s">
        <v>186</v>
      </c>
      <c r="B48" s="23"/>
      <c r="C48" s="344"/>
      <c r="D48" s="463">
        <f>C48*$C$45*$C$17</f>
        <v>0</v>
      </c>
      <c r="E48" s="345"/>
      <c r="F48" s="347"/>
      <c r="G48" s="347"/>
      <c r="H48" s="347"/>
      <c r="I48" s="347"/>
      <c r="J48" s="347"/>
      <c r="K48" s="347"/>
      <c r="L48" s="347"/>
      <c r="M48" s="347"/>
      <c r="N48" s="347"/>
      <c r="O48" s="347"/>
      <c r="P48" s="347"/>
      <c r="Q48" s="347"/>
      <c r="R48" s="347"/>
      <c r="S48" s="347"/>
      <c r="T48" s="347"/>
      <c r="U48" s="347"/>
      <c r="V48" s="347"/>
      <c r="W48" s="347"/>
      <c r="X48" s="347"/>
      <c r="Y48" s="347"/>
      <c r="Z48" s="347"/>
      <c r="AA48" s="347"/>
      <c r="AB48" s="347"/>
      <c r="AC48" s="347"/>
      <c r="AD48" s="347"/>
      <c r="AE48" s="466">
        <f t="shared" si="2"/>
        <v>0</v>
      </c>
    </row>
    <row r="49" spans="1:31" ht="18" hidden="1" customHeight="1" x14ac:dyDescent="0.2">
      <c r="A49" s="474" t="s">
        <v>367</v>
      </c>
      <c r="B49" s="23"/>
      <c r="C49" s="344"/>
      <c r="D49" s="463">
        <f>C49*$C$45*$C$17</f>
        <v>0</v>
      </c>
      <c r="E49" s="345"/>
      <c r="F49" s="347"/>
      <c r="G49" s="347"/>
      <c r="H49" s="347"/>
      <c r="I49" s="347"/>
      <c r="J49" s="347"/>
      <c r="K49" s="347"/>
      <c r="L49" s="347"/>
      <c r="M49" s="347"/>
      <c r="N49" s="347"/>
      <c r="O49" s="347"/>
      <c r="P49" s="347"/>
      <c r="Q49" s="347"/>
      <c r="R49" s="347"/>
      <c r="S49" s="347"/>
      <c r="T49" s="347"/>
      <c r="U49" s="347"/>
      <c r="V49" s="347"/>
      <c r="W49" s="347"/>
      <c r="X49" s="347"/>
      <c r="Y49" s="347"/>
      <c r="Z49" s="347"/>
      <c r="AA49" s="347"/>
      <c r="AB49" s="347"/>
      <c r="AC49" s="347"/>
      <c r="AD49" s="347"/>
      <c r="AE49" s="466">
        <f t="shared" si="2"/>
        <v>0</v>
      </c>
    </row>
    <row r="50" spans="1:31" ht="18" hidden="1" customHeight="1" x14ac:dyDescent="0.2">
      <c r="A50" s="474" t="s">
        <v>368</v>
      </c>
      <c r="B50" s="23"/>
      <c r="C50" s="344"/>
      <c r="D50" s="463">
        <f>C50*$C$45*$C$17</f>
        <v>0</v>
      </c>
      <c r="E50" s="345"/>
      <c r="F50" s="347"/>
      <c r="G50" s="347"/>
      <c r="H50" s="347"/>
      <c r="I50" s="347"/>
      <c r="J50" s="347"/>
      <c r="K50" s="347"/>
      <c r="L50" s="347"/>
      <c r="M50" s="347"/>
      <c r="N50" s="347"/>
      <c r="O50" s="347"/>
      <c r="P50" s="347"/>
      <c r="Q50" s="347"/>
      <c r="R50" s="347"/>
      <c r="S50" s="347"/>
      <c r="T50" s="347"/>
      <c r="U50" s="347"/>
      <c r="V50" s="347"/>
      <c r="W50" s="347"/>
      <c r="X50" s="347"/>
      <c r="Y50" s="347"/>
      <c r="Z50" s="347"/>
      <c r="AA50" s="347"/>
      <c r="AB50" s="347"/>
      <c r="AC50" s="347"/>
      <c r="AD50" s="347"/>
      <c r="AE50" s="466">
        <f t="shared" si="2"/>
        <v>0</v>
      </c>
    </row>
    <row r="51" spans="1:31" ht="18" hidden="1" customHeight="1" x14ac:dyDescent="0.2">
      <c r="A51" s="471" t="s">
        <v>190</v>
      </c>
      <c r="B51" s="14"/>
      <c r="C51" s="15"/>
      <c r="D51" s="472"/>
      <c r="E51" s="16"/>
      <c r="F51" s="27"/>
      <c r="G51" s="27">
        <f>SUM(G52:G56)</f>
        <v>0</v>
      </c>
      <c r="H51" s="27">
        <f t="shared" ref="H51" si="19">SUM(H52:H56)</f>
        <v>0</v>
      </c>
      <c r="I51" s="27">
        <f>SUM(I52:I56)</f>
        <v>0</v>
      </c>
      <c r="J51" s="27">
        <f t="shared" ref="J51:Y51" si="20">SUM(J52:J56)</f>
        <v>0</v>
      </c>
      <c r="K51" s="27">
        <f t="shared" si="20"/>
        <v>0</v>
      </c>
      <c r="L51" s="27">
        <f t="shared" si="20"/>
        <v>0</v>
      </c>
      <c r="M51" s="27">
        <f t="shared" si="20"/>
        <v>0</v>
      </c>
      <c r="N51" s="27">
        <f t="shared" si="20"/>
        <v>0</v>
      </c>
      <c r="O51" s="27">
        <f t="shared" si="20"/>
        <v>0</v>
      </c>
      <c r="P51" s="27">
        <f t="shared" si="20"/>
        <v>0</v>
      </c>
      <c r="Q51" s="27">
        <f t="shared" si="20"/>
        <v>0</v>
      </c>
      <c r="R51" s="27">
        <f t="shared" si="20"/>
        <v>0</v>
      </c>
      <c r="S51" s="27">
        <f t="shared" si="20"/>
        <v>0</v>
      </c>
      <c r="T51" s="27">
        <f t="shared" si="20"/>
        <v>0</v>
      </c>
      <c r="U51" s="27">
        <f t="shared" si="20"/>
        <v>0</v>
      </c>
      <c r="V51" s="27">
        <f t="shared" si="20"/>
        <v>0</v>
      </c>
      <c r="W51" s="27">
        <f t="shared" si="20"/>
        <v>0</v>
      </c>
      <c r="X51" s="27">
        <f t="shared" si="20"/>
        <v>0</v>
      </c>
      <c r="Y51" s="27">
        <f t="shared" si="20"/>
        <v>0</v>
      </c>
      <c r="Z51" s="27">
        <f>SUM(Z52:Z56)</f>
        <v>0</v>
      </c>
      <c r="AA51" s="27">
        <f t="shared" ref="AA51:AD51" si="21">SUM(AA52:AA56)</f>
        <v>0</v>
      </c>
      <c r="AB51" s="27">
        <f t="shared" si="21"/>
        <v>0</v>
      </c>
      <c r="AC51" s="27">
        <f t="shared" si="21"/>
        <v>0</v>
      </c>
      <c r="AD51" s="27">
        <f t="shared" si="21"/>
        <v>0</v>
      </c>
      <c r="AE51" s="466">
        <f>F51-SUM(G51:AD51)</f>
        <v>0</v>
      </c>
    </row>
    <row r="52" spans="1:31" ht="18" hidden="1" customHeight="1" x14ac:dyDescent="0.2">
      <c r="A52" s="474" t="s">
        <v>192</v>
      </c>
      <c r="B52" s="23"/>
      <c r="C52" s="344"/>
      <c r="D52" s="463">
        <f>C52*$C$45*$C$17</f>
        <v>0</v>
      </c>
      <c r="E52" s="345"/>
      <c r="F52" s="347"/>
      <c r="G52" s="347"/>
      <c r="H52" s="347"/>
      <c r="I52" s="347"/>
      <c r="J52" s="347"/>
      <c r="K52" s="347"/>
      <c r="L52" s="347"/>
      <c r="M52" s="347"/>
      <c r="N52" s="347"/>
      <c r="O52" s="347"/>
      <c r="P52" s="347"/>
      <c r="Q52" s="347"/>
      <c r="R52" s="347"/>
      <c r="S52" s="347"/>
      <c r="T52" s="347"/>
      <c r="U52" s="347"/>
      <c r="V52" s="347"/>
      <c r="W52" s="347"/>
      <c r="X52" s="347"/>
      <c r="Y52" s="347"/>
      <c r="Z52" s="347"/>
      <c r="AA52" s="347"/>
      <c r="AB52" s="347"/>
      <c r="AC52" s="347"/>
      <c r="AD52" s="347"/>
      <c r="AE52" s="466">
        <f t="shared" ref="AE52:AE56" si="22">F52-SUM(G52:AD52)</f>
        <v>0</v>
      </c>
    </row>
    <row r="53" spans="1:31" ht="18" hidden="1" customHeight="1" x14ac:dyDescent="0.2">
      <c r="A53" s="474" t="s">
        <v>369</v>
      </c>
      <c r="B53" s="23"/>
      <c r="C53" s="344"/>
      <c r="D53" s="463">
        <f>C53*$C$45*$C$17</f>
        <v>0</v>
      </c>
      <c r="E53" s="345"/>
      <c r="F53" s="347"/>
      <c r="G53" s="347"/>
      <c r="H53" s="347"/>
      <c r="I53" s="347"/>
      <c r="J53" s="347"/>
      <c r="K53" s="347"/>
      <c r="L53" s="347"/>
      <c r="M53" s="347"/>
      <c r="N53" s="347"/>
      <c r="O53" s="347"/>
      <c r="P53" s="347"/>
      <c r="Q53" s="347"/>
      <c r="R53" s="347"/>
      <c r="S53" s="347"/>
      <c r="T53" s="347"/>
      <c r="U53" s="347"/>
      <c r="V53" s="347"/>
      <c r="W53" s="347"/>
      <c r="X53" s="347"/>
      <c r="Y53" s="347"/>
      <c r="Z53" s="347"/>
      <c r="AA53" s="347"/>
      <c r="AB53" s="347"/>
      <c r="AC53" s="347"/>
      <c r="AD53" s="347"/>
      <c r="AE53" s="466">
        <f t="shared" si="22"/>
        <v>0</v>
      </c>
    </row>
    <row r="54" spans="1:31" ht="18" hidden="1" customHeight="1" x14ac:dyDescent="0.2">
      <c r="A54" s="474" t="s">
        <v>370</v>
      </c>
      <c r="B54" s="23"/>
      <c r="C54" s="344"/>
      <c r="D54" s="463">
        <f>C54*$C$45*$C$17</f>
        <v>0</v>
      </c>
      <c r="E54" s="345"/>
      <c r="F54" s="347"/>
      <c r="G54" s="347"/>
      <c r="H54" s="347"/>
      <c r="I54" s="347"/>
      <c r="J54" s="347"/>
      <c r="K54" s="347"/>
      <c r="L54" s="347"/>
      <c r="M54" s="347"/>
      <c r="N54" s="347"/>
      <c r="O54" s="347"/>
      <c r="P54" s="347"/>
      <c r="Q54" s="347"/>
      <c r="R54" s="347"/>
      <c r="S54" s="347"/>
      <c r="T54" s="347"/>
      <c r="U54" s="347"/>
      <c r="V54" s="347"/>
      <c r="W54" s="347"/>
      <c r="X54" s="347"/>
      <c r="Y54" s="347"/>
      <c r="Z54" s="347"/>
      <c r="AA54" s="347"/>
      <c r="AB54" s="347"/>
      <c r="AC54" s="347"/>
      <c r="AD54" s="347"/>
      <c r="AE54" s="466">
        <f t="shared" si="22"/>
        <v>0</v>
      </c>
    </row>
    <row r="55" spans="1:31" ht="18" hidden="1" customHeight="1" x14ac:dyDescent="0.2">
      <c r="A55" s="474" t="s">
        <v>371</v>
      </c>
      <c r="B55" s="23"/>
      <c r="C55" s="344"/>
      <c r="D55" s="463">
        <f>C55*$C$45*$C$17</f>
        <v>0</v>
      </c>
      <c r="E55" s="345"/>
      <c r="F55" s="347"/>
      <c r="G55" s="347"/>
      <c r="H55" s="347"/>
      <c r="I55" s="347"/>
      <c r="J55" s="347"/>
      <c r="K55" s="347"/>
      <c r="L55" s="347"/>
      <c r="M55" s="347"/>
      <c r="N55" s="347"/>
      <c r="O55" s="347"/>
      <c r="P55" s="347"/>
      <c r="Q55" s="347"/>
      <c r="R55" s="347"/>
      <c r="S55" s="347"/>
      <c r="T55" s="347"/>
      <c r="U55" s="347"/>
      <c r="V55" s="347"/>
      <c r="W55" s="347"/>
      <c r="X55" s="347"/>
      <c r="Y55" s="347"/>
      <c r="Z55" s="347"/>
      <c r="AA55" s="347"/>
      <c r="AB55" s="347"/>
      <c r="AC55" s="347"/>
      <c r="AD55" s="347"/>
      <c r="AE55" s="466">
        <f t="shared" si="22"/>
        <v>0</v>
      </c>
    </row>
    <row r="56" spans="1:31" ht="18" hidden="1" customHeight="1" x14ac:dyDescent="0.2">
      <c r="A56" s="474" t="s">
        <v>372</v>
      </c>
      <c r="B56" s="23"/>
      <c r="C56" s="344"/>
      <c r="D56" s="463">
        <f>C56*$C$45*$C$17</f>
        <v>0</v>
      </c>
      <c r="E56" s="345"/>
      <c r="F56" s="347"/>
      <c r="G56" s="347"/>
      <c r="H56" s="347"/>
      <c r="I56" s="347"/>
      <c r="J56" s="347"/>
      <c r="K56" s="347"/>
      <c r="L56" s="347"/>
      <c r="M56" s="347"/>
      <c r="N56" s="347"/>
      <c r="O56" s="347"/>
      <c r="P56" s="347"/>
      <c r="Q56" s="347"/>
      <c r="R56" s="347"/>
      <c r="S56" s="347"/>
      <c r="T56" s="347"/>
      <c r="U56" s="347"/>
      <c r="V56" s="347"/>
      <c r="W56" s="347"/>
      <c r="X56" s="347"/>
      <c r="Y56" s="347"/>
      <c r="Z56" s="347"/>
      <c r="AA56" s="347"/>
      <c r="AB56" s="347"/>
      <c r="AC56" s="347"/>
      <c r="AD56" s="347"/>
      <c r="AE56" s="466">
        <f t="shared" si="22"/>
        <v>0</v>
      </c>
    </row>
    <row r="57" spans="1:31" ht="18" customHeight="1" x14ac:dyDescent="0.2">
      <c r="A57" s="468" t="s">
        <v>373</v>
      </c>
      <c r="B57" s="17" t="s">
        <v>1351</v>
      </c>
      <c r="C57" s="18">
        <f>'Presupuesto Convenio'!F174</f>
        <v>0.39907476073959719</v>
      </c>
      <c r="D57" s="469"/>
      <c r="E57" s="19"/>
      <c r="F57" s="26">
        <v>7</v>
      </c>
      <c r="G57" s="470">
        <f>G58+G64+G70+G76+G82</f>
        <v>3</v>
      </c>
      <c r="H57" s="470">
        <f t="shared" ref="H57:AC57" si="23">H58+H64+H70+H76+H82</f>
        <v>2</v>
      </c>
      <c r="I57" s="470">
        <f t="shared" si="23"/>
        <v>2</v>
      </c>
      <c r="J57" s="470">
        <f t="shared" si="23"/>
        <v>0</v>
      </c>
      <c r="K57" s="470">
        <f t="shared" si="23"/>
        <v>0</v>
      </c>
      <c r="L57" s="470">
        <f t="shared" si="23"/>
        <v>0</v>
      </c>
      <c r="M57" s="470">
        <f t="shared" si="23"/>
        <v>0</v>
      </c>
      <c r="N57" s="470">
        <f t="shared" si="23"/>
        <v>0</v>
      </c>
      <c r="O57" s="470">
        <f t="shared" si="23"/>
        <v>0</v>
      </c>
      <c r="P57" s="470">
        <f t="shared" si="23"/>
        <v>0</v>
      </c>
      <c r="Q57" s="470">
        <f t="shared" si="23"/>
        <v>0</v>
      </c>
      <c r="R57" s="470">
        <f t="shared" si="23"/>
        <v>0</v>
      </c>
      <c r="S57" s="470">
        <f t="shared" si="23"/>
        <v>0</v>
      </c>
      <c r="T57" s="470">
        <f t="shared" si="23"/>
        <v>0</v>
      </c>
      <c r="U57" s="470">
        <f t="shared" si="23"/>
        <v>0</v>
      </c>
      <c r="V57" s="470">
        <f t="shared" si="23"/>
        <v>0</v>
      </c>
      <c r="W57" s="470">
        <f t="shared" si="23"/>
        <v>0</v>
      </c>
      <c r="X57" s="470">
        <f t="shared" si="23"/>
        <v>0</v>
      </c>
      <c r="Y57" s="470">
        <f t="shared" si="23"/>
        <v>0</v>
      </c>
      <c r="Z57" s="470">
        <f t="shared" si="23"/>
        <v>0</v>
      </c>
      <c r="AA57" s="470">
        <f t="shared" si="23"/>
        <v>0</v>
      </c>
      <c r="AB57" s="470">
        <f t="shared" si="23"/>
        <v>0</v>
      </c>
      <c r="AC57" s="470">
        <f t="shared" si="23"/>
        <v>0</v>
      </c>
      <c r="AD57" s="470">
        <f>AD58+AD64+AD70+AD76+AD82</f>
        <v>0</v>
      </c>
      <c r="AE57" s="466">
        <f t="shared" si="2"/>
        <v>0</v>
      </c>
    </row>
    <row r="58" spans="1:31" ht="42.75" customHeight="1" x14ac:dyDescent="0.2">
      <c r="A58" s="471" t="s">
        <v>374</v>
      </c>
      <c r="B58" s="14" t="s">
        <v>1352</v>
      </c>
      <c r="C58" s="15">
        <v>0.2</v>
      </c>
      <c r="D58" s="472"/>
      <c r="E58" s="16"/>
      <c r="F58" s="27">
        <v>1</v>
      </c>
      <c r="G58" s="473">
        <f>SUM(G59:G63)</f>
        <v>1</v>
      </c>
      <c r="H58" s="473">
        <f t="shared" ref="H58" si="24">SUM(H59:H63)</f>
        <v>0</v>
      </c>
      <c r="I58" s="473">
        <f>SUM(I59:I63)</f>
        <v>0</v>
      </c>
      <c r="J58" s="473">
        <f t="shared" ref="J58" si="25">SUM(J59:J63)</f>
        <v>0</v>
      </c>
      <c r="K58" s="473">
        <f t="shared" ref="K58" si="26">SUM(K59:K63)</f>
        <v>0</v>
      </c>
      <c r="L58" s="473">
        <f t="shared" ref="L58" si="27">SUM(L59:L63)</f>
        <v>0</v>
      </c>
      <c r="M58" s="473">
        <f t="shared" ref="M58" si="28">SUM(M59:M63)</f>
        <v>0</v>
      </c>
      <c r="N58" s="473">
        <f t="shared" ref="N58" si="29">SUM(N59:N63)</f>
        <v>0</v>
      </c>
      <c r="O58" s="473">
        <f t="shared" ref="O58" si="30">SUM(O59:O63)</f>
        <v>0</v>
      </c>
      <c r="P58" s="473">
        <f t="shared" ref="P58" si="31">SUM(P59:P63)</f>
        <v>0</v>
      </c>
      <c r="Q58" s="473">
        <f t="shared" ref="Q58:AD58" si="32">SUM(Q59:Q63)</f>
        <v>0</v>
      </c>
      <c r="R58" s="473">
        <f t="shared" si="32"/>
        <v>0</v>
      </c>
      <c r="S58" s="473">
        <f t="shared" si="32"/>
        <v>0</v>
      </c>
      <c r="T58" s="473">
        <f t="shared" si="32"/>
        <v>0</v>
      </c>
      <c r="U58" s="473">
        <f t="shared" si="32"/>
        <v>0</v>
      </c>
      <c r="V58" s="473">
        <f t="shared" si="32"/>
        <v>0</v>
      </c>
      <c r="W58" s="473">
        <f t="shared" si="32"/>
        <v>0</v>
      </c>
      <c r="X58" s="473">
        <f t="shared" si="32"/>
        <v>0</v>
      </c>
      <c r="Y58" s="473">
        <f t="shared" si="32"/>
        <v>0</v>
      </c>
      <c r="Z58" s="473">
        <f t="shared" si="32"/>
        <v>0</v>
      </c>
      <c r="AA58" s="473">
        <f t="shared" si="32"/>
        <v>0</v>
      </c>
      <c r="AB58" s="473">
        <f t="shared" si="32"/>
        <v>0</v>
      </c>
      <c r="AC58" s="473">
        <f t="shared" si="32"/>
        <v>0</v>
      </c>
      <c r="AD58" s="473">
        <f t="shared" si="32"/>
        <v>0</v>
      </c>
      <c r="AE58" s="466">
        <f t="shared" si="2"/>
        <v>0</v>
      </c>
    </row>
    <row r="59" spans="1:31" ht="12.75" x14ac:dyDescent="0.2">
      <c r="A59" s="474" t="s">
        <v>375</v>
      </c>
      <c r="B59" s="23" t="s">
        <v>1353</v>
      </c>
      <c r="C59" s="344">
        <v>1</v>
      </c>
      <c r="D59" s="463">
        <f>C59*$C$58*$C$57</f>
        <v>7.9814952147919449E-2</v>
      </c>
      <c r="E59" s="345" t="s">
        <v>133</v>
      </c>
      <c r="F59" s="347">
        <v>1</v>
      </c>
      <c r="G59" s="347">
        <v>1</v>
      </c>
      <c r="H59" s="347"/>
      <c r="I59" s="347"/>
      <c r="J59" s="347"/>
      <c r="K59" s="347"/>
      <c r="L59" s="347"/>
      <c r="M59" s="347"/>
      <c r="N59" s="347"/>
      <c r="O59" s="347"/>
      <c r="P59" s="347"/>
      <c r="Q59" s="347"/>
      <c r="R59" s="347"/>
      <c r="S59" s="475"/>
      <c r="T59" s="475"/>
      <c r="U59" s="475"/>
      <c r="V59" s="475"/>
      <c r="W59" s="475"/>
      <c r="X59" s="475"/>
      <c r="Y59" s="475"/>
      <c r="Z59" s="475"/>
      <c r="AA59" s="475"/>
      <c r="AB59" s="475"/>
      <c r="AC59" s="475"/>
      <c r="AD59" s="475"/>
      <c r="AE59" s="466">
        <f t="shared" si="2"/>
        <v>0</v>
      </c>
    </row>
    <row r="60" spans="1:31" ht="18" hidden="1" customHeight="1" x14ac:dyDescent="0.2">
      <c r="A60" s="474" t="s">
        <v>154</v>
      </c>
      <c r="B60" s="23"/>
      <c r="C60" s="344"/>
      <c r="D60" s="463">
        <f t="shared" ref="D60:D61" si="33">C60*$C$58*$C$57</f>
        <v>0</v>
      </c>
      <c r="E60" s="345"/>
      <c r="F60" s="347"/>
      <c r="G60" s="347"/>
      <c r="H60" s="347"/>
      <c r="I60" s="347"/>
      <c r="J60" s="347"/>
      <c r="K60" s="347"/>
      <c r="L60" s="347"/>
      <c r="M60" s="347"/>
      <c r="N60" s="347"/>
      <c r="O60" s="347"/>
      <c r="P60" s="347"/>
      <c r="Q60" s="347"/>
      <c r="R60" s="347"/>
      <c r="S60" s="475"/>
      <c r="T60" s="475"/>
      <c r="U60" s="475"/>
      <c r="V60" s="475"/>
      <c r="W60" s="475"/>
      <c r="X60" s="475"/>
      <c r="Y60" s="475"/>
      <c r="Z60" s="475"/>
      <c r="AA60" s="475"/>
      <c r="AB60" s="475"/>
      <c r="AC60" s="475"/>
      <c r="AD60" s="475"/>
      <c r="AE60" s="466">
        <f t="shared" si="2"/>
        <v>0</v>
      </c>
    </row>
    <row r="61" spans="1:31" ht="18" hidden="1" customHeight="1" x14ac:dyDescent="0.2">
      <c r="A61" s="474" t="s">
        <v>155</v>
      </c>
      <c r="B61" s="23"/>
      <c r="C61" s="344"/>
      <c r="D61" s="463">
        <f t="shared" si="33"/>
        <v>0</v>
      </c>
      <c r="E61" s="345"/>
      <c r="F61" s="347"/>
      <c r="G61" s="347"/>
      <c r="H61" s="347"/>
      <c r="I61" s="347"/>
      <c r="J61" s="347"/>
      <c r="K61" s="347"/>
      <c r="L61" s="347"/>
      <c r="M61" s="347"/>
      <c r="N61" s="347"/>
      <c r="O61" s="347"/>
      <c r="P61" s="347"/>
      <c r="Q61" s="347"/>
      <c r="R61" s="347"/>
      <c r="S61" s="475"/>
      <c r="T61" s="475"/>
      <c r="U61" s="475"/>
      <c r="V61" s="475"/>
      <c r="W61" s="475"/>
      <c r="X61" s="475"/>
      <c r="Y61" s="475"/>
      <c r="Z61" s="475"/>
      <c r="AA61" s="475"/>
      <c r="AB61" s="475"/>
      <c r="AC61" s="475"/>
      <c r="AD61" s="475"/>
      <c r="AE61" s="466">
        <f t="shared" si="2"/>
        <v>0</v>
      </c>
    </row>
    <row r="62" spans="1:31" ht="18" hidden="1" customHeight="1" x14ac:dyDescent="0.2">
      <c r="A62" s="474" t="s">
        <v>156</v>
      </c>
      <c r="B62" s="23"/>
      <c r="C62" s="344"/>
      <c r="D62" s="463">
        <f>C62*$C$58*$C$57</f>
        <v>0</v>
      </c>
      <c r="E62" s="345"/>
      <c r="F62" s="347"/>
      <c r="G62" s="347"/>
      <c r="H62" s="347"/>
      <c r="I62" s="347"/>
      <c r="J62" s="347"/>
      <c r="K62" s="347"/>
      <c r="L62" s="347"/>
      <c r="M62" s="347"/>
      <c r="N62" s="347"/>
      <c r="O62" s="347"/>
      <c r="P62" s="347"/>
      <c r="Q62" s="347"/>
      <c r="R62" s="347"/>
      <c r="S62" s="475"/>
      <c r="T62" s="475"/>
      <c r="U62" s="475"/>
      <c r="V62" s="475"/>
      <c r="W62" s="475"/>
      <c r="X62" s="475"/>
      <c r="Y62" s="475"/>
      <c r="Z62" s="475"/>
      <c r="AA62" s="475"/>
      <c r="AB62" s="475"/>
      <c r="AC62" s="475"/>
      <c r="AD62" s="475"/>
      <c r="AE62" s="466">
        <f t="shared" si="2"/>
        <v>0</v>
      </c>
    </row>
    <row r="63" spans="1:31" ht="18" hidden="1" customHeight="1" x14ac:dyDescent="0.2">
      <c r="A63" s="474" t="s">
        <v>157</v>
      </c>
      <c r="B63" s="23"/>
      <c r="C63" s="344"/>
      <c r="D63" s="463">
        <f>C63*$C$58*$C$57</f>
        <v>0</v>
      </c>
      <c r="E63" s="345"/>
      <c r="F63" s="347"/>
      <c r="G63" s="347"/>
      <c r="H63" s="347"/>
      <c r="I63" s="347"/>
      <c r="J63" s="347"/>
      <c r="K63" s="347"/>
      <c r="L63" s="347"/>
      <c r="M63" s="347"/>
      <c r="N63" s="347"/>
      <c r="O63" s="347"/>
      <c r="P63" s="347"/>
      <c r="Q63" s="347"/>
      <c r="R63" s="347"/>
      <c r="S63" s="475"/>
      <c r="T63" s="475"/>
      <c r="U63" s="475"/>
      <c r="V63" s="475"/>
      <c r="W63" s="475"/>
      <c r="X63" s="475"/>
      <c r="Y63" s="475"/>
      <c r="Z63" s="475"/>
      <c r="AA63" s="475"/>
      <c r="AB63" s="475"/>
      <c r="AC63" s="475"/>
      <c r="AD63" s="475"/>
      <c r="AE63" s="466">
        <f t="shared" si="2"/>
        <v>0</v>
      </c>
    </row>
    <row r="64" spans="1:31" ht="12.75" x14ac:dyDescent="0.2">
      <c r="A64" s="471" t="s">
        <v>376</v>
      </c>
      <c r="B64" s="1315" t="s">
        <v>377</v>
      </c>
      <c r="C64" s="15">
        <v>0.2</v>
      </c>
      <c r="D64" s="472"/>
      <c r="E64" s="16"/>
      <c r="F64" s="27">
        <v>3</v>
      </c>
      <c r="G64" s="473">
        <f>SUM(G65:G69)</f>
        <v>2</v>
      </c>
      <c r="H64" s="473">
        <f t="shared" ref="H64" si="34">SUM(H65:H69)</f>
        <v>1</v>
      </c>
      <c r="I64" s="473">
        <f t="shared" ref="I64" si="35">SUM(I65:I69)</f>
        <v>0</v>
      </c>
      <c r="J64" s="473">
        <f>SUM(J65:J69)</f>
        <v>0</v>
      </c>
      <c r="K64" s="473">
        <f t="shared" ref="K64" si="36">SUM(K65:K69)</f>
        <v>0</v>
      </c>
      <c r="L64" s="473">
        <f t="shared" ref="L64" si="37">SUM(L65:L69)</f>
        <v>0</v>
      </c>
      <c r="M64" s="473">
        <f t="shared" ref="M64" si="38">SUM(M65:M69)</f>
        <v>0</v>
      </c>
      <c r="N64" s="473">
        <f t="shared" ref="N64" si="39">SUM(N65:N69)</f>
        <v>0</v>
      </c>
      <c r="O64" s="473">
        <f t="shared" ref="O64" si="40">SUM(O65:O69)</f>
        <v>0</v>
      </c>
      <c r="P64" s="473">
        <f t="shared" ref="P64" si="41">SUM(P65:P69)</f>
        <v>0</v>
      </c>
      <c r="Q64" s="473">
        <f t="shared" ref="Q64:AD64" si="42">SUM(Q65:Q69)</f>
        <v>0</v>
      </c>
      <c r="R64" s="473">
        <f t="shared" si="42"/>
        <v>0</v>
      </c>
      <c r="S64" s="473">
        <f t="shared" si="42"/>
        <v>0</v>
      </c>
      <c r="T64" s="473">
        <f t="shared" si="42"/>
        <v>0</v>
      </c>
      <c r="U64" s="473">
        <f t="shared" si="42"/>
        <v>0</v>
      </c>
      <c r="V64" s="473">
        <f t="shared" si="42"/>
        <v>0</v>
      </c>
      <c r="W64" s="473">
        <f t="shared" si="42"/>
        <v>0</v>
      </c>
      <c r="X64" s="473">
        <f t="shared" si="42"/>
        <v>0</v>
      </c>
      <c r="Y64" s="473">
        <f t="shared" si="42"/>
        <v>0</v>
      </c>
      <c r="Z64" s="473">
        <f t="shared" si="42"/>
        <v>0</v>
      </c>
      <c r="AA64" s="473">
        <f t="shared" si="42"/>
        <v>0</v>
      </c>
      <c r="AB64" s="473">
        <f t="shared" si="42"/>
        <v>0</v>
      </c>
      <c r="AC64" s="473">
        <f t="shared" si="42"/>
        <v>0</v>
      </c>
      <c r="AD64" s="473">
        <f t="shared" si="42"/>
        <v>0</v>
      </c>
      <c r="AE64" s="466">
        <f t="shared" si="2"/>
        <v>0</v>
      </c>
    </row>
    <row r="65" spans="1:31" ht="12.75" x14ac:dyDescent="0.2">
      <c r="A65" s="474" t="s">
        <v>378</v>
      </c>
      <c r="B65" s="23" t="s">
        <v>1354</v>
      </c>
      <c r="C65" s="344">
        <v>0.33</v>
      </c>
      <c r="D65" s="463">
        <f>C65*$C$64*$C$57</f>
        <v>2.6338934208813416E-2</v>
      </c>
      <c r="E65" s="345" t="s">
        <v>133</v>
      </c>
      <c r="F65" s="347">
        <v>1</v>
      </c>
      <c r="G65" s="347">
        <v>1</v>
      </c>
      <c r="H65" s="347"/>
      <c r="I65" s="347"/>
      <c r="J65" s="347"/>
      <c r="K65" s="347"/>
      <c r="L65" s="347"/>
      <c r="M65" s="347"/>
      <c r="N65" s="347"/>
      <c r="O65" s="347"/>
      <c r="P65" s="347"/>
      <c r="Q65" s="347"/>
      <c r="R65" s="347"/>
      <c r="S65" s="475"/>
      <c r="T65" s="475"/>
      <c r="U65" s="475"/>
      <c r="V65" s="475"/>
      <c r="W65" s="475"/>
      <c r="X65" s="475"/>
      <c r="Y65" s="475"/>
      <c r="Z65" s="475"/>
      <c r="AA65" s="475"/>
      <c r="AB65" s="475"/>
      <c r="AC65" s="475"/>
      <c r="AD65" s="475"/>
      <c r="AE65" s="466">
        <f t="shared" si="2"/>
        <v>0</v>
      </c>
    </row>
    <row r="66" spans="1:31" ht="40.5" customHeight="1" x14ac:dyDescent="0.2">
      <c r="A66" s="474" t="s">
        <v>160</v>
      </c>
      <c r="B66" s="23" t="s">
        <v>1355</v>
      </c>
      <c r="C66" s="344">
        <v>0.33</v>
      </c>
      <c r="D66" s="463">
        <f t="shared" ref="D66:D68" si="43">C66*$C$64*$C$57</f>
        <v>2.6338934208813416E-2</v>
      </c>
      <c r="E66" s="345" t="s">
        <v>133</v>
      </c>
      <c r="F66" s="347">
        <v>1</v>
      </c>
      <c r="G66" s="347">
        <v>1</v>
      </c>
      <c r="H66" s="347"/>
      <c r="I66" s="347"/>
      <c r="J66" s="347"/>
      <c r="K66" s="347"/>
      <c r="L66" s="347"/>
      <c r="M66" s="347"/>
      <c r="N66" s="347"/>
      <c r="O66" s="347"/>
      <c r="P66" s="347"/>
      <c r="Q66" s="347"/>
      <c r="R66" s="347"/>
      <c r="S66" s="475"/>
      <c r="T66" s="475"/>
      <c r="U66" s="475"/>
      <c r="V66" s="475"/>
      <c r="W66" s="475"/>
      <c r="X66" s="475"/>
      <c r="Y66" s="475"/>
      <c r="Z66" s="475"/>
      <c r="AA66" s="475"/>
      <c r="AB66" s="475"/>
      <c r="AC66" s="475"/>
      <c r="AD66" s="475"/>
      <c r="AE66" s="466">
        <f t="shared" si="2"/>
        <v>0</v>
      </c>
    </row>
    <row r="67" spans="1:31" ht="38.25" x14ac:dyDescent="0.2">
      <c r="A67" s="474" t="s">
        <v>161</v>
      </c>
      <c r="B67" s="23" t="s">
        <v>1356</v>
      </c>
      <c r="C67" s="344">
        <v>0.34</v>
      </c>
      <c r="D67" s="463">
        <f t="shared" si="43"/>
        <v>2.713708373029261E-2</v>
      </c>
      <c r="E67" s="345" t="s">
        <v>133</v>
      </c>
      <c r="F67" s="347">
        <v>1</v>
      </c>
      <c r="G67" s="347"/>
      <c r="H67" s="347">
        <v>1</v>
      </c>
      <c r="I67" s="347"/>
      <c r="J67" s="347"/>
      <c r="K67" s="347"/>
      <c r="L67" s="347"/>
      <c r="M67" s="347"/>
      <c r="N67" s="347"/>
      <c r="O67" s="347"/>
      <c r="P67" s="347"/>
      <c r="Q67" s="347"/>
      <c r="R67" s="347"/>
      <c r="S67" s="475"/>
      <c r="T67" s="475"/>
      <c r="U67" s="475"/>
      <c r="V67" s="475"/>
      <c r="W67" s="475"/>
      <c r="X67" s="475"/>
      <c r="Y67" s="475"/>
      <c r="Z67" s="475"/>
      <c r="AA67" s="475"/>
      <c r="AB67" s="475"/>
      <c r="AC67" s="475"/>
      <c r="AD67" s="475"/>
      <c r="AE67" s="466">
        <f t="shared" si="2"/>
        <v>0</v>
      </c>
    </row>
    <row r="68" spans="1:31" ht="12.75" hidden="1" x14ac:dyDescent="0.2">
      <c r="A68" s="474" t="s">
        <v>162</v>
      </c>
      <c r="B68" s="23"/>
      <c r="C68" s="344"/>
      <c r="D68" s="463">
        <f t="shared" si="43"/>
        <v>0</v>
      </c>
      <c r="E68" s="345"/>
      <c r="F68" s="347"/>
      <c r="G68" s="347"/>
      <c r="H68" s="347"/>
      <c r="I68" s="347"/>
      <c r="J68" s="347"/>
      <c r="K68" s="347"/>
      <c r="L68" s="347"/>
      <c r="M68" s="347"/>
      <c r="N68" s="347"/>
      <c r="O68" s="347"/>
      <c r="P68" s="347"/>
      <c r="Q68" s="347"/>
      <c r="R68" s="347"/>
      <c r="S68" s="475"/>
      <c r="T68" s="475"/>
      <c r="U68" s="475"/>
      <c r="V68" s="475"/>
      <c r="W68" s="475"/>
      <c r="X68" s="475"/>
      <c r="Y68" s="475"/>
      <c r="Z68" s="475"/>
      <c r="AA68" s="475"/>
      <c r="AB68" s="475"/>
      <c r="AC68" s="475"/>
      <c r="AD68" s="475"/>
      <c r="AE68" s="466">
        <f t="shared" si="2"/>
        <v>0</v>
      </c>
    </row>
    <row r="69" spans="1:31" ht="12.75" hidden="1" x14ac:dyDescent="0.2">
      <c r="A69" s="474" t="s">
        <v>163</v>
      </c>
      <c r="B69" s="23"/>
      <c r="C69" s="344"/>
      <c r="D69" s="463">
        <f>C69*$C$64*$C$57</f>
        <v>0</v>
      </c>
      <c r="E69" s="345"/>
      <c r="F69" s="347"/>
      <c r="G69" s="347"/>
      <c r="H69" s="347"/>
      <c r="I69" s="347"/>
      <c r="J69" s="347"/>
      <c r="K69" s="347"/>
      <c r="L69" s="347"/>
      <c r="M69" s="347"/>
      <c r="N69" s="347"/>
      <c r="O69" s="347"/>
      <c r="P69" s="347"/>
      <c r="Q69" s="347"/>
      <c r="R69" s="347"/>
      <c r="S69" s="475"/>
      <c r="T69" s="475"/>
      <c r="U69" s="475"/>
      <c r="V69" s="475"/>
      <c r="W69" s="475"/>
      <c r="X69" s="475"/>
      <c r="Y69" s="475"/>
      <c r="Z69" s="475"/>
      <c r="AA69" s="475"/>
      <c r="AB69" s="475"/>
      <c r="AC69" s="475"/>
      <c r="AD69" s="475"/>
      <c r="AE69" s="466">
        <f t="shared" si="2"/>
        <v>0</v>
      </c>
    </row>
    <row r="70" spans="1:31" ht="18" customHeight="1" x14ac:dyDescent="0.2">
      <c r="A70" s="471" t="s">
        <v>164</v>
      </c>
      <c r="B70" s="14" t="s">
        <v>1357</v>
      </c>
      <c r="C70" s="15">
        <v>0.2</v>
      </c>
      <c r="D70" s="472"/>
      <c r="E70" s="16"/>
      <c r="F70" s="27">
        <v>1</v>
      </c>
      <c r="G70" s="473">
        <f>SUM(G71:G75)</f>
        <v>0</v>
      </c>
      <c r="H70" s="473">
        <f>SUM(H71:H75)</f>
        <v>1</v>
      </c>
      <c r="I70" s="473">
        <f t="shared" ref="I70" si="44">SUM(I71:I75)</f>
        <v>0</v>
      </c>
      <c r="J70" s="473">
        <f t="shared" ref="J70" si="45">SUM(J71:J75)</f>
        <v>0</v>
      </c>
      <c r="K70" s="473">
        <f>SUM(K71:K75)</f>
        <v>0</v>
      </c>
      <c r="L70" s="473">
        <f t="shared" ref="L70" si="46">SUM(L71:L75)</f>
        <v>0</v>
      </c>
      <c r="M70" s="473">
        <f t="shared" ref="M70" si="47">SUM(M71:M75)</f>
        <v>0</v>
      </c>
      <c r="N70" s="473">
        <f t="shared" ref="N70" si="48">SUM(N71:N75)</f>
        <v>0</v>
      </c>
      <c r="O70" s="473">
        <f t="shared" ref="O70" si="49">SUM(O71:O75)</f>
        <v>0</v>
      </c>
      <c r="P70" s="473">
        <f t="shared" ref="P70" si="50">SUM(P71:P75)</f>
        <v>0</v>
      </c>
      <c r="Q70" s="473">
        <f t="shared" ref="Q70:AD70" si="51">SUM(Q71:Q75)</f>
        <v>0</v>
      </c>
      <c r="R70" s="473">
        <f t="shared" si="51"/>
        <v>0</v>
      </c>
      <c r="S70" s="473">
        <f t="shared" si="51"/>
        <v>0</v>
      </c>
      <c r="T70" s="473">
        <f t="shared" si="51"/>
        <v>0</v>
      </c>
      <c r="U70" s="473">
        <f t="shared" si="51"/>
        <v>0</v>
      </c>
      <c r="V70" s="473">
        <f t="shared" si="51"/>
        <v>0</v>
      </c>
      <c r="W70" s="473">
        <f t="shared" si="51"/>
        <v>0</v>
      </c>
      <c r="X70" s="473">
        <f t="shared" si="51"/>
        <v>0</v>
      </c>
      <c r="Y70" s="473">
        <f t="shared" si="51"/>
        <v>0</v>
      </c>
      <c r="Z70" s="473">
        <f t="shared" si="51"/>
        <v>0</v>
      </c>
      <c r="AA70" s="473">
        <f t="shared" si="51"/>
        <v>0</v>
      </c>
      <c r="AB70" s="473">
        <f t="shared" si="51"/>
        <v>0</v>
      </c>
      <c r="AC70" s="473">
        <f t="shared" si="51"/>
        <v>0</v>
      </c>
      <c r="AD70" s="473">
        <f t="shared" si="51"/>
        <v>0</v>
      </c>
      <c r="AE70" s="466">
        <f t="shared" si="2"/>
        <v>0</v>
      </c>
    </row>
    <row r="71" spans="1:31" ht="12.75" x14ac:dyDescent="0.2">
      <c r="A71" s="474" t="s">
        <v>165</v>
      </c>
      <c r="B71" s="23" t="s">
        <v>1358</v>
      </c>
      <c r="C71" s="344">
        <v>1</v>
      </c>
      <c r="D71" s="463">
        <f>C71*$C$70*$C$57</f>
        <v>7.9814952147919449E-2</v>
      </c>
      <c r="E71" s="345" t="s">
        <v>133</v>
      </c>
      <c r="F71" s="347">
        <v>1</v>
      </c>
      <c r="G71" s="347"/>
      <c r="H71" s="347">
        <v>1</v>
      </c>
      <c r="I71" s="347"/>
      <c r="J71" s="347"/>
      <c r="K71" s="347"/>
      <c r="L71" s="347"/>
      <c r="M71" s="347"/>
      <c r="N71" s="347"/>
      <c r="O71" s="347"/>
      <c r="P71" s="347"/>
      <c r="Q71" s="347"/>
      <c r="R71" s="347"/>
      <c r="S71" s="475"/>
      <c r="T71" s="475"/>
      <c r="U71" s="475"/>
      <c r="V71" s="475"/>
      <c r="W71" s="475"/>
      <c r="X71" s="475"/>
      <c r="Y71" s="475"/>
      <c r="Z71" s="475"/>
      <c r="AA71" s="475"/>
      <c r="AB71" s="475"/>
      <c r="AC71" s="475"/>
      <c r="AD71" s="475"/>
      <c r="AE71" s="466">
        <f t="shared" si="2"/>
        <v>0</v>
      </c>
    </row>
    <row r="72" spans="1:31" ht="12.75" hidden="1" x14ac:dyDescent="0.2">
      <c r="A72" s="474" t="s">
        <v>166</v>
      </c>
      <c r="B72" s="23"/>
      <c r="C72" s="344"/>
      <c r="D72" s="463">
        <f t="shared" ref="D72:D73" si="52">C72*$C$70*$C$57</f>
        <v>0</v>
      </c>
      <c r="E72" s="345"/>
      <c r="F72" s="347"/>
      <c r="G72" s="347"/>
      <c r="H72" s="347"/>
      <c r="I72" s="347"/>
      <c r="J72" s="347"/>
      <c r="K72" s="347"/>
      <c r="L72" s="347"/>
      <c r="M72" s="347"/>
      <c r="N72" s="347"/>
      <c r="O72" s="347"/>
      <c r="P72" s="347"/>
      <c r="Q72" s="347"/>
      <c r="R72" s="347"/>
      <c r="S72" s="475"/>
      <c r="T72" s="475"/>
      <c r="U72" s="475"/>
      <c r="V72" s="475"/>
      <c r="W72" s="475"/>
      <c r="X72" s="475"/>
      <c r="Y72" s="475"/>
      <c r="Z72" s="475"/>
      <c r="AA72" s="475"/>
      <c r="AB72" s="475"/>
      <c r="AC72" s="475"/>
      <c r="AD72" s="475"/>
      <c r="AE72" s="466">
        <f t="shared" si="2"/>
        <v>0</v>
      </c>
    </row>
    <row r="73" spans="1:31" ht="12.75" hidden="1" x14ac:dyDescent="0.2">
      <c r="A73" s="474" t="s">
        <v>167</v>
      </c>
      <c r="B73" s="23"/>
      <c r="C73" s="344"/>
      <c r="D73" s="463">
        <f t="shared" si="52"/>
        <v>0</v>
      </c>
      <c r="E73" s="345"/>
      <c r="F73" s="347"/>
      <c r="G73" s="347"/>
      <c r="H73" s="347"/>
      <c r="I73" s="347"/>
      <c r="J73" s="347"/>
      <c r="K73" s="347"/>
      <c r="L73" s="347"/>
      <c r="M73" s="347"/>
      <c r="N73" s="347"/>
      <c r="O73" s="347"/>
      <c r="P73" s="347"/>
      <c r="Q73" s="347"/>
      <c r="R73" s="347"/>
      <c r="S73" s="475"/>
      <c r="T73" s="475"/>
      <c r="U73" s="475"/>
      <c r="V73" s="475"/>
      <c r="W73" s="475"/>
      <c r="X73" s="475"/>
      <c r="Y73" s="475"/>
      <c r="Z73" s="475"/>
      <c r="AA73" s="475"/>
      <c r="AB73" s="475"/>
      <c r="AC73" s="475"/>
      <c r="AD73" s="475"/>
      <c r="AE73" s="466">
        <f t="shared" si="2"/>
        <v>0</v>
      </c>
    </row>
    <row r="74" spans="1:31" ht="12.75" hidden="1" x14ac:dyDescent="0.2">
      <c r="A74" s="474" t="s">
        <v>168</v>
      </c>
      <c r="B74" s="23"/>
      <c r="C74" s="344"/>
      <c r="D74" s="463">
        <f>C74*$C$70*$C$57</f>
        <v>0</v>
      </c>
      <c r="E74" s="345"/>
      <c r="F74" s="347"/>
      <c r="G74" s="347"/>
      <c r="H74" s="347"/>
      <c r="I74" s="347"/>
      <c r="J74" s="347"/>
      <c r="K74" s="347"/>
      <c r="L74" s="347"/>
      <c r="M74" s="347"/>
      <c r="N74" s="347"/>
      <c r="O74" s="347"/>
      <c r="P74" s="347"/>
      <c r="Q74" s="347"/>
      <c r="R74" s="347"/>
      <c r="S74" s="475"/>
      <c r="T74" s="475"/>
      <c r="U74" s="475"/>
      <c r="V74" s="475"/>
      <c r="W74" s="475"/>
      <c r="X74" s="475"/>
      <c r="Y74" s="475"/>
      <c r="Z74" s="475"/>
      <c r="AA74" s="475"/>
      <c r="AB74" s="475"/>
      <c r="AC74" s="475"/>
      <c r="AD74" s="475"/>
      <c r="AE74" s="466">
        <f t="shared" si="2"/>
        <v>0</v>
      </c>
    </row>
    <row r="75" spans="1:31" ht="12.75" hidden="1" x14ac:dyDescent="0.2">
      <c r="A75" s="474" t="s">
        <v>169</v>
      </c>
      <c r="B75" s="23"/>
      <c r="C75" s="344"/>
      <c r="D75" s="463">
        <f>C75*$C$70*$C$57</f>
        <v>0</v>
      </c>
      <c r="E75" s="345"/>
      <c r="F75" s="347"/>
      <c r="G75" s="347"/>
      <c r="H75" s="347"/>
      <c r="I75" s="347"/>
      <c r="J75" s="347"/>
      <c r="K75" s="347"/>
      <c r="L75" s="347"/>
      <c r="M75" s="347"/>
      <c r="N75" s="347"/>
      <c r="O75" s="347"/>
      <c r="P75" s="347"/>
      <c r="Q75" s="347"/>
      <c r="R75" s="347"/>
      <c r="S75" s="475"/>
      <c r="T75" s="475"/>
      <c r="U75" s="475"/>
      <c r="V75" s="475"/>
      <c r="W75" s="475"/>
      <c r="X75" s="475"/>
      <c r="Y75" s="475"/>
      <c r="Z75" s="475"/>
      <c r="AA75" s="475"/>
      <c r="AB75" s="475"/>
      <c r="AC75" s="475"/>
      <c r="AD75" s="475"/>
      <c r="AE75" s="466">
        <f t="shared" si="2"/>
        <v>0</v>
      </c>
    </row>
    <row r="76" spans="1:31" ht="18" customHeight="1" x14ac:dyDescent="0.2">
      <c r="A76" s="471" t="s">
        <v>170</v>
      </c>
      <c r="B76" s="14" t="s">
        <v>1359</v>
      </c>
      <c r="C76" s="15">
        <v>0.2</v>
      </c>
      <c r="D76" s="472"/>
      <c r="E76" s="16"/>
      <c r="F76" s="27">
        <v>1</v>
      </c>
      <c r="G76" s="473">
        <f>SUM(G77:G81)</f>
        <v>0</v>
      </c>
      <c r="H76" s="473">
        <f>SUM(H77:H81)</f>
        <v>0</v>
      </c>
      <c r="I76" s="473">
        <f t="shared" ref="I76" si="53">SUM(I77:I81)</f>
        <v>1</v>
      </c>
      <c r="J76" s="473">
        <f>SUM(J77:J81)</f>
        <v>0</v>
      </c>
      <c r="K76" s="473">
        <f>SUM(K77:K81)</f>
        <v>0</v>
      </c>
      <c r="L76" s="473">
        <f t="shared" ref="L76:AD76" si="54">SUM(L77:L81)</f>
        <v>0</v>
      </c>
      <c r="M76" s="473">
        <f t="shared" si="54"/>
        <v>0</v>
      </c>
      <c r="N76" s="473">
        <f t="shared" si="54"/>
        <v>0</v>
      </c>
      <c r="O76" s="473">
        <f t="shared" si="54"/>
        <v>0</v>
      </c>
      <c r="P76" s="473">
        <f t="shared" si="54"/>
        <v>0</v>
      </c>
      <c r="Q76" s="473">
        <f t="shared" si="54"/>
        <v>0</v>
      </c>
      <c r="R76" s="473">
        <f t="shared" si="54"/>
        <v>0</v>
      </c>
      <c r="S76" s="473">
        <f t="shared" si="54"/>
        <v>0</v>
      </c>
      <c r="T76" s="473">
        <f t="shared" si="54"/>
        <v>0</v>
      </c>
      <c r="U76" s="473">
        <f t="shared" si="54"/>
        <v>0</v>
      </c>
      <c r="V76" s="473">
        <f t="shared" si="54"/>
        <v>0</v>
      </c>
      <c r="W76" s="473">
        <f t="shared" si="54"/>
        <v>0</v>
      </c>
      <c r="X76" s="473">
        <f t="shared" si="54"/>
        <v>0</v>
      </c>
      <c r="Y76" s="473">
        <f t="shared" si="54"/>
        <v>0</v>
      </c>
      <c r="Z76" s="473">
        <f t="shared" si="54"/>
        <v>0</v>
      </c>
      <c r="AA76" s="473">
        <f t="shared" si="54"/>
        <v>0</v>
      </c>
      <c r="AB76" s="473">
        <f t="shared" si="54"/>
        <v>0</v>
      </c>
      <c r="AC76" s="473">
        <f t="shared" si="54"/>
        <v>0</v>
      </c>
      <c r="AD76" s="473">
        <f t="shared" si="54"/>
        <v>0</v>
      </c>
      <c r="AE76" s="466">
        <f t="shared" si="2"/>
        <v>0</v>
      </c>
    </row>
    <row r="77" spans="1:31" ht="12.75" x14ac:dyDescent="0.2">
      <c r="A77" s="474" t="s">
        <v>171</v>
      </c>
      <c r="B77" s="23" t="s">
        <v>1360</v>
      </c>
      <c r="C77" s="344">
        <v>1</v>
      </c>
      <c r="D77" s="463">
        <f>C77*$C$76*$C$57</f>
        <v>7.9814952147919449E-2</v>
      </c>
      <c r="E77" s="345" t="s">
        <v>133</v>
      </c>
      <c r="F77" s="347">
        <v>1</v>
      </c>
      <c r="G77" s="347"/>
      <c r="H77" s="347"/>
      <c r="I77" s="347">
        <v>1</v>
      </c>
      <c r="J77" s="347"/>
      <c r="K77" s="347"/>
      <c r="L77" s="347"/>
      <c r="M77" s="347"/>
      <c r="N77" s="347"/>
      <c r="O77" s="347"/>
      <c r="P77" s="347"/>
      <c r="Q77" s="347"/>
      <c r="R77" s="347"/>
      <c r="S77" s="475"/>
      <c r="T77" s="475"/>
      <c r="U77" s="475"/>
      <c r="V77" s="475"/>
      <c r="W77" s="475"/>
      <c r="X77" s="475"/>
      <c r="Y77" s="475"/>
      <c r="Z77" s="475"/>
      <c r="AA77" s="475"/>
      <c r="AB77" s="475"/>
      <c r="AC77" s="475"/>
      <c r="AD77" s="475"/>
      <c r="AE77" s="466">
        <f t="shared" si="2"/>
        <v>0</v>
      </c>
    </row>
    <row r="78" spans="1:31" ht="12.75" hidden="1" x14ac:dyDescent="0.2">
      <c r="A78" s="474" t="s">
        <v>172</v>
      </c>
      <c r="B78" s="23"/>
      <c r="C78" s="344"/>
      <c r="D78" s="463">
        <f t="shared" ref="D78:D80" si="55">C78*$C$76*$C$57</f>
        <v>0</v>
      </c>
      <c r="E78" s="345"/>
      <c r="F78" s="347"/>
      <c r="G78" s="347"/>
      <c r="H78" s="347"/>
      <c r="I78" s="347"/>
      <c r="J78" s="347"/>
      <c r="K78" s="347"/>
      <c r="L78" s="347"/>
      <c r="M78" s="347"/>
      <c r="N78" s="347"/>
      <c r="O78" s="347"/>
      <c r="P78" s="347"/>
      <c r="Q78" s="347"/>
      <c r="R78" s="347"/>
      <c r="S78" s="475"/>
      <c r="T78" s="475"/>
      <c r="U78" s="475"/>
      <c r="V78" s="475"/>
      <c r="W78" s="475"/>
      <c r="X78" s="475"/>
      <c r="Y78" s="475"/>
      <c r="Z78" s="475"/>
      <c r="AA78" s="475"/>
      <c r="AB78" s="475"/>
      <c r="AC78" s="475"/>
      <c r="AD78" s="475"/>
      <c r="AE78" s="466">
        <f t="shared" si="2"/>
        <v>0</v>
      </c>
    </row>
    <row r="79" spans="1:31" ht="12.75" hidden="1" x14ac:dyDescent="0.2">
      <c r="A79" s="474" t="s">
        <v>173</v>
      </c>
      <c r="B79" s="23"/>
      <c r="C79" s="344"/>
      <c r="D79" s="463">
        <f t="shared" si="55"/>
        <v>0</v>
      </c>
      <c r="E79" s="345"/>
      <c r="F79" s="347"/>
      <c r="G79" s="347"/>
      <c r="H79" s="347"/>
      <c r="I79" s="347"/>
      <c r="J79" s="347"/>
      <c r="K79" s="347"/>
      <c r="L79" s="347"/>
      <c r="M79" s="347"/>
      <c r="N79" s="347"/>
      <c r="O79" s="347"/>
      <c r="P79" s="347"/>
      <c r="Q79" s="347"/>
      <c r="R79" s="347"/>
      <c r="S79" s="475"/>
      <c r="T79" s="475"/>
      <c r="U79" s="475"/>
      <c r="V79" s="475"/>
      <c r="W79" s="475"/>
      <c r="X79" s="475"/>
      <c r="Y79" s="475"/>
      <c r="Z79" s="475"/>
      <c r="AA79" s="475"/>
      <c r="AB79" s="475"/>
      <c r="AC79" s="475"/>
      <c r="AD79" s="475"/>
      <c r="AE79" s="466">
        <f t="shared" si="2"/>
        <v>0</v>
      </c>
    </row>
    <row r="80" spans="1:31" ht="12.75" hidden="1" x14ac:dyDescent="0.2">
      <c r="A80" s="474" t="s">
        <v>174</v>
      </c>
      <c r="B80" s="23"/>
      <c r="C80" s="344"/>
      <c r="D80" s="463">
        <f t="shared" si="55"/>
        <v>0</v>
      </c>
      <c r="E80" s="345"/>
      <c r="F80" s="347"/>
      <c r="G80" s="347"/>
      <c r="H80" s="347"/>
      <c r="I80" s="347"/>
      <c r="J80" s="347"/>
      <c r="K80" s="347"/>
      <c r="L80" s="347"/>
      <c r="M80" s="347"/>
      <c r="N80" s="347"/>
      <c r="O80" s="347"/>
      <c r="P80" s="347"/>
      <c r="Q80" s="347"/>
      <c r="R80" s="347"/>
      <c r="S80" s="475"/>
      <c r="T80" s="475"/>
      <c r="U80" s="475"/>
      <c r="V80" s="475"/>
      <c r="W80" s="475"/>
      <c r="X80" s="475"/>
      <c r="Y80" s="475"/>
      <c r="Z80" s="475"/>
      <c r="AA80" s="475"/>
      <c r="AB80" s="475"/>
      <c r="AC80" s="475"/>
      <c r="AD80" s="475"/>
      <c r="AE80" s="466">
        <f t="shared" si="2"/>
        <v>0</v>
      </c>
    </row>
    <row r="81" spans="1:31" ht="12.75" hidden="1" x14ac:dyDescent="0.2">
      <c r="A81" s="474" t="s">
        <v>175</v>
      </c>
      <c r="B81" s="23"/>
      <c r="C81" s="344"/>
      <c r="D81" s="463">
        <f>C81*$C$76*$C$57</f>
        <v>0</v>
      </c>
      <c r="E81" s="345"/>
      <c r="F81" s="347"/>
      <c r="G81" s="347"/>
      <c r="H81" s="347"/>
      <c r="I81" s="347"/>
      <c r="J81" s="347"/>
      <c r="K81" s="347"/>
      <c r="L81" s="347"/>
      <c r="M81" s="347"/>
      <c r="N81" s="347"/>
      <c r="O81" s="347"/>
      <c r="P81" s="347"/>
      <c r="Q81" s="347"/>
      <c r="R81" s="347"/>
      <c r="S81" s="475"/>
      <c r="T81" s="475"/>
      <c r="U81" s="475"/>
      <c r="V81" s="475"/>
      <c r="W81" s="475"/>
      <c r="X81" s="475"/>
      <c r="Y81" s="475"/>
      <c r="Z81" s="475"/>
      <c r="AA81" s="475"/>
      <c r="AB81" s="475"/>
      <c r="AC81" s="475"/>
      <c r="AD81" s="475"/>
      <c r="AE81" s="466">
        <f t="shared" si="2"/>
        <v>0</v>
      </c>
    </row>
    <row r="82" spans="1:31" ht="18" customHeight="1" x14ac:dyDescent="0.2">
      <c r="A82" s="471" t="s">
        <v>176</v>
      </c>
      <c r="B82" s="1315" t="s">
        <v>1361</v>
      </c>
      <c r="C82" s="15">
        <v>0.2</v>
      </c>
      <c r="D82" s="472"/>
      <c r="E82" s="16"/>
      <c r="F82" s="27">
        <v>1</v>
      </c>
      <c r="G82" s="473">
        <f>SUM(G83:G87)</f>
        <v>0</v>
      </c>
      <c r="H82" s="473">
        <f>SUM(H83:H87)</f>
        <v>0</v>
      </c>
      <c r="I82" s="473">
        <f t="shared" ref="I82" si="56">SUM(I83:I87)</f>
        <v>1</v>
      </c>
      <c r="J82" s="473">
        <f>SUM(J83:J87)</f>
        <v>0</v>
      </c>
      <c r="K82" s="473">
        <f>SUM(K83:K87)</f>
        <v>0</v>
      </c>
      <c r="L82" s="473">
        <f t="shared" ref="L82:AD82" si="57">SUM(L83:L87)</f>
        <v>0</v>
      </c>
      <c r="M82" s="473">
        <f t="shared" si="57"/>
        <v>0</v>
      </c>
      <c r="N82" s="473">
        <f t="shared" si="57"/>
        <v>0</v>
      </c>
      <c r="O82" s="473">
        <f t="shared" si="57"/>
        <v>0</v>
      </c>
      <c r="P82" s="473">
        <f t="shared" si="57"/>
        <v>0</v>
      </c>
      <c r="Q82" s="473">
        <f t="shared" si="57"/>
        <v>0</v>
      </c>
      <c r="R82" s="473">
        <f t="shared" si="57"/>
        <v>0</v>
      </c>
      <c r="S82" s="473">
        <f t="shared" si="57"/>
        <v>0</v>
      </c>
      <c r="T82" s="473">
        <f t="shared" si="57"/>
        <v>0</v>
      </c>
      <c r="U82" s="473">
        <f t="shared" si="57"/>
        <v>0</v>
      </c>
      <c r="V82" s="473">
        <f t="shared" si="57"/>
        <v>0</v>
      </c>
      <c r="W82" s="473">
        <f t="shared" si="57"/>
        <v>0</v>
      </c>
      <c r="X82" s="473">
        <f t="shared" si="57"/>
        <v>0</v>
      </c>
      <c r="Y82" s="473">
        <f t="shared" si="57"/>
        <v>0</v>
      </c>
      <c r="Z82" s="473">
        <f t="shared" si="57"/>
        <v>0</v>
      </c>
      <c r="AA82" s="473">
        <f t="shared" si="57"/>
        <v>0</v>
      </c>
      <c r="AB82" s="473">
        <f t="shared" si="57"/>
        <v>0</v>
      </c>
      <c r="AC82" s="473">
        <f t="shared" si="57"/>
        <v>0</v>
      </c>
      <c r="AD82" s="473">
        <f t="shared" si="57"/>
        <v>0</v>
      </c>
      <c r="AE82" s="466">
        <f t="shared" si="2"/>
        <v>0</v>
      </c>
    </row>
    <row r="83" spans="1:31" ht="71.25" customHeight="1" x14ac:dyDescent="0.2">
      <c r="A83" s="474" t="s">
        <v>177</v>
      </c>
      <c r="B83" s="23" t="s">
        <v>1362</v>
      </c>
      <c r="C83" s="344">
        <v>1</v>
      </c>
      <c r="D83" s="463">
        <f>C83*$C$82*$C$57</f>
        <v>7.9814952147919449E-2</v>
      </c>
      <c r="E83" s="345" t="s">
        <v>133</v>
      </c>
      <c r="F83" s="347">
        <v>1</v>
      </c>
      <c r="G83" s="347"/>
      <c r="H83" s="347"/>
      <c r="I83" s="347">
        <v>1</v>
      </c>
      <c r="J83" s="347"/>
      <c r="K83" s="347"/>
      <c r="L83" s="347"/>
      <c r="M83" s="347"/>
      <c r="N83" s="347"/>
      <c r="O83" s="347"/>
      <c r="P83" s="347"/>
      <c r="Q83" s="347"/>
      <c r="R83" s="347"/>
      <c r="S83" s="475"/>
      <c r="T83" s="475"/>
      <c r="U83" s="475"/>
      <c r="V83" s="475"/>
      <c r="W83" s="475"/>
      <c r="X83" s="475"/>
      <c r="Y83" s="475"/>
      <c r="Z83" s="475"/>
      <c r="AA83" s="475"/>
      <c r="AB83" s="475"/>
      <c r="AC83" s="475"/>
      <c r="AD83" s="475"/>
      <c r="AE83" s="466">
        <f t="shared" si="2"/>
        <v>0</v>
      </c>
    </row>
    <row r="84" spans="1:31" ht="18" hidden="1" customHeight="1" x14ac:dyDescent="0.2">
      <c r="A84" s="474" t="s">
        <v>178</v>
      </c>
      <c r="B84" s="23"/>
      <c r="C84" s="344"/>
      <c r="D84" s="463">
        <f t="shared" ref="D84:D85" si="58">C84*$C$82*$C$57</f>
        <v>0</v>
      </c>
      <c r="E84" s="345"/>
      <c r="F84" s="347"/>
      <c r="G84" s="347"/>
      <c r="H84" s="347"/>
      <c r="I84" s="347"/>
      <c r="J84" s="347"/>
      <c r="K84" s="347"/>
      <c r="L84" s="347"/>
      <c r="M84" s="347"/>
      <c r="N84" s="347"/>
      <c r="O84" s="347"/>
      <c r="P84" s="347"/>
      <c r="Q84" s="347"/>
      <c r="R84" s="347"/>
      <c r="S84" s="475"/>
      <c r="T84" s="475"/>
      <c r="U84" s="475"/>
      <c r="V84" s="475"/>
      <c r="W84" s="475"/>
      <c r="X84" s="475"/>
      <c r="Y84" s="475"/>
      <c r="Z84" s="475"/>
      <c r="AA84" s="475"/>
      <c r="AB84" s="475"/>
      <c r="AC84" s="475"/>
      <c r="AD84" s="475"/>
      <c r="AE84" s="466">
        <f t="shared" si="2"/>
        <v>0</v>
      </c>
    </row>
    <row r="85" spans="1:31" ht="18" hidden="1" customHeight="1" x14ac:dyDescent="0.2">
      <c r="A85" s="474" t="s">
        <v>179</v>
      </c>
      <c r="B85" s="23"/>
      <c r="C85" s="344"/>
      <c r="D85" s="463">
        <f t="shared" si="58"/>
        <v>0</v>
      </c>
      <c r="E85" s="345"/>
      <c r="F85" s="347"/>
      <c r="G85" s="347"/>
      <c r="H85" s="347"/>
      <c r="I85" s="347"/>
      <c r="J85" s="347"/>
      <c r="K85" s="347"/>
      <c r="L85" s="347"/>
      <c r="M85" s="347"/>
      <c r="N85" s="347"/>
      <c r="O85" s="347"/>
      <c r="P85" s="347"/>
      <c r="Q85" s="347"/>
      <c r="R85" s="347"/>
      <c r="S85" s="475"/>
      <c r="T85" s="475"/>
      <c r="U85" s="475"/>
      <c r="V85" s="475"/>
      <c r="W85" s="475"/>
      <c r="X85" s="475"/>
      <c r="Y85" s="475"/>
      <c r="Z85" s="475"/>
      <c r="AA85" s="475"/>
      <c r="AB85" s="475"/>
      <c r="AC85" s="475"/>
      <c r="AD85" s="475"/>
      <c r="AE85" s="466">
        <f t="shared" si="2"/>
        <v>0</v>
      </c>
    </row>
    <row r="86" spans="1:31" ht="18" hidden="1" customHeight="1" x14ac:dyDescent="0.2">
      <c r="A86" s="474" t="s">
        <v>180</v>
      </c>
      <c r="B86" s="23"/>
      <c r="C86" s="344"/>
      <c r="D86" s="463">
        <f>C86*$C$82*$C$57</f>
        <v>0</v>
      </c>
      <c r="E86" s="345"/>
      <c r="F86" s="347"/>
      <c r="G86" s="347"/>
      <c r="H86" s="347"/>
      <c r="I86" s="347"/>
      <c r="J86" s="347"/>
      <c r="K86" s="347"/>
      <c r="L86" s="347"/>
      <c r="M86" s="347"/>
      <c r="N86" s="347"/>
      <c r="O86" s="347"/>
      <c r="P86" s="347"/>
      <c r="Q86" s="347"/>
      <c r="R86" s="347"/>
      <c r="S86" s="475"/>
      <c r="T86" s="475"/>
      <c r="U86" s="475"/>
      <c r="V86" s="475"/>
      <c r="W86" s="475"/>
      <c r="X86" s="475"/>
      <c r="Y86" s="475"/>
      <c r="Z86" s="475"/>
      <c r="AA86" s="475"/>
      <c r="AB86" s="475"/>
      <c r="AC86" s="475"/>
      <c r="AD86" s="475"/>
      <c r="AE86" s="466">
        <f t="shared" si="2"/>
        <v>0</v>
      </c>
    </row>
    <row r="87" spans="1:31" ht="12.75" hidden="1" x14ac:dyDescent="0.2">
      <c r="A87" s="474" t="s">
        <v>181</v>
      </c>
      <c r="B87" s="23"/>
      <c r="C87" s="344"/>
      <c r="D87" s="463">
        <f>C87*$C$82*$C$57</f>
        <v>0</v>
      </c>
      <c r="E87" s="345"/>
      <c r="F87" s="347"/>
      <c r="G87" s="347"/>
      <c r="H87" s="347"/>
      <c r="I87" s="347"/>
      <c r="J87" s="347"/>
      <c r="K87" s="347"/>
      <c r="L87" s="347"/>
      <c r="M87" s="347"/>
      <c r="N87" s="347"/>
      <c r="O87" s="347"/>
      <c r="P87" s="347"/>
      <c r="Q87" s="347"/>
      <c r="R87" s="347"/>
      <c r="S87" s="475"/>
      <c r="T87" s="475"/>
      <c r="U87" s="475"/>
      <c r="V87" s="475"/>
      <c r="W87" s="475"/>
      <c r="X87" s="475"/>
      <c r="Y87" s="475"/>
      <c r="Z87" s="475"/>
      <c r="AA87" s="475"/>
      <c r="AB87" s="475"/>
      <c r="AC87" s="475"/>
      <c r="AD87" s="475"/>
      <c r="AE87" s="466">
        <f t="shared" si="2"/>
        <v>0</v>
      </c>
    </row>
    <row r="88" spans="1:31" ht="30" customHeight="1" x14ac:dyDescent="0.2">
      <c r="A88" s="476" t="s">
        <v>379</v>
      </c>
      <c r="B88" s="17" t="s">
        <v>380</v>
      </c>
      <c r="C88" s="18">
        <f>'Presupuesto Convenio'!F175</f>
        <v>0.35742467817690382</v>
      </c>
      <c r="D88" s="469"/>
      <c r="E88" s="19"/>
      <c r="F88" s="26">
        <v>9</v>
      </c>
      <c r="G88" s="470">
        <f>G89+G95+G101+G107+G113</f>
        <v>3</v>
      </c>
      <c r="H88" s="470">
        <f t="shared" ref="H88:AD88" si="59">H89+H95+H101+H107+H113</f>
        <v>2</v>
      </c>
      <c r="I88" s="470">
        <f t="shared" si="59"/>
        <v>1</v>
      </c>
      <c r="J88" s="470">
        <f t="shared" si="59"/>
        <v>3</v>
      </c>
      <c r="K88" s="470">
        <f t="shared" si="59"/>
        <v>0</v>
      </c>
      <c r="L88" s="470">
        <f t="shared" si="59"/>
        <v>0</v>
      </c>
      <c r="M88" s="470">
        <f t="shared" si="59"/>
        <v>0</v>
      </c>
      <c r="N88" s="470">
        <f t="shared" si="59"/>
        <v>0</v>
      </c>
      <c r="O88" s="470">
        <f t="shared" si="59"/>
        <v>0</v>
      </c>
      <c r="P88" s="470">
        <f t="shared" si="59"/>
        <v>0</v>
      </c>
      <c r="Q88" s="470">
        <f t="shared" si="59"/>
        <v>0</v>
      </c>
      <c r="R88" s="470">
        <f t="shared" si="59"/>
        <v>0</v>
      </c>
      <c r="S88" s="470">
        <f t="shared" si="59"/>
        <v>0</v>
      </c>
      <c r="T88" s="470">
        <f t="shared" si="59"/>
        <v>0</v>
      </c>
      <c r="U88" s="470">
        <f t="shared" si="59"/>
        <v>0</v>
      </c>
      <c r="V88" s="470">
        <f t="shared" si="59"/>
        <v>0</v>
      </c>
      <c r="W88" s="470">
        <f t="shared" si="59"/>
        <v>0</v>
      </c>
      <c r="X88" s="470">
        <f t="shared" si="59"/>
        <v>0</v>
      </c>
      <c r="Y88" s="470">
        <f t="shared" si="59"/>
        <v>0</v>
      </c>
      <c r="Z88" s="470">
        <f t="shared" si="59"/>
        <v>0</v>
      </c>
      <c r="AA88" s="470">
        <f t="shared" si="59"/>
        <v>0</v>
      </c>
      <c r="AB88" s="470">
        <f t="shared" si="59"/>
        <v>0</v>
      </c>
      <c r="AC88" s="470">
        <f t="shared" si="59"/>
        <v>0</v>
      </c>
      <c r="AD88" s="470">
        <f t="shared" si="59"/>
        <v>0</v>
      </c>
      <c r="AE88" s="466">
        <f t="shared" si="2"/>
        <v>0</v>
      </c>
    </row>
    <row r="89" spans="1:31" ht="18" customHeight="1" x14ac:dyDescent="0.2">
      <c r="A89" s="471" t="s">
        <v>381</v>
      </c>
      <c r="B89" s="14" t="s">
        <v>382</v>
      </c>
      <c r="C89" s="15">
        <v>0.3</v>
      </c>
      <c r="D89" s="472"/>
      <c r="E89" s="16"/>
      <c r="F89" s="27">
        <v>2</v>
      </c>
      <c r="G89" s="473">
        <f>SUM(G90:G94)</f>
        <v>2</v>
      </c>
      <c r="H89" s="473">
        <f t="shared" ref="H89" si="60">SUM(H90:H94)</f>
        <v>0</v>
      </c>
      <c r="I89" s="473">
        <f t="shared" ref="I89" si="61">SUM(I90:I94)</f>
        <v>0</v>
      </c>
      <c r="J89" s="473">
        <f>SUM(J90:J94)</f>
        <v>0</v>
      </c>
      <c r="K89" s="473">
        <f t="shared" ref="K89" si="62">SUM(K90:K94)</f>
        <v>0</v>
      </c>
      <c r="L89" s="473">
        <f t="shared" ref="L89" si="63">SUM(L90:L94)</f>
        <v>0</v>
      </c>
      <c r="M89" s="473">
        <f t="shared" ref="M89" si="64">SUM(M90:M94)</f>
        <v>0</v>
      </c>
      <c r="N89" s="473">
        <f t="shared" ref="N89" si="65">SUM(N90:N94)</f>
        <v>0</v>
      </c>
      <c r="O89" s="473">
        <f t="shared" ref="O89" si="66">SUM(O90:O94)</f>
        <v>0</v>
      </c>
      <c r="P89" s="473">
        <f t="shared" ref="P89" si="67">SUM(P90:P94)</f>
        <v>0</v>
      </c>
      <c r="Q89" s="473">
        <f t="shared" ref="Q89:AD89" si="68">SUM(Q90:Q94)</f>
        <v>0</v>
      </c>
      <c r="R89" s="473">
        <f t="shared" si="68"/>
        <v>0</v>
      </c>
      <c r="S89" s="473">
        <f t="shared" si="68"/>
        <v>0</v>
      </c>
      <c r="T89" s="473">
        <f t="shared" si="68"/>
        <v>0</v>
      </c>
      <c r="U89" s="473">
        <f t="shared" si="68"/>
        <v>0</v>
      </c>
      <c r="V89" s="473">
        <f t="shared" si="68"/>
        <v>0</v>
      </c>
      <c r="W89" s="473">
        <f t="shared" si="68"/>
        <v>0</v>
      </c>
      <c r="X89" s="473">
        <f t="shared" si="68"/>
        <v>0</v>
      </c>
      <c r="Y89" s="473">
        <f t="shared" si="68"/>
        <v>0</v>
      </c>
      <c r="Z89" s="473">
        <f t="shared" si="68"/>
        <v>0</v>
      </c>
      <c r="AA89" s="473">
        <f t="shared" si="68"/>
        <v>0</v>
      </c>
      <c r="AB89" s="473">
        <f t="shared" si="68"/>
        <v>0</v>
      </c>
      <c r="AC89" s="473">
        <f t="shared" si="68"/>
        <v>0</v>
      </c>
      <c r="AD89" s="473">
        <f t="shared" si="68"/>
        <v>0</v>
      </c>
      <c r="AE89" s="466">
        <f>F89-SUM(G89:AD89)</f>
        <v>0</v>
      </c>
    </row>
    <row r="90" spans="1:31" ht="18" customHeight="1" x14ac:dyDescent="0.2">
      <c r="A90" s="474" t="s">
        <v>383</v>
      </c>
      <c r="B90" s="23" t="s">
        <v>384</v>
      </c>
      <c r="C90" s="344">
        <v>0.5</v>
      </c>
      <c r="D90" s="463">
        <f>C90*$C$89*$C$88</f>
        <v>5.3613701726535574E-2</v>
      </c>
      <c r="E90" s="345"/>
      <c r="F90" s="347">
        <v>1</v>
      </c>
      <c r="G90" s="347">
        <v>1</v>
      </c>
      <c r="H90" s="347"/>
      <c r="I90" s="347"/>
      <c r="J90" s="347"/>
      <c r="K90" s="347"/>
      <c r="L90" s="347"/>
      <c r="M90" s="347"/>
      <c r="N90" s="347"/>
      <c r="O90" s="347"/>
      <c r="P90" s="347"/>
      <c r="Q90" s="347"/>
      <c r="R90" s="347"/>
      <c r="S90" s="475"/>
      <c r="T90" s="475"/>
      <c r="U90" s="475"/>
      <c r="V90" s="475"/>
      <c r="W90" s="475"/>
      <c r="X90" s="475"/>
      <c r="Y90" s="475"/>
      <c r="Z90" s="475"/>
      <c r="AA90" s="475"/>
      <c r="AB90" s="475"/>
      <c r="AC90" s="475"/>
      <c r="AD90" s="475"/>
      <c r="AE90" s="466">
        <f t="shared" ref="AE90:AE153" si="69">F90-SUM(G90:AD90)</f>
        <v>0</v>
      </c>
    </row>
    <row r="91" spans="1:31" ht="18" customHeight="1" x14ac:dyDescent="0.2">
      <c r="A91" s="474" t="s">
        <v>385</v>
      </c>
      <c r="B91" s="23" t="s">
        <v>386</v>
      </c>
      <c r="C91" s="344">
        <v>0.5</v>
      </c>
      <c r="D91" s="463">
        <f>C91*$C$89*$C$88</f>
        <v>5.3613701726535574E-2</v>
      </c>
      <c r="E91" s="345"/>
      <c r="F91" s="347">
        <v>1</v>
      </c>
      <c r="G91" s="347">
        <v>1</v>
      </c>
      <c r="H91" s="347"/>
      <c r="I91" s="347"/>
      <c r="J91" s="347"/>
      <c r="K91" s="347"/>
      <c r="L91" s="347"/>
      <c r="M91" s="347"/>
      <c r="N91" s="347"/>
      <c r="O91" s="347"/>
      <c r="P91" s="347"/>
      <c r="Q91" s="347"/>
      <c r="R91" s="347"/>
      <c r="S91" s="475"/>
      <c r="T91" s="475"/>
      <c r="U91" s="475"/>
      <c r="V91" s="475"/>
      <c r="W91" s="475"/>
      <c r="X91" s="475"/>
      <c r="Y91" s="475"/>
      <c r="Z91" s="475"/>
      <c r="AA91" s="475"/>
      <c r="AB91" s="475"/>
      <c r="AC91" s="475"/>
      <c r="AD91" s="475"/>
      <c r="AE91" s="466">
        <f t="shared" si="69"/>
        <v>0</v>
      </c>
    </row>
    <row r="92" spans="1:31" ht="18" hidden="1" customHeight="1" x14ac:dyDescent="0.2">
      <c r="A92" s="474" t="s">
        <v>387</v>
      </c>
      <c r="B92" s="23"/>
      <c r="C92" s="344"/>
      <c r="D92" s="463">
        <f>C92*$C$89*$C$88</f>
        <v>0</v>
      </c>
      <c r="E92" s="345"/>
      <c r="F92" s="347"/>
      <c r="G92" s="347"/>
      <c r="H92" s="347"/>
      <c r="I92" s="347"/>
      <c r="J92" s="347"/>
      <c r="K92" s="347"/>
      <c r="L92" s="347"/>
      <c r="M92" s="347"/>
      <c r="N92" s="347"/>
      <c r="O92" s="347"/>
      <c r="P92" s="347"/>
      <c r="Q92" s="347"/>
      <c r="R92" s="347"/>
      <c r="S92" s="475"/>
      <c r="T92" s="475"/>
      <c r="U92" s="475"/>
      <c r="V92" s="475"/>
      <c r="W92" s="475"/>
      <c r="X92" s="475"/>
      <c r="Y92" s="475"/>
      <c r="Z92" s="475"/>
      <c r="AA92" s="475"/>
      <c r="AB92" s="475"/>
      <c r="AC92" s="475"/>
      <c r="AD92" s="475"/>
      <c r="AE92" s="466">
        <f t="shared" si="69"/>
        <v>0</v>
      </c>
    </row>
    <row r="93" spans="1:31" ht="18" hidden="1" customHeight="1" x14ac:dyDescent="0.2">
      <c r="A93" s="474" t="s">
        <v>188</v>
      </c>
      <c r="B93" s="23"/>
      <c r="C93" s="344"/>
      <c r="D93" s="463">
        <f>C93*$C$89*$C$88</f>
        <v>0</v>
      </c>
      <c r="E93" s="345"/>
      <c r="F93" s="347"/>
      <c r="G93" s="347"/>
      <c r="H93" s="347"/>
      <c r="I93" s="347"/>
      <c r="J93" s="347"/>
      <c r="K93" s="347"/>
      <c r="L93" s="347"/>
      <c r="M93" s="347"/>
      <c r="N93" s="347"/>
      <c r="O93" s="347"/>
      <c r="P93" s="347"/>
      <c r="Q93" s="347"/>
      <c r="R93" s="347"/>
      <c r="S93" s="475"/>
      <c r="T93" s="475"/>
      <c r="U93" s="475"/>
      <c r="V93" s="475"/>
      <c r="W93" s="475"/>
      <c r="X93" s="475"/>
      <c r="Y93" s="475"/>
      <c r="Z93" s="475"/>
      <c r="AA93" s="475"/>
      <c r="AB93" s="475"/>
      <c r="AC93" s="475"/>
      <c r="AD93" s="475"/>
      <c r="AE93" s="466">
        <f t="shared" si="69"/>
        <v>0</v>
      </c>
    </row>
    <row r="94" spans="1:31" ht="18" hidden="1" customHeight="1" x14ac:dyDescent="0.2">
      <c r="A94" s="474" t="s">
        <v>189</v>
      </c>
      <c r="B94" s="23"/>
      <c r="C94" s="344"/>
      <c r="D94" s="463">
        <f>C94*$C$89*$C$88</f>
        <v>0</v>
      </c>
      <c r="E94" s="345"/>
      <c r="F94" s="347"/>
      <c r="G94" s="347"/>
      <c r="H94" s="347"/>
      <c r="I94" s="347"/>
      <c r="J94" s="347"/>
      <c r="K94" s="347"/>
      <c r="L94" s="347"/>
      <c r="M94" s="347"/>
      <c r="N94" s="347"/>
      <c r="O94" s="347"/>
      <c r="P94" s="347"/>
      <c r="Q94" s="347"/>
      <c r="R94" s="347"/>
      <c r="S94" s="475"/>
      <c r="T94" s="475"/>
      <c r="U94" s="475"/>
      <c r="V94" s="475"/>
      <c r="W94" s="475"/>
      <c r="X94" s="475"/>
      <c r="Y94" s="475"/>
      <c r="Z94" s="475"/>
      <c r="AA94" s="475"/>
      <c r="AB94" s="475"/>
      <c r="AC94" s="475"/>
      <c r="AD94" s="475"/>
      <c r="AE94" s="466">
        <f t="shared" si="69"/>
        <v>0</v>
      </c>
    </row>
    <row r="95" spans="1:31" ht="18" customHeight="1" x14ac:dyDescent="0.2">
      <c r="A95" s="471" t="s">
        <v>388</v>
      </c>
      <c r="B95" s="632" t="s">
        <v>389</v>
      </c>
      <c r="C95" s="15">
        <v>0.4</v>
      </c>
      <c r="D95" s="472"/>
      <c r="E95" s="16"/>
      <c r="F95" s="27">
        <v>5</v>
      </c>
      <c r="G95" s="473">
        <f>SUM(G96:G100)</f>
        <v>1</v>
      </c>
      <c r="H95" s="473">
        <f t="shared" ref="H95" si="70">SUM(H96:H100)</f>
        <v>2</v>
      </c>
      <c r="I95" s="473">
        <f>SUM(I96:I100)</f>
        <v>1</v>
      </c>
      <c r="J95" s="473">
        <f t="shared" ref="J95" si="71">SUM(J96:J100)</f>
        <v>1</v>
      </c>
      <c r="K95" s="473">
        <f t="shared" ref="K95" si="72">SUM(K96:K100)</f>
        <v>0</v>
      </c>
      <c r="L95" s="473">
        <f t="shared" ref="L95" si="73">SUM(L96:L100)</f>
        <v>0</v>
      </c>
      <c r="M95" s="473">
        <f t="shared" ref="M95" si="74">SUM(M96:M100)</f>
        <v>0</v>
      </c>
      <c r="N95" s="473">
        <f t="shared" ref="N95" si="75">SUM(N96:N100)</f>
        <v>0</v>
      </c>
      <c r="O95" s="473">
        <f t="shared" ref="O95" si="76">SUM(O96:O100)</f>
        <v>0</v>
      </c>
      <c r="P95" s="473">
        <f t="shared" ref="P95" si="77">SUM(P96:P100)</f>
        <v>0</v>
      </c>
      <c r="Q95" s="473">
        <f t="shared" ref="Q95:AD95" si="78">SUM(Q96:Q100)</f>
        <v>0</v>
      </c>
      <c r="R95" s="473">
        <f t="shared" si="78"/>
        <v>0</v>
      </c>
      <c r="S95" s="473">
        <f t="shared" si="78"/>
        <v>0</v>
      </c>
      <c r="T95" s="473">
        <f t="shared" si="78"/>
        <v>0</v>
      </c>
      <c r="U95" s="473">
        <f t="shared" si="78"/>
        <v>0</v>
      </c>
      <c r="V95" s="473">
        <f t="shared" si="78"/>
        <v>0</v>
      </c>
      <c r="W95" s="473">
        <f t="shared" si="78"/>
        <v>0</v>
      </c>
      <c r="X95" s="473">
        <f t="shared" si="78"/>
        <v>0</v>
      </c>
      <c r="Y95" s="473">
        <f t="shared" si="78"/>
        <v>0</v>
      </c>
      <c r="Z95" s="473">
        <f t="shared" si="78"/>
        <v>0</v>
      </c>
      <c r="AA95" s="473">
        <f t="shared" si="78"/>
        <v>0</v>
      </c>
      <c r="AB95" s="473">
        <f t="shared" si="78"/>
        <v>0</v>
      </c>
      <c r="AC95" s="473">
        <f t="shared" si="78"/>
        <v>0</v>
      </c>
      <c r="AD95" s="473">
        <f t="shared" si="78"/>
        <v>0</v>
      </c>
      <c r="AE95" s="466">
        <f>F95-SUM(G95:AD95)</f>
        <v>0</v>
      </c>
    </row>
    <row r="96" spans="1:31" ht="18" customHeight="1" x14ac:dyDescent="0.2">
      <c r="A96" s="474" t="s">
        <v>390</v>
      </c>
      <c r="B96" s="633" t="s">
        <v>391</v>
      </c>
      <c r="C96" s="344">
        <v>1</v>
      </c>
      <c r="D96" s="463">
        <f>C96*$C$95*$C$88</f>
        <v>0.14296987127076152</v>
      </c>
      <c r="E96" s="345"/>
      <c r="F96" s="347">
        <v>5</v>
      </c>
      <c r="G96" s="347">
        <v>1</v>
      </c>
      <c r="H96" s="347">
        <v>2</v>
      </c>
      <c r="I96" s="347">
        <v>1</v>
      </c>
      <c r="J96" s="347">
        <v>1</v>
      </c>
      <c r="K96" s="347"/>
      <c r="L96" s="347"/>
      <c r="M96" s="347"/>
      <c r="N96" s="347"/>
      <c r="O96" s="347"/>
      <c r="P96" s="347"/>
      <c r="Q96" s="347"/>
      <c r="R96" s="347"/>
      <c r="S96" s="475"/>
      <c r="T96" s="475"/>
      <c r="U96" s="475"/>
      <c r="V96" s="475"/>
      <c r="W96" s="475"/>
      <c r="X96" s="475"/>
      <c r="Y96" s="475"/>
      <c r="Z96" s="475"/>
      <c r="AA96" s="475"/>
      <c r="AB96" s="475"/>
      <c r="AC96" s="475"/>
      <c r="AD96" s="475"/>
      <c r="AE96" s="466">
        <f t="shared" si="69"/>
        <v>0</v>
      </c>
    </row>
    <row r="97" spans="1:31" ht="18" hidden="1" customHeight="1" x14ac:dyDescent="0.2">
      <c r="A97" s="474" t="s">
        <v>194</v>
      </c>
      <c r="B97" s="23"/>
      <c r="C97" s="344"/>
      <c r="D97" s="463">
        <f t="shared" ref="D97" si="79">C97*$C$95*$C$88</f>
        <v>0</v>
      </c>
      <c r="E97" s="345"/>
      <c r="F97" s="347"/>
      <c r="G97" s="347"/>
      <c r="H97" s="347"/>
      <c r="I97" s="347"/>
      <c r="J97" s="347"/>
      <c r="K97" s="347"/>
      <c r="L97" s="347"/>
      <c r="M97" s="347"/>
      <c r="N97" s="347"/>
      <c r="O97" s="347"/>
      <c r="P97" s="347"/>
      <c r="Q97" s="347"/>
      <c r="R97" s="347"/>
      <c r="S97" s="475"/>
      <c r="T97" s="475"/>
      <c r="U97" s="475"/>
      <c r="V97" s="475"/>
      <c r="W97" s="475"/>
      <c r="X97" s="475"/>
      <c r="Y97" s="475"/>
      <c r="Z97" s="475"/>
      <c r="AA97" s="475"/>
      <c r="AB97" s="475"/>
      <c r="AC97" s="475"/>
      <c r="AD97" s="475"/>
      <c r="AE97" s="466">
        <f t="shared" si="69"/>
        <v>0</v>
      </c>
    </row>
    <row r="98" spans="1:31" ht="18" hidden="1" customHeight="1" x14ac:dyDescent="0.2">
      <c r="A98" s="474" t="s">
        <v>195</v>
      </c>
      <c r="B98" s="23"/>
      <c r="C98" s="344"/>
      <c r="D98" s="463">
        <f>C98*$C$95*$C$88</f>
        <v>0</v>
      </c>
      <c r="E98" s="345"/>
      <c r="F98" s="347"/>
      <c r="G98" s="347"/>
      <c r="H98" s="347"/>
      <c r="I98" s="347"/>
      <c r="J98" s="347"/>
      <c r="K98" s="347"/>
      <c r="L98" s="347"/>
      <c r="M98" s="347"/>
      <c r="N98" s="347"/>
      <c r="O98" s="347"/>
      <c r="P98" s="347"/>
      <c r="Q98" s="347"/>
      <c r="R98" s="347"/>
      <c r="S98" s="475"/>
      <c r="T98" s="475"/>
      <c r="U98" s="475"/>
      <c r="V98" s="475"/>
      <c r="W98" s="475"/>
      <c r="X98" s="475"/>
      <c r="Y98" s="475"/>
      <c r="Z98" s="475"/>
      <c r="AA98" s="475"/>
      <c r="AB98" s="475"/>
      <c r="AC98" s="475"/>
      <c r="AD98" s="475"/>
      <c r="AE98" s="466">
        <f t="shared" si="69"/>
        <v>0</v>
      </c>
    </row>
    <row r="99" spans="1:31" ht="18" hidden="1" customHeight="1" x14ac:dyDescent="0.2">
      <c r="A99" s="474" t="s">
        <v>196</v>
      </c>
      <c r="B99" s="23"/>
      <c r="C99" s="344"/>
      <c r="D99" s="463">
        <f>C99*$C$95*$C$88</f>
        <v>0</v>
      </c>
      <c r="E99" s="345"/>
      <c r="F99" s="347"/>
      <c r="G99" s="347"/>
      <c r="H99" s="347"/>
      <c r="I99" s="347"/>
      <c r="J99" s="347"/>
      <c r="K99" s="347"/>
      <c r="L99" s="347"/>
      <c r="M99" s="347"/>
      <c r="N99" s="347"/>
      <c r="O99" s="347"/>
      <c r="P99" s="347"/>
      <c r="Q99" s="347"/>
      <c r="R99" s="347"/>
      <c r="S99" s="475"/>
      <c r="T99" s="475"/>
      <c r="U99" s="475"/>
      <c r="V99" s="475"/>
      <c r="W99" s="475"/>
      <c r="X99" s="475"/>
      <c r="Y99" s="475"/>
      <c r="Z99" s="475"/>
      <c r="AA99" s="475"/>
      <c r="AB99" s="475"/>
      <c r="AC99" s="475"/>
      <c r="AD99" s="475"/>
      <c r="AE99" s="466">
        <f t="shared" si="69"/>
        <v>0</v>
      </c>
    </row>
    <row r="100" spans="1:31" ht="18" hidden="1" customHeight="1" x14ac:dyDescent="0.2">
      <c r="A100" s="474" t="s">
        <v>197</v>
      </c>
      <c r="B100" s="23"/>
      <c r="C100" s="344"/>
      <c r="D100" s="463">
        <f>C100*$C$95*$C$88</f>
        <v>0</v>
      </c>
      <c r="E100" s="345"/>
      <c r="F100" s="347"/>
      <c r="G100" s="347"/>
      <c r="H100" s="347"/>
      <c r="I100" s="347"/>
      <c r="J100" s="347"/>
      <c r="K100" s="347"/>
      <c r="L100" s="347"/>
      <c r="M100" s="347"/>
      <c r="N100" s="347"/>
      <c r="O100" s="347"/>
      <c r="P100" s="347"/>
      <c r="Q100" s="347"/>
      <c r="R100" s="347"/>
      <c r="S100" s="475"/>
      <c r="T100" s="475"/>
      <c r="U100" s="475"/>
      <c r="V100" s="475"/>
      <c r="W100" s="475"/>
      <c r="X100" s="475"/>
      <c r="Y100" s="475"/>
      <c r="Z100" s="475"/>
      <c r="AA100" s="475"/>
      <c r="AB100" s="475"/>
      <c r="AC100" s="475"/>
      <c r="AD100" s="475"/>
      <c r="AE100" s="466">
        <f t="shared" si="69"/>
        <v>0</v>
      </c>
    </row>
    <row r="101" spans="1:31" ht="18" customHeight="1" x14ac:dyDescent="0.2">
      <c r="A101" s="471" t="s">
        <v>392</v>
      </c>
      <c r="B101" s="632" t="s">
        <v>393</v>
      </c>
      <c r="C101" s="15">
        <v>0.3</v>
      </c>
      <c r="D101" s="472"/>
      <c r="E101" s="16"/>
      <c r="F101" s="27">
        <v>2</v>
      </c>
      <c r="G101" s="473">
        <f>SUM(G102:G106)</f>
        <v>0</v>
      </c>
      <c r="H101" s="473">
        <f>SUM(H102:H106)</f>
        <v>0</v>
      </c>
      <c r="I101" s="473">
        <f>SUM(I102:I106)</f>
        <v>0</v>
      </c>
      <c r="J101" s="473">
        <f>SUM(J102:J106)</f>
        <v>2</v>
      </c>
      <c r="K101" s="473">
        <f t="shared" ref="K101" si="80">SUM(K102:K106)</f>
        <v>0</v>
      </c>
      <c r="L101" s="473">
        <f t="shared" ref="L101" si="81">SUM(L102:L106)</f>
        <v>0</v>
      </c>
      <c r="M101" s="473">
        <f t="shared" ref="M101" si="82">SUM(M102:M106)</f>
        <v>0</v>
      </c>
      <c r="N101" s="473">
        <f t="shared" ref="N101" si="83">SUM(N102:N106)</f>
        <v>0</v>
      </c>
      <c r="O101" s="473">
        <f t="shared" ref="O101" si="84">SUM(O102:O106)</f>
        <v>0</v>
      </c>
      <c r="P101" s="473">
        <f t="shared" ref="P101" si="85">SUM(P102:P106)</f>
        <v>0</v>
      </c>
      <c r="Q101" s="473">
        <f t="shared" ref="Q101:AD101" si="86">SUM(Q102:Q106)</f>
        <v>0</v>
      </c>
      <c r="R101" s="473">
        <f t="shared" si="86"/>
        <v>0</v>
      </c>
      <c r="S101" s="473">
        <f t="shared" si="86"/>
        <v>0</v>
      </c>
      <c r="T101" s="473">
        <f t="shared" si="86"/>
        <v>0</v>
      </c>
      <c r="U101" s="473">
        <f t="shared" si="86"/>
        <v>0</v>
      </c>
      <c r="V101" s="473">
        <f t="shared" si="86"/>
        <v>0</v>
      </c>
      <c r="W101" s="473">
        <f t="shared" si="86"/>
        <v>0</v>
      </c>
      <c r="X101" s="473">
        <f t="shared" si="86"/>
        <v>0</v>
      </c>
      <c r="Y101" s="473">
        <f t="shared" si="86"/>
        <v>0</v>
      </c>
      <c r="Z101" s="473">
        <f t="shared" si="86"/>
        <v>0</v>
      </c>
      <c r="AA101" s="473">
        <f t="shared" si="86"/>
        <v>0</v>
      </c>
      <c r="AB101" s="473">
        <f t="shared" si="86"/>
        <v>0</v>
      </c>
      <c r="AC101" s="473">
        <f t="shared" si="86"/>
        <v>0</v>
      </c>
      <c r="AD101" s="473">
        <f t="shared" si="86"/>
        <v>0</v>
      </c>
      <c r="AE101" s="466">
        <f>F101-SUM(G101:AD101)</f>
        <v>0</v>
      </c>
    </row>
    <row r="102" spans="1:31" ht="18" customHeight="1" x14ac:dyDescent="0.2">
      <c r="A102" s="474" t="s">
        <v>394</v>
      </c>
      <c r="B102" s="633" t="s">
        <v>395</v>
      </c>
      <c r="C102" s="344">
        <v>0.27</v>
      </c>
      <c r="D102" s="463">
        <f>C102*$C$101*$C$88</f>
        <v>2.895139893232921E-2</v>
      </c>
      <c r="E102" s="345"/>
      <c r="F102" s="347">
        <v>1</v>
      </c>
      <c r="G102" s="347"/>
      <c r="H102" s="347"/>
      <c r="I102" s="347"/>
      <c r="J102" s="347">
        <v>1</v>
      </c>
      <c r="K102" s="347"/>
      <c r="L102" s="347"/>
      <c r="M102" s="347"/>
      <c r="N102" s="347"/>
      <c r="O102" s="347"/>
      <c r="P102" s="347"/>
      <c r="Q102" s="347"/>
      <c r="R102" s="347"/>
      <c r="S102" s="475"/>
      <c r="T102" s="475"/>
      <c r="U102" s="475"/>
      <c r="V102" s="475"/>
      <c r="W102" s="475"/>
      <c r="X102" s="475"/>
      <c r="Y102" s="475"/>
      <c r="Z102" s="475"/>
      <c r="AA102" s="475"/>
      <c r="AB102" s="475"/>
      <c r="AC102" s="475"/>
      <c r="AD102" s="475"/>
      <c r="AE102" s="466">
        <f t="shared" si="69"/>
        <v>0</v>
      </c>
    </row>
    <row r="103" spans="1:31" ht="18" customHeight="1" x14ac:dyDescent="0.2">
      <c r="A103" s="474" t="s">
        <v>202</v>
      </c>
      <c r="B103" s="633" t="s">
        <v>396</v>
      </c>
      <c r="C103" s="344">
        <v>0.73</v>
      </c>
      <c r="D103" s="463">
        <f t="shared" ref="D103" si="87">C103*$C$101*$C$88</f>
        <v>7.8276004520741932E-2</v>
      </c>
      <c r="E103" s="345"/>
      <c r="F103" s="347">
        <v>1</v>
      </c>
      <c r="G103" s="347"/>
      <c r="H103" s="347"/>
      <c r="I103" s="347"/>
      <c r="J103" s="347">
        <v>1</v>
      </c>
      <c r="K103" s="347"/>
      <c r="L103" s="347"/>
      <c r="M103" s="347"/>
      <c r="N103" s="347"/>
      <c r="O103" s="347"/>
      <c r="P103" s="347"/>
      <c r="Q103" s="347"/>
      <c r="R103" s="347"/>
      <c r="S103" s="475"/>
      <c r="T103" s="475"/>
      <c r="U103" s="475"/>
      <c r="V103" s="475"/>
      <c r="W103" s="475"/>
      <c r="X103" s="475"/>
      <c r="Y103" s="475"/>
      <c r="Z103" s="475"/>
      <c r="AA103" s="475"/>
      <c r="AB103" s="475"/>
      <c r="AC103" s="475"/>
      <c r="AD103" s="475"/>
      <c r="AE103" s="466">
        <f t="shared" si="69"/>
        <v>0</v>
      </c>
    </row>
    <row r="104" spans="1:31" ht="18" hidden="1" customHeight="1" x14ac:dyDescent="0.2">
      <c r="A104" s="474" t="s">
        <v>203</v>
      </c>
      <c r="B104" s="23"/>
      <c r="C104" s="344"/>
      <c r="D104" s="463">
        <f>C104*$C$101*$C$88</f>
        <v>0</v>
      </c>
      <c r="E104" s="345"/>
      <c r="F104" s="347"/>
      <c r="G104" s="347"/>
      <c r="H104" s="347"/>
      <c r="I104" s="347"/>
      <c r="J104" s="347"/>
      <c r="K104" s="347"/>
      <c r="L104" s="347"/>
      <c r="M104" s="347"/>
      <c r="N104" s="347"/>
      <c r="O104" s="347"/>
      <c r="P104" s="347"/>
      <c r="Q104" s="347"/>
      <c r="R104" s="347"/>
      <c r="S104" s="475"/>
      <c r="T104" s="475"/>
      <c r="U104" s="475"/>
      <c r="V104" s="475"/>
      <c r="W104" s="475"/>
      <c r="X104" s="475"/>
      <c r="Y104" s="475"/>
      <c r="Z104" s="475"/>
      <c r="AA104" s="475"/>
      <c r="AB104" s="475"/>
      <c r="AC104" s="475"/>
      <c r="AD104" s="475"/>
      <c r="AE104" s="466">
        <f t="shared" si="69"/>
        <v>0</v>
      </c>
    </row>
    <row r="105" spans="1:31" ht="18" hidden="1" customHeight="1" x14ac:dyDescent="0.2">
      <c r="A105" s="474" t="s">
        <v>204</v>
      </c>
      <c r="B105" s="23"/>
      <c r="C105" s="344"/>
      <c r="D105" s="463">
        <f>C105*$C$101*$C$88</f>
        <v>0</v>
      </c>
      <c r="E105" s="345"/>
      <c r="F105" s="347"/>
      <c r="G105" s="347"/>
      <c r="H105" s="347"/>
      <c r="I105" s="347"/>
      <c r="J105" s="347"/>
      <c r="K105" s="347"/>
      <c r="L105" s="347"/>
      <c r="M105" s="347"/>
      <c r="N105" s="347"/>
      <c r="O105" s="347"/>
      <c r="P105" s="347"/>
      <c r="Q105" s="347"/>
      <c r="R105" s="347"/>
      <c r="S105" s="475"/>
      <c r="T105" s="475"/>
      <c r="U105" s="475"/>
      <c r="V105" s="475"/>
      <c r="W105" s="475"/>
      <c r="X105" s="475"/>
      <c r="Y105" s="475"/>
      <c r="Z105" s="475"/>
      <c r="AA105" s="475"/>
      <c r="AB105" s="475"/>
      <c r="AC105" s="475"/>
      <c r="AD105" s="475"/>
      <c r="AE105" s="466">
        <f t="shared" si="69"/>
        <v>0</v>
      </c>
    </row>
    <row r="106" spans="1:31" ht="18" hidden="1" customHeight="1" x14ac:dyDescent="0.2">
      <c r="A106" s="474" t="s">
        <v>205</v>
      </c>
      <c r="B106" s="23"/>
      <c r="C106" s="344"/>
      <c r="D106" s="463">
        <f>C106*$C$101*$C$88</f>
        <v>0</v>
      </c>
      <c r="E106" s="345"/>
      <c r="F106" s="347"/>
      <c r="G106" s="347"/>
      <c r="H106" s="347"/>
      <c r="I106" s="347"/>
      <c r="J106" s="347"/>
      <c r="K106" s="347"/>
      <c r="L106" s="347"/>
      <c r="M106" s="347"/>
      <c r="N106" s="347"/>
      <c r="O106" s="347"/>
      <c r="P106" s="347"/>
      <c r="Q106" s="347"/>
      <c r="R106" s="347"/>
      <c r="S106" s="475"/>
      <c r="T106" s="475"/>
      <c r="U106" s="475"/>
      <c r="V106" s="475"/>
      <c r="W106" s="475"/>
      <c r="X106" s="475"/>
      <c r="Y106" s="475"/>
      <c r="Z106" s="475"/>
      <c r="AA106" s="475"/>
      <c r="AB106" s="475"/>
      <c r="AC106" s="475"/>
      <c r="AD106" s="475"/>
      <c r="AE106" s="466">
        <f t="shared" si="69"/>
        <v>0</v>
      </c>
    </row>
    <row r="107" spans="1:31" ht="18" hidden="1" customHeight="1" x14ac:dyDescent="0.2">
      <c r="A107" s="471" t="s">
        <v>206</v>
      </c>
      <c r="B107" s="14"/>
      <c r="C107" s="15"/>
      <c r="D107" s="472"/>
      <c r="E107" s="16"/>
      <c r="F107" s="27"/>
      <c r="G107" s="473">
        <f>SUM(G108:G112)</f>
        <v>0</v>
      </c>
      <c r="H107" s="473">
        <f>SUM(H108:H112)</f>
        <v>0</v>
      </c>
      <c r="I107" s="473">
        <f>SUM(I108:I112)</f>
        <v>0</v>
      </c>
      <c r="J107" s="473">
        <f>SUM(J108:J112)</f>
        <v>0</v>
      </c>
      <c r="K107" s="473">
        <f t="shared" ref="K107:AD107" si="88">SUM(K108:K112)</f>
        <v>0</v>
      </c>
      <c r="L107" s="473">
        <f t="shared" si="88"/>
        <v>0</v>
      </c>
      <c r="M107" s="473">
        <f t="shared" si="88"/>
        <v>0</v>
      </c>
      <c r="N107" s="473">
        <f t="shared" si="88"/>
        <v>0</v>
      </c>
      <c r="O107" s="473">
        <f t="shared" si="88"/>
        <v>0</v>
      </c>
      <c r="P107" s="473">
        <f t="shared" si="88"/>
        <v>0</v>
      </c>
      <c r="Q107" s="473">
        <f t="shared" si="88"/>
        <v>0</v>
      </c>
      <c r="R107" s="473">
        <f t="shared" si="88"/>
        <v>0</v>
      </c>
      <c r="S107" s="473">
        <f t="shared" si="88"/>
        <v>0</v>
      </c>
      <c r="T107" s="473">
        <f t="shared" si="88"/>
        <v>0</v>
      </c>
      <c r="U107" s="473">
        <f t="shared" si="88"/>
        <v>0</v>
      </c>
      <c r="V107" s="473">
        <f t="shared" si="88"/>
        <v>0</v>
      </c>
      <c r="W107" s="473">
        <f t="shared" si="88"/>
        <v>0</v>
      </c>
      <c r="X107" s="473">
        <f t="shared" si="88"/>
        <v>0</v>
      </c>
      <c r="Y107" s="473">
        <f t="shared" si="88"/>
        <v>0</v>
      </c>
      <c r="Z107" s="473">
        <f t="shared" si="88"/>
        <v>0</v>
      </c>
      <c r="AA107" s="473">
        <f t="shared" si="88"/>
        <v>0</v>
      </c>
      <c r="AB107" s="473">
        <f t="shared" si="88"/>
        <v>0</v>
      </c>
      <c r="AC107" s="473">
        <f t="shared" si="88"/>
        <v>0</v>
      </c>
      <c r="AD107" s="473">
        <f t="shared" si="88"/>
        <v>0</v>
      </c>
      <c r="AE107" s="466">
        <f t="shared" si="69"/>
        <v>0</v>
      </c>
    </row>
    <row r="108" spans="1:31" ht="18" hidden="1" customHeight="1" x14ac:dyDescent="0.2">
      <c r="A108" s="474" t="s">
        <v>207</v>
      </c>
      <c r="B108" s="23"/>
      <c r="C108" s="344"/>
      <c r="D108" s="463">
        <f>C108*$C$107*$C$88</f>
        <v>0</v>
      </c>
      <c r="E108" s="345"/>
      <c r="F108" s="347"/>
      <c r="G108" s="347"/>
      <c r="H108" s="347"/>
      <c r="I108" s="347"/>
      <c r="J108" s="347"/>
      <c r="K108" s="347"/>
      <c r="L108" s="347"/>
      <c r="M108" s="347"/>
      <c r="N108" s="347"/>
      <c r="O108" s="347"/>
      <c r="P108" s="347"/>
      <c r="Q108" s="347"/>
      <c r="R108" s="347"/>
      <c r="S108" s="475"/>
      <c r="T108" s="475"/>
      <c r="U108" s="475"/>
      <c r="V108" s="475"/>
      <c r="W108" s="475"/>
      <c r="X108" s="475"/>
      <c r="Y108" s="475"/>
      <c r="Z108" s="475"/>
      <c r="AA108" s="475"/>
      <c r="AB108" s="475"/>
      <c r="AC108" s="475"/>
      <c r="AD108" s="475"/>
      <c r="AE108" s="466">
        <f t="shared" si="69"/>
        <v>0</v>
      </c>
    </row>
    <row r="109" spans="1:31" ht="18" hidden="1" customHeight="1" x14ac:dyDescent="0.2">
      <c r="A109" s="474" t="s">
        <v>208</v>
      </c>
      <c r="B109" s="23"/>
      <c r="C109" s="344"/>
      <c r="D109" s="463">
        <f t="shared" ref="D109:D112" si="89">C109*$C$107*$C$88</f>
        <v>0</v>
      </c>
      <c r="E109" s="345"/>
      <c r="F109" s="347"/>
      <c r="G109" s="347"/>
      <c r="H109" s="347"/>
      <c r="I109" s="347"/>
      <c r="J109" s="347"/>
      <c r="K109" s="347"/>
      <c r="L109" s="347"/>
      <c r="M109" s="347"/>
      <c r="N109" s="347"/>
      <c r="O109" s="347"/>
      <c r="P109" s="347"/>
      <c r="Q109" s="347"/>
      <c r="R109" s="347"/>
      <c r="S109" s="475"/>
      <c r="T109" s="475"/>
      <c r="U109" s="475"/>
      <c r="V109" s="475"/>
      <c r="W109" s="475"/>
      <c r="X109" s="475"/>
      <c r="Y109" s="475"/>
      <c r="Z109" s="475"/>
      <c r="AA109" s="475"/>
      <c r="AB109" s="475"/>
      <c r="AC109" s="475"/>
      <c r="AD109" s="475"/>
      <c r="AE109" s="466">
        <f t="shared" si="69"/>
        <v>0</v>
      </c>
    </row>
    <row r="110" spans="1:31" ht="18" hidden="1" customHeight="1" x14ac:dyDescent="0.2">
      <c r="A110" s="474" t="s">
        <v>209</v>
      </c>
      <c r="B110" s="23"/>
      <c r="C110" s="344"/>
      <c r="D110" s="463">
        <f>C110*$C$107*$C$88</f>
        <v>0</v>
      </c>
      <c r="E110" s="345"/>
      <c r="F110" s="347"/>
      <c r="G110" s="347"/>
      <c r="H110" s="347"/>
      <c r="I110" s="347"/>
      <c r="J110" s="347"/>
      <c r="K110" s="347"/>
      <c r="L110" s="347"/>
      <c r="M110" s="347"/>
      <c r="N110" s="347"/>
      <c r="O110" s="347"/>
      <c r="P110" s="347"/>
      <c r="Q110" s="347"/>
      <c r="R110" s="347"/>
      <c r="S110" s="475"/>
      <c r="T110" s="475"/>
      <c r="U110" s="475"/>
      <c r="V110" s="475"/>
      <c r="W110" s="475"/>
      <c r="X110" s="475"/>
      <c r="Y110" s="475"/>
      <c r="Z110" s="475"/>
      <c r="AA110" s="475"/>
      <c r="AB110" s="475"/>
      <c r="AC110" s="475"/>
      <c r="AD110" s="475"/>
      <c r="AE110" s="466">
        <f t="shared" si="69"/>
        <v>0</v>
      </c>
    </row>
    <row r="111" spans="1:31" ht="18" hidden="1" customHeight="1" x14ac:dyDescent="0.2">
      <c r="A111" s="474" t="s">
        <v>210</v>
      </c>
      <c r="B111" s="23"/>
      <c r="C111" s="344"/>
      <c r="D111" s="463">
        <f>C111*$C$107*$C$88</f>
        <v>0</v>
      </c>
      <c r="E111" s="345"/>
      <c r="F111" s="347"/>
      <c r="G111" s="347"/>
      <c r="H111" s="347"/>
      <c r="I111" s="347"/>
      <c r="J111" s="347"/>
      <c r="K111" s="347"/>
      <c r="L111" s="347"/>
      <c r="M111" s="347"/>
      <c r="N111" s="347"/>
      <c r="O111" s="347"/>
      <c r="P111" s="347"/>
      <c r="Q111" s="347"/>
      <c r="R111" s="347"/>
      <c r="S111" s="475"/>
      <c r="T111" s="475"/>
      <c r="U111" s="475"/>
      <c r="V111" s="475"/>
      <c r="W111" s="475"/>
      <c r="X111" s="475"/>
      <c r="Y111" s="475"/>
      <c r="Z111" s="475"/>
      <c r="AA111" s="475"/>
      <c r="AB111" s="475"/>
      <c r="AC111" s="475"/>
      <c r="AD111" s="475"/>
      <c r="AE111" s="466">
        <f t="shared" si="69"/>
        <v>0</v>
      </c>
    </row>
    <row r="112" spans="1:31" ht="18" hidden="1" customHeight="1" x14ac:dyDescent="0.2">
      <c r="A112" s="474" t="s">
        <v>211</v>
      </c>
      <c r="B112" s="23"/>
      <c r="C112" s="344"/>
      <c r="D112" s="463">
        <f t="shared" si="89"/>
        <v>0</v>
      </c>
      <c r="E112" s="345"/>
      <c r="F112" s="347"/>
      <c r="G112" s="347"/>
      <c r="H112" s="347"/>
      <c r="I112" s="347"/>
      <c r="J112" s="347"/>
      <c r="K112" s="347"/>
      <c r="L112" s="347"/>
      <c r="M112" s="347"/>
      <c r="N112" s="347"/>
      <c r="O112" s="347"/>
      <c r="P112" s="347"/>
      <c r="Q112" s="347"/>
      <c r="R112" s="347"/>
      <c r="S112" s="475"/>
      <c r="T112" s="475"/>
      <c r="U112" s="475"/>
      <c r="V112" s="475"/>
      <c r="W112" s="475"/>
      <c r="X112" s="475"/>
      <c r="Y112" s="475"/>
      <c r="Z112" s="475"/>
      <c r="AA112" s="475"/>
      <c r="AB112" s="475"/>
      <c r="AC112" s="475"/>
      <c r="AD112" s="475"/>
      <c r="AE112" s="466">
        <f t="shared" si="69"/>
        <v>0</v>
      </c>
    </row>
    <row r="113" spans="1:31" ht="18" hidden="1" customHeight="1" x14ac:dyDescent="0.2">
      <c r="A113" s="471" t="s">
        <v>212</v>
      </c>
      <c r="B113" s="14"/>
      <c r="C113" s="15"/>
      <c r="D113" s="472"/>
      <c r="E113" s="16"/>
      <c r="F113" s="27"/>
      <c r="G113" s="473">
        <f>SUM(G114:G118)</f>
        <v>0</v>
      </c>
      <c r="H113" s="473">
        <f>SUM(H114:H118)</f>
        <v>0</v>
      </c>
      <c r="I113" s="473">
        <f>SUM(I114:I118)</f>
        <v>0</v>
      </c>
      <c r="J113" s="473">
        <f>SUM(J114:J118)</f>
        <v>0</v>
      </c>
      <c r="K113" s="473">
        <f>SUM(K114:K118)</f>
        <v>0</v>
      </c>
      <c r="L113" s="473">
        <f t="shared" ref="L113:AD113" si="90">SUM(L114:L118)</f>
        <v>0</v>
      </c>
      <c r="M113" s="473">
        <f t="shared" si="90"/>
        <v>0</v>
      </c>
      <c r="N113" s="473">
        <f t="shared" si="90"/>
        <v>0</v>
      </c>
      <c r="O113" s="473">
        <f t="shared" si="90"/>
        <v>0</v>
      </c>
      <c r="P113" s="473">
        <f t="shared" si="90"/>
        <v>0</v>
      </c>
      <c r="Q113" s="473">
        <f t="shared" si="90"/>
        <v>0</v>
      </c>
      <c r="R113" s="473">
        <f t="shared" si="90"/>
        <v>0</v>
      </c>
      <c r="S113" s="473">
        <f t="shared" si="90"/>
        <v>0</v>
      </c>
      <c r="T113" s="473">
        <f t="shared" si="90"/>
        <v>0</v>
      </c>
      <c r="U113" s="473">
        <f t="shared" si="90"/>
        <v>0</v>
      </c>
      <c r="V113" s="473">
        <f t="shared" si="90"/>
        <v>0</v>
      </c>
      <c r="W113" s="473">
        <f t="shared" si="90"/>
        <v>0</v>
      </c>
      <c r="X113" s="473">
        <f t="shared" si="90"/>
        <v>0</v>
      </c>
      <c r="Y113" s="473">
        <f t="shared" si="90"/>
        <v>0</v>
      </c>
      <c r="Z113" s="473">
        <f t="shared" si="90"/>
        <v>0</v>
      </c>
      <c r="AA113" s="473">
        <f t="shared" si="90"/>
        <v>0</v>
      </c>
      <c r="AB113" s="473">
        <f t="shared" si="90"/>
        <v>0</v>
      </c>
      <c r="AC113" s="473">
        <f t="shared" si="90"/>
        <v>0</v>
      </c>
      <c r="AD113" s="473">
        <f t="shared" si="90"/>
        <v>0</v>
      </c>
      <c r="AE113" s="466">
        <f t="shared" si="69"/>
        <v>0</v>
      </c>
    </row>
    <row r="114" spans="1:31" ht="18" hidden="1" customHeight="1" x14ac:dyDescent="0.2">
      <c r="A114" s="474" t="s">
        <v>213</v>
      </c>
      <c r="B114" s="23"/>
      <c r="C114" s="344"/>
      <c r="D114" s="463">
        <f>C114*$C$113*$C$88</f>
        <v>0</v>
      </c>
      <c r="E114" s="345"/>
      <c r="F114" s="347"/>
      <c r="G114" s="347"/>
      <c r="H114" s="347"/>
      <c r="I114" s="347"/>
      <c r="J114" s="347"/>
      <c r="K114" s="347"/>
      <c r="L114" s="347"/>
      <c r="M114" s="347"/>
      <c r="N114" s="347"/>
      <c r="O114" s="347"/>
      <c r="P114" s="347"/>
      <c r="Q114" s="347"/>
      <c r="R114" s="347"/>
      <c r="S114" s="475"/>
      <c r="T114" s="475"/>
      <c r="U114" s="475"/>
      <c r="V114" s="475"/>
      <c r="W114" s="475"/>
      <c r="X114" s="475"/>
      <c r="Y114" s="475"/>
      <c r="Z114" s="475"/>
      <c r="AA114" s="475"/>
      <c r="AB114" s="475"/>
      <c r="AC114" s="475"/>
      <c r="AD114" s="475"/>
      <c r="AE114" s="466">
        <f t="shared" si="69"/>
        <v>0</v>
      </c>
    </row>
    <row r="115" spans="1:31" ht="18" hidden="1" customHeight="1" x14ac:dyDescent="0.2">
      <c r="A115" s="474" t="s">
        <v>214</v>
      </c>
      <c r="B115" s="23"/>
      <c r="C115" s="344"/>
      <c r="D115" s="463">
        <f>C115*$C$113*$C$88</f>
        <v>0</v>
      </c>
      <c r="E115" s="345"/>
      <c r="F115" s="347"/>
      <c r="G115" s="347"/>
      <c r="H115" s="347"/>
      <c r="I115" s="347"/>
      <c r="J115" s="347"/>
      <c r="K115" s="347"/>
      <c r="L115" s="347"/>
      <c r="M115" s="347"/>
      <c r="N115" s="347"/>
      <c r="O115" s="347"/>
      <c r="P115" s="347"/>
      <c r="Q115" s="347"/>
      <c r="R115" s="347"/>
      <c r="S115" s="475"/>
      <c r="T115" s="475"/>
      <c r="U115" s="475"/>
      <c r="V115" s="475"/>
      <c r="W115" s="475"/>
      <c r="X115" s="475"/>
      <c r="Y115" s="475"/>
      <c r="Z115" s="475"/>
      <c r="AA115" s="475"/>
      <c r="AB115" s="475"/>
      <c r="AC115" s="475"/>
      <c r="AD115" s="475"/>
      <c r="AE115" s="466">
        <f t="shared" si="69"/>
        <v>0</v>
      </c>
    </row>
    <row r="116" spans="1:31" ht="18" hidden="1" customHeight="1" x14ac:dyDescent="0.2">
      <c r="A116" s="474" t="s">
        <v>215</v>
      </c>
      <c r="B116" s="23"/>
      <c r="C116" s="344"/>
      <c r="D116" s="463">
        <f>C116*$C$113*$C$88</f>
        <v>0</v>
      </c>
      <c r="E116" s="345"/>
      <c r="F116" s="347"/>
      <c r="G116" s="347"/>
      <c r="H116" s="347"/>
      <c r="I116" s="347"/>
      <c r="J116" s="347"/>
      <c r="K116" s="347"/>
      <c r="L116" s="347"/>
      <c r="M116" s="347"/>
      <c r="N116" s="347"/>
      <c r="O116" s="347"/>
      <c r="P116" s="347"/>
      <c r="Q116" s="347"/>
      <c r="R116" s="347"/>
      <c r="S116" s="475"/>
      <c r="T116" s="475"/>
      <c r="U116" s="475"/>
      <c r="V116" s="475"/>
      <c r="W116" s="475"/>
      <c r="X116" s="475"/>
      <c r="Y116" s="475"/>
      <c r="Z116" s="475"/>
      <c r="AA116" s="475"/>
      <c r="AB116" s="475"/>
      <c r="AC116" s="475"/>
      <c r="AD116" s="475"/>
      <c r="AE116" s="466">
        <f t="shared" si="69"/>
        <v>0</v>
      </c>
    </row>
    <row r="117" spans="1:31" ht="18" hidden="1" customHeight="1" x14ac:dyDescent="0.2">
      <c r="A117" s="474" t="s">
        <v>216</v>
      </c>
      <c r="B117" s="23"/>
      <c r="C117" s="344"/>
      <c r="D117" s="463">
        <f>C117*$C$113*$C$88</f>
        <v>0</v>
      </c>
      <c r="E117" s="345"/>
      <c r="F117" s="347"/>
      <c r="G117" s="347"/>
      <c r="H117" s="347"/>
      <c r="I117" s="347"/>
      <c r="J117" s="347"/>
      <c r="K117" s="347"/>
      <c r="L117" s="347"/>
      <c r="M117" s="347"/>
      <c r="N117" s="347"/>
      <c r="O117" s="347"/>
      <c r="P117" s="347"/>
      <c r="Q117" s="347"/>
      <c r="R117" s="347"/>
      <c r="S117" s="475"/>
      <c r="T117" s="475"/>
      <c r="U117" s="475"/>
      <c r="V117" s="475"/>
      <c r="W117" s="475"/>
      <c r="X117" s="475"/>
      <c r="Y117" s="475"/>
      <c r="Z117" s="475"/>
      <c r="AA117" s="475"/>
      <c r="AB117" s="475"/>
      <c r="AC117" s="475"/>
      <c r="AD117" s="475"/>
      <c r="AE117" s="466">
        <f t="shared" si="69"/>
        <v>0</v>
      </c>
    </row>
    <row r="118" spans="1:31" ht="18" hidden="1" customHeight="1" x14ac:dyDescent="0.2">
      <c r="A118" s="474" t="s">
        <v>217</v>
      </c>
      <c r="B118" s="23"/>
      <c r="C118" s="344"/>
      <c r="D118" s="463">
        <f>C118*$C$113*$C$88</f>
        <v>0</v>
      </c>
      <c r="E118" s="345"/>
      <c r="F118" s="347"/>
      <c r="G118" s="347"/>
      <c r="H118" s="347"/>
      <c r="I118" s="347"/>
      <c r="J118" s="347"/>
      <c r="K118" s="347"/>
      <c r="L118" s="347"/>
      <c r="M118" s="347"/>
      <c r="N118" s="347"/>
      <c r="O118" s="347"/>
      <c r="P118" s="347"/>
      <c r="Q118" s="347"/>
      <c r="R118" s="347"/>
      <c r="S118" s="475"/>
      <c r="T118" s="475"/>
      <c r="U118" s="475"/>
      <c r="V118" s="475"/>
      <c r="W118" s="475"/>
      <c r="X118" s="475"/>
      <c r="Y118" s="475"/>
      <c r="Z118" s="475"/>
      <c r="AA118" s="475"/>
      <c r="AB118" s="475"/>
      <c r="AC118" s="475"/>
      <c r="AD118" s="475"/>
      <c r="AE118" s="466">
        <f t="shared" si="69"/>
        <v>0</v>
      </c>
    </row>
    <row r="119" spans="1:31" ht="18" hidden="1" customHeight="1" x14ac:dyDescent="0.2">
      <c r="A119" s="468" t="s">
        <v>218</v>
      </c>
      <c r="B119" s="17"/>
      <c r="C119" s="18"/>
      <c r="D119" s="469"/>
      <c r="E119" s="19"/>
      <c r="F119" s="26"/>
      <c r="G119" s="470">
        <f>G120+G126+G132+G138+G144</f>
        <v>0</v>
      </c>
      <c r="H119" s="470">
        <f t="shared" ref="H119:R119" si="91">H120+H126+H132+H138+H144</f>
        <v>0</v>
      </c>
      <c r="I119" s="470">
        <f t="shared" si="91"/>
        <v>0</v>
      </c>
      <c r="J119" s="470">
        <f t="shared" si="91"/>
        <v>0</v>
      </c>
      <c r="K119" s="470">
        <f t="shared" si="91"/>
        <v>0</v>
      </c>
      <c r="L119" s="470">
        <f t="shared" si="91"/>
        <v>0</v>
      </c>
      <c r="M119" s="470">
        <f t="shared" si="91"/>
        <v>0</v>
      </c>
      <c r="N119" s="470">
        <f t="shared" si="91"/>
        <v>0</v>
      </c>
      <c r="O119" s="470">
        <f t="shared" si="91"/>
        <v>0</v>
      </c>
      <c r="P119" s="470">
        <f t="shared" si="91"/>
        <v>0</v>
      </c>
      <c r="Q119" s="470">
        <f t="shared" si="91"/>
        <v>0</v>
      </c>
      <c r="R119" s="470">
        <f t="shared" si="91"/>
        <v>0</v>
      </c>
      <c r="S119" s="470">
        <f t="shared" ref="S119:AD119" si="92">S120+S126+S132</f>
        <v>0</v>
      </c>
      <c r="T119" s="470">
        <f t="shared" si="92"/>
        <v>0</v>
      </c>
      <c r="U119" s="470">
        <f t="shared" si="92"/>
        <v>0</v>
      </c>
      <c r="V119" s="470">
        <f t="shared" si="92"/>
        <v>0</v>
      </c>
      <c r="W119" s="470">
        <f t="shared" si="92"/>
        <v>0</v>
      </c>
      <c r="X119" s="470">
        <f t="shared" si="92"/>
        <v>0</v>
      </c>
      <c r="Y119" s="470">
        <f t="shared" si="92"/>
        <v>0</v>
      </c>
      <c r="Z119" s="470">
        <f t="shared" si="92"/>
        <v>0</v>
      </c>
      <c r="AA119" s="470">
        <f t="shared" si="92"/>
        <v>0</v>
      </c>
      <c r="AB119" s="470">
        <f t="shared" si="92"/>
        <v>0</v>
      </c>
      <c r="AC119" s="470">
        <f t="shared" si="92"/>
        <v>0</v>
      </c>
      <c r="AD119" s="470">
        <f t="shared" si="92"/>
        <v>0</v>
      </c>
      <c r="AE119" s="466">
        <f t="shared" si="69"/>
        <v>0</v>
      </c>
    </row>
    <row r="120" spans="1:31" ht="18" hidden="1" customHeight="1" x14ac:dyDescent="0.2">
      <c r="A120" s="471" t="s">
        <v>219</v>
      </c>
      <c r="B120" s="14"/>
      <c r="C120" s="15"/>
      <c r="D120" s="472"/>
      <c r="E120" s="16"/>
      <c r="F120" s="27"/>
      <c r="G120" s="473">
        <f>SUM(G121:G125)</f>
        <v>0</v>
      </c>
      <c r="H120" s="473">
        <f>SUM(H121:H125)</f>
        <v>0</v>
      </c>
      <c r="I120" s="473">
        <f t="shared" ref="I120" si="93">SUM(I121:I125)</f>
        <v>0</v>
      </c>
      <c r="J120" s="473">
        <f>SUM(J121:J125)</f>
        <v>0</v>
      </c>
      <c r="K120" s="473">
        <f>SUM(K121:K125)</f>
        <v>0</v>
      </c>
      <c r="L120" s="473">
        <f t="shared" ref="L120" si="94">SUM(L121:L125)</f>
        <v>0</v>
      </c>
      <c r="M120" s="473">
        <f t="shared" ref="M120" si="95">SUM(M121:M125)</f>
        <v>0</v>
      </c>
      <c r="N120" s="473">
        <f t="shared" ref="N120" si="96">SUM(N121:N125)</f>
        <v>0</v>
      </c>
      <c r="O120" s="473">
        <f t="shared" ref="O120" si="97">SUM(O121:O125)</f>
        <v>0</v>
      </c>
      <c r="P120" s="473">
        <f t="shared" ref="P120" si="98">SUM(P121:P125)</f>
        <v>0</v>
      </c>
      <c r="Q120" s="473">
        <f t="shared" ref="Q120:AD120" si="99">SUM(Q121:Q125)</f>
        <v>0</v>
      </c>
      <c r="R120" s="473">
        <f t="shared" si="99"/>
        <v>0</v>
      </c>
      <c r="S120" s="473">
        <f t="shared" si="99"/>
        <v>0</v>
      </c>
      <c r="T120" s="473">
        <f t="shared" si="99"/>
        <v>0</v>
      </c>
      <c r="U120" s="473">
        <f t="shared" si="99"/>
        <v>0</v>
      </c>
      <c r="V120" s="473">
        <f t="shared" si="99"/>
        <v>0</v>
      </c>
      <c r="W120" s="473">
        <f t="shared" si="99"/>
        <v>0</v>
      </c>
      <c r="X120" s="473">
        <f t="shared" si="99"/>
        <v>0</v>
      </c>
      <c r="Y120" s="473">
        <f t="shared" si="99"/>
        <v>0</v>
      </c>
      <c r="Z120" s="473">
        <f t="shared" si="99"/>
        <v>0</v>
      </c>
      <c r="AA120" s="473">
        <f t="shared" si="99"/>
        <v>0</v>
      </c>
      <c r="AB120" s="473">
        <f t="shared" si="99"/>
        <v>0</v>
      </c>
      <c r="AC120" s="473">
        <f t="shared" si="99"/>
        <v>0</v>
      </c>
      <c r="AD120" s="473">
        <f t="shared" si="99"/>
        <v>0</v>
      </c>
      <c r="AE120" s="466">
        <f t="shared" si="69"/>
        <v>0</v>
      </c>
    </row>
    <row r="121" spans="1:31" ht="18" hidden="1" customHeight="1" x14ac:dyDescent="0.2">
      <c r="A121" s="474" t="s">
        <v>220</v>
      </c>
      <c r="B121" s="23"/>
      <c r="C121" s="344"/>
      <c r="D121" s="463">
        <f>C121*$C$120*$C$119</f>
        <v>0</v>
      </c>
      <c r="E121" s="345"/>
      <c r="F121" s="347"/>
      <c r="G121" s="347"/>
      <c r="H121" s="347"/>
      <c r="I121" s="347"/>
      <c r="J121" s="347"/>
      <c r="K121" s="347"/>
      <c r="L121" s="347"/>
      <c r="M121" s="347"/>
      <c r="N121" s="347"/>
      <c r="O121" s="347"/>
      <c r="P121" s="347"/>
      <c r="Q121" s="347"/>
      <c r="R121" s="347"/>
      <c r="S121" s="475"/>
      <c r="T121" s="475"/>
      <c r="U121" s="475"/>
      <c r="V121" s="475"/>
      <c r="W121" s="475"/>
      <c r="X121" s="475"/>
      <c r="Y121" s="475"/>
      <c r="Z121" s="475"/>
      <c r="AA121" s="475"/>
      <c r="AB121" s="475"/>
      <c r="AC121" s="475"/>
      <c r="AD121" s="475"/>
      <c r="AE121" s="466">
        <f t="shared" si="69"/>
        <v>0</v>
      </c>
    </row>
    <row r="122" spans="1:31" ht="18" hidden="1" customHeight="1" x14ac:dyDescent="0.2">
      <c r="A122" s="474" t="s">
        <v>221</v>
      </c>
      <c r="B122" s="23"/>
      <c r="C122" s="344"/>
      <c r="D122" s="463">
        <f>C122*$C$120*$C$119</f>
        <v>0</v>
      </c>
      <c r="E122" s="345"/>
      <c r="F122" s="347"/>
      <c r="G122" s="347"/>
      <c r="H122" s="347"/>
      <c r="I122" s="347"/>
      <c r="J122" s="347"/>
      <c r="K122" s="347"/>
      <c r="L122" s="347"/>
      <c r="M122" s="347"/>
      <c r="N122" s="347"/>
      <c r="O122" s="347"/>
      <c r="P122" s="347"/>
      <c r="Q122" s="347"/>
      <c r="R122" s="347"/>
      <c r="S122" s="475"/>
      <c r="T122" s="475"/>
      <c r="U122" s="475"/>
      <c r="V122" s="475"/>
      <c r="W122" s="475"/>
      <c r="X122" s="475"/>
      <c r="Y122" s="475"/>
      <c r="Z122" s="475"/>
      <c r="AA122" s="475"/>
      <c r="AB122" s="475"/>
      <c r="AC122" s="475"/>
      <c r="AD122" s="475"/>
      <c r="AE122" s="466">
        <f t="shared" si="69"/>
        <v>0</v>
      </c>
    </row>
    <row r="123" spans="1:31" ht="18" hidden="1" customHeight="1" x14ac:dyDescent="0.2">
      <c r="A123" s="474" t="s">
        <v>222</v>
      </c>
      <c r="B123" s="23"/>
      <c r="C123" s="344"/>
      <c r="D123" s="463">
        <f t="shared" ref="D123:D125" si="100">C123*$C$120*$C$119</f>
        <v>0</v>
      </c>
      <c r="E123" s="345"/>
      <c r="F123" s="347"/>
      <c r="G123" s="347"/>
      <c r="H123" s="347"/>
      <c r="I123" s="347"/>
      <c r="J123" s="347"/>
      <c r="K123" s="347"/>
      <c r="L123" s="347"/>
      <c r="M123" s="347"/>
      <c r="N123" s="347"/>
      <c r="O123" s="347"/>
      <c r="P123" s="347"/>
      <c r="Q123" s="347"/>
      <c r="R123" s="347"/>
      <c r="S123" s="475"/>
      <c r="T123" s="475"/>
      <c r="U123" s="475"/>
      <c r="V123" s="475"/>
      <c r="W123" s="475"/>
      <c r="X123" s="475"/>
      <c r="Y123" s="475"/>
      <c r="Z123" s="475"/>
      <c r="AA123" s="475"/>
      <c r="AB123" s="475"/>
      <c r="AC123" s="475"/>
      <c r="AD123" s="475"/>
      <c r="AE123" s="466">
        <f t="shared" si="69"/>
        <v>0</v>
      </c>
    </row>
    <row r="124" spans="1:31" ht="18" hidden="1" customHeight="1" x14ac:dyDescent="0.2">
      <c r="A124" s="474" t="s">
        <v>223</v>
      </c>
      <c r="B124" s="23"/>
      <c r="C124" s="344"/>
      <c r="D124" s="463">
        <f>C124*$C$120*$C$119</f>
        <v>0</v>
      </c>
      <c r="E124" s="345"/>
      <c r="F124" s="347"/>
      <c r="G124" s="347"/>
      <c r="H124" s="347"/>
      <c r="I124" s="347"/>
      <c r="J124" s="347"/>
      <c r="K124" s="347"/>
      <c r="L124" s="347"/>
      <c r="M124" s="347"/>
      <c r="N124" s="347"/>
      <c r="O124" s="347"/>
      <c r="P124" s="347"/>
      <c r="Q124" s="347"/>
      <c r="R124" s="347"/>
      <c r="S124" s="475"/>
      <c r="T124" s="475"/>
      <c r="U124" s="475"/>
      <c r="V124" s="475"/>
      <c r="W124" s="475"/>
      <c r="X124" s="475"/>
      <c r="Y124" s="475"/>
      <c r="Z124" s="475"/>
      <c r="AA124" s="475"/>
      <c r="AB124" s="475"/>
      <c r="AC124" s="475"/>
      <c r="AD124" s="475"/>
      <c r="AE124" s="466">
        <f t="shared" si="69"/>
        <v>0</v>
      </c>
    </row>
    <row r="125" spans="1:31" ht="18" hidden="1" customHeight="1" x14ac:dyDescent="0.2">
      <c r="A125" s="474" t="s">
        <v>224</v>
      </c>
      <c r="B125" s="23"/>
      <c r="C125" s="344"/>
      <c r="D125" s="463">
        <f t="shared" si="100"/>
        <v>0</v>
      </c>
      <c r="E125" s="345"/>
      <c r="F125" s="347"/>
      <c r="G125" s="347"/>
      <c r="H125" s="347"/>
      <c r="I125" s="347"/>
      <c r="J125" s="347"/>
      <c r="K125" s="347"/>
      <c r="L125" s="347"/>
      <c r="M125" s="347"/>
      <c r="N125" s="347"/>
      <c r="O125" s="347"/>
      <c r="P125" s="347"/>
      <c r="Q125" s="347"/>
      <c r="R125" s="347"/>
      <c r="S125" s="475"/>
      <c r="T125" s="475"/>
      <c r="U125" s="475"/>
      <c r="V125" s="475"/>
      <c r="W125" s="475"/>
      <c r="X125" s="475"/>
      <c r="Y125" s="475"/>
      <c r="Z125" s="475"/>
      <c r="AA125" s="475"/>
      <c r="AB125" s="475"/>
      <c r="AC125" s="475"/>
      <c r="AD125" s="475"/>
      <c r="AE125" s="466">
        <f t="shared" si="69"/>
        <v>0</v>
      </c>
    </row>
    <row r="126" spans="1:31" ht="18" hidden="1" customHeight="1" x14ac:dyDescent="0.2">
      <c r="A126" s="471" t="s">
        <v>225</v>
      </c>
      <c r="B126" s="14"/>
      <c r="C126" s="15"/>
      <c r="D126" s="472"/>
      <c r="E126" s="16"/>
      <c r="F126" s="27"/>
      <c r="G126" s="473">
        <f>SUM(G127:G131)</f>
        <v>0</v>
      </c>
      <c r="H126" s="473">
        <f>SUM(H127:H131)</f>
        <v>0</v>
      </c>
      <c r="I126" s="473">
        <f t="shared" ref="I126" si="101">SUM(I127:I131)</f>
        <v>0</v>
      </c>
      <c r="J126" s="473">
        <f t="shared" ref="J126" si="102">SUM(J127:J131)</f>
        <v>0</v>
      </c>
      <c r="K126" s="473">
        <f t="shared" ref="K126" si="103">SUM(K127:K131)</f>
        <v>0</v>
      </c>
      <c r="L126" s="473">
        <f t="shared" ref="L126" si="104">SUM(L127:L131)</f>
        <v>0</v>
      </c>
      <c r="M126" s="473">
        <f t="shared" ref="M126" si="105">SUM(M127:M131)</f>
        <v>0</v>
      </c>
      <c r="N126" s="473">
        <f t="shared" ref="N126" si="106">SUM(N127:N131)</f>
        <v>0</v>
      </c>
      <c r="O126" s="473">
        <f t="shared" ref="O126" si="107">SUM(O127:O131)</f>
        <v>0</v>
      </c>
      <c r="P126" s="473">
        <f t="shared" ref="P126" si="108">SUM(P127:P131)</f>
        <v>0</v>
      </c>
      <c r="Q126" s="473">
        <f t="shared" ref="Q126:AD126" si="109">SUM(Q127:Q131)</f>
        <v>0</v>
      </c>
      <c r="R126" s="473">
        <f t="shared" si="109"/>
        <v>0</v>
      </c>
      <c r="S126" s="473">
        <f t="shared" si="109"/>
        <v>0</v>
      </c>
      <c r="T126" s="473">
        <f t="shared" si="109"/>
        <v>0</v>
      </c>
      <c r="U126" s="473">
        <f t="shared" si="109"/>
        <v>0</v>
      </c>
      <c r="V126" s="473">
        <f t="shared" si="109"/>
        <v>0</v>
      </c>
      <c r="W126" s="473">
        <f t="shared" si="109"/>
        <v>0</v>
      </c>
      <c r="X126" s="473">
        <f t="shared" si="109"/>
        <v>0</v>
      </c>
      <c r="Y126" s="473">
        <f t="shared" si="109"/>
        <v>0</v>
      </c>
      <c r="Z126" s="473">
        <f t="shared" si="109"/>
        <v>0</v>
      </c>
      <c r="AA126" s="473">
        <f t="shared" si="109"/>
        <v>0</v>
      </c>
      <c r="AB126" s="473">
        <f t="shared" si="109"/>
        <v>0</v>
      </c>
      <c r="AC126" s="473">
        <f t="shared" si="109"/>
        <v>0</v>
      </c>
      <c r="AD126" s="473">
        <f t="shared" si="109"/>
        <v>0</v>
      </c>
      <c r="AE126" s="466">
        <f t="shared" si="69"/>
        <v>0</v>
      </c>
    </row>
    <row r="127" spans="1:31" ht="18" hidden="1" customHeight="1" x14ac:dyDescent="0.2">
      <c r="A127" s="474" t="s">
        <v>226</v>
      </c>
      <c r="B127" s="23"/>
      <c r="C127" s="344"/>
      <c r="D127" s="463">
        <f>C127*$C$126*$C$119</f>
        <v>0</v>
      </c>
      <c r="E127" s="345"/>
      <c r="F127" s="347"/>
      <c r="G127" s="347"/>
      <c r="H127" s="347"/>
      <c r="I127" s="347"/>
      <c r="J127" s="347"/>
      <c r="K127" s="347"/>
      <c r="L127" s="347"/>
      <c r="M127" s="347"/>
      <c r="N127" s="347"/>
      <c r="O127" s="347"/>
      <c r="P127" s="347"/>
      <c r="Q127" s="347"/>
      <c r="R127" s="347"/>
      <c r="S127" s="475"/>
      <c r="T127" s="475"/>
      <c r="U127" s="475"/>
      <c r="V127" s="475"/>
      <c r="W127" s="475"/>
      <c r="X127" s="475"/>
      <c r="Y127" s="475"/>
      <c r="Z127" s="475"/>
      <c r="AA127" s="475"/>
      <c r="AB127" s="475"/>
      <c r="AC127" s="475"/>
      <c r="AD127" s="475"/>
      <c r="AE127" s="466">
        <f t="shared" si="69"/>
        <v>0</v>
      </c>
    </row>
    <row r="128" spans="1:31" ht="18" hidden="1" customHeight="1" x14ac:dyDescent="0.2">
      <c r="A128" s="474" t="s">
        <v>227</v>
      </c>
      <c r="B128" s="23"/>
      <c r="C128" s="344"/>
      <c r="D128" s="463">
        <f t="shared" ref="D128:D131" si="110">C128*$C$126*$C$119</f>
        <v>0</v>
      </c>
      <c r="E128" s="345"/>
      <c r="F128" s="347"/>
      <c r="G128" s="347"/>
      <c r="H128" s="347"/>
      <c r="I128" s="347"/>
      <c r="J128" s="347"/>
      <c r="K128" s="347"/>
      <c r="L128" s="347"/>
      <c r="M128" s="347"/>
      <c r="N128" s="347"/>
      <c r="O128" s="347"/>
      <c r="P128" s="347"/>
      <c r="Q128" s="347"/>
      <c r="R128" s="347"/>
      <c r="S128" s="475"/>
      <c r="T128" s="475"/>
      <c r="U128" s="475"/>
      <c r="V128" s="475"/>
      <c r="W128" s="475"/>
      <c r="X128" s="475"/>
      <c r="Y128" s="475"/>
      <c r="Z128" s="475"/>
      <c r="AA128" s="475"/>
      <c r="AB128" s="475"/>
      <c r="AC128" s="475"/>
      <c r="AD128" s="475"/>
      <c r="AE128" s="466">
        <f t="shared" si="69"/>
        <v>0</v>
      </c>
    </row>
    <row r="129" spans="1:31" ht="18" hidden="1" customHeight="1" x14ac:dyDescent="0.2">
      <c r="A129" s="474" t="s">
        <v>228</v>
      </c>
      <c r="B129" s="23"/>
      <c r="C129" s="344"/>
      <c r="D129" s="463">
        <f t="shared" si="110"/>
        <v>0</v>
      </c>
      <c r="E129" s="345"/>
      <c r="F129" s="347"/>
      <c r="G129" s="347"/>
      <c r="H129" s="347"/>
      <c r="I129" s="347"/>
      <c r="J129" s="347"/>
      <c r="K129" s="347"/>
      <c r="L129" s="347"/>
      <c r="M129" s="347"/>
      <c r="N129" s="347"/>
      <c r="O129" s="347"/>
      <c r="P129" s="347"/>
      <c r="Q129" s="347"/>
      <c r="R129" s="347"/>
      <c r="S129" s="475"/>
      <c r="T129" s="475"/>
      <c r="U129" s="475"/>
      <c r="V129" s="475"/>
      <c r="W129" s="475"/>
      <c r="X129" s="475"/>
      <c r="Y129" s="475"/>
      <c r="Z129" s="475"/>
      <c r="AA129" s="475"/>
      <c r="AB129" s="475"/>
      <c r="AC129" s="475"/>
      <c r="AD129" s="475"/>
      <c r="AE129" s="466">
        <f t="shared" si="69"/>
        <v>0</v>
      </c>
    </row>
    <row r="130" spans="1:31" ht="18" hidden="1" customHeight="1" x14ac:dyDescent="0.2">
      <c r="A130" s="474" t="s">
        <v>229</v>
      </c>
      <c r="B130" s="23"/>
      <c r="C130" s="344"/>
      <c r="D130" s="463">
        <f t="shared" si="110"/>
        <v>0</v>
      </c>
      <c r="E130" s="345"/>
      <c r="F130" s="347"/>
      <c r="G130" s="347"/>
      <c r="H130" s="347"/>
      <c r="I130" s="347"/>
      <c r="J130" s="347"/>
      <c r="K130" s="347"/>
      <c r="L130" s="347"/>
      <c r="M130" s="347"/>
      <c r="N130" s="347"/>
      <c r="O130" s="347"/>
      <c r="P130" s="347"/>
      <c r="Q130" s="347"/>
      <c r="R130" s="347"/>
      <c r="S130" s="475"/>
      <c r="T130" s="475"/>
      <c r="U130" s="475"/>
      <c r="V130" s="475"/>
      <c r="W130" s="475"/>
      <c r="X130" s="475"/>
      <c r="Y130" s="475"/>
      <c r="Z130" s="475"/>
      <c r="AA130" s="475"/>
      <c r="AB130" s="475"/>
      <c r="AC130" s="475"/>
      <c r="AD130" s="475"/>
      <c r="AE130" s="466">
        <f t="shared" si="69"/>
        <v>0</v>
      </c>
    </row>
    <row r="131" spans="1:31" ht="18" hidden="1" customHeight="1" x14ac:dyDescent="0.2">
      <c r="A131" s="474" t="s">
        <v>230</v>
      </c>
      <c r="B131" s="23"/>
      <c r="C131" s="344"/>
      <c r="D131" s="463">
        <f t="shared" si="110"/>
        <v>0</v>
      </c>
      <c r="E131" s="345"/>
      <c r="F131" s="347"/>
      <c r="G131" s="347"/>
      <c r="H131" s="347"/>
      <c r="I131" s="347"/>
      <c r="J131" s="347"/>
      <c r="K131" s="347"/>
      <c r="L131" s="347"/>
      <c r="M131" s="347"/>
      <c r="N131" s="347"/>
      <c r="O131" s="347"/>
      <c r="P131" s="347"/>
      <c r="Q131" s="347"/>
      <c r="R131" s="347"/>
      <c r="S131" s="475"/>
      <c r="T131" s="475"/>
      <c r="U131" s="475"/>
      <c r="V131" s="475"/>
      <c r="W131" s="475"/>
      <c r="X131" s="475"/>
      <c r="Y131" s="475"/>
      <c r="Z131" s="475"/>
      <c r="AA131" s="475"/>
      <c r="AB131" s="475"/>
      <c r="AC131" s="475"/>
      <c r="AD131" s="475"/>
      <c r="AE131" s="466">
        <f t="shared" si="69"/>
        <v>0</v>
      </c>
    </row>
    <row r="132" spans="1:31" ht="18" hidden="1" customHeight="1" x14ac:dyDescent="0.2">
      <c r="A132" s="471" t="s">
        <v>231</v>
      </c>
      <c r="B132" s="14"/>
      <c r="C132" s="15"/>
      <c r="D132" s="472"/>
      <c r="E132" s="16"/>
      <c r="F132" s="27"/>
      <c r="G132" s="473">
        <f>SUM(G133:G137)</f>
        <v>0</v>
      </c>
      <c r="H132" s="473">
        <f t="shared" ref="H132" si="111">SUM(H133:H137)</f>
        <v>0</v>
      </c>
      <c r="I132" s="473">
        <f>SUM(I133:I137)</f>
        <v>0</v>
      </c>
      <c r="J132" s="473">
        <f t="shared" ref="J132" si="112">SUM(J133:J137)</f>
        <v>0</v>
      </c>
      <c r="K132" s="473">
        <f t="shared" ref="K132" si="113">SUM(K133:K137)</f>
        <v>0</v>
      </c>
      <c r="L132" s="473">
        <f t="shared" ref="L132" si="114">SUM(L133:L137)</f>
        <v>0</v>
      </c>
      <c r="M132" s="473">
        <f t="shared" ref="M132" si="115">SUM(M133:M137)</f>
        <v>0</v>
      </c>
      <c r="N132" s="473">
        <f t="shared" ref="N132" si="116">SUM(N133:N137)</f>
        <v>0</v>
      </c>
      <c r="O132" s="473">
        <f t="shared" ref="O132" si="117">SUM(O133:O137)</f>
        <v>0</v>
      </c>
      <c r="P132" s="473">
        <f t="shared" ref="P132" si="118">SUM(P133:P137)</f>
        <v>0</v>
      </c>
      <c r="Q132" s="473">
        <f t="shared" ref="Q132:AD132" si="119">SUM(Q133:Q137)</f>
        <v>0</v>
      </c>
      <c r="R132" s="473">
        <f t="shared" si="119"/>
        <v>0</v>
      </c>
      <c r="S132" s="473">
        <f t="shared" si="119"/>
        <v>0</v>
      </c>
      <c r="T132" s="473">
        <f t="shared" si="119"/>
        <v>0</v>
      </c>
      <c r="U132" s="473">
        <f t="shared" si="119"/>
        <v>0</v>
      </c>
      <c r="V132" s="473">
        <f t="shared" si="119"/>
        <v>0</v>
      </c>
      <c r="W132" s="473">
        <f t="shared" si="119"/>
        <v>0</v>
      </c>
      <c r="X132" s="473">
        <f t="shared" si="119"/>
        <v>0</v>
      </c>
      <c r="Y132" s="473">
        <f t="shared" si="119"/>
        <v>0</v>
      </c>
      <c r="Z132" s="473">
        <f t="shared" si="119"/>
        <v>0</v>
      </c>
      <c r="AA132" s="473">
        <f t="shared" si="119"/>
        <v>0</v>
      </c>
      <c r="AB132" s="473">
        <f t="shared" si="119"/>
        <v>0</v>
      </c>
      <c r="AC132" s="473">
        <f t="shared" si="119"/>
        <v>0</v>
      </c>
      <c r="AD132" s="473">
        <f t="shared" si="119"/>
        <v>0</v>
      </c>
      <c r="AE132" s="466">
        <f t="shared" si="69"/>
        <v>0</v>
      </c>
    </row>
    <row r="133" spans="1:31" ht="18" hidden="1" customHeight="1" x14ac:dyDescent="0.2">
      <c r="A133" s="474" t="s">
        <v>232</v>
      </c>
      <c r="B133" s="23"/>
      <c r="C133" s="344"/>
      <c r="D133" s="463">
        <f>C133*$C$132*$C$119</f>
        <v>0</v>
      </c>
      <c r="E133" s="345"/>
      <c r="F133" s="347"/>
      <c r="G133" s="347"/>
      <c r="H133" s="347"/>
      <c r="I133" s="347"/>
      <c r="J133" s="347"/>
      <c r="K133" s="347"/>
      <c r="L133" s="347"/>
      <c r="M133" s="347"/>
      <c r="N133" s="347"/>
      <c r="O133" s="347"/>
      <c r="P133" s="347"/>
      <c r="Q133" s="347"/>
      <c r="R133" s="347"/>
      <c r="S133" s="475"/>
      <c r="T133" s="475"/>
      <c r="U133" s="475"/>
      <c r="V133" s="475"/>
      <c r="W133" s="475"/>
      <c r="X133" s="475"/>
      <c r="Y133" s="475"/>
      <c r="Z133" s="475"/>
      <c r="AA133" s="475"/>
      <c r="AB133" s="475"/>
      <c r="AC133" s="475"/>
      <c r="AD133" s="475"/>
      <c r="AE133" s="466">
        <f t="shared" si="69"/>
        <v>0</v>
      </c>
    </row>
    <row r="134" spans="1:31" ht="18" hidden="1" customHeight="1" x14ac:dyDescent="0.2">
      <c r="A134" s="474" t="s">
        <v>233</v>
      </c>
      <c r="B134" s="23"/>
      <c r="C134" s="344"/>
      <c r="D134" s="463">
        <f>C134*$C$132*$C$119</f>
        <v>0</v>
      </c>
      <c r="E134" s="345"/>
      <c r="F134" s="347"/>
      <c r="G134" s="347"/>
      <c r="H134" s="347"/>
      <c r="I134" s="347"/>
      <c r="J134" s="347"/>
      <c r="K134" s="347"/>
      <c r="L134" s="347"/>
      <c r="M134" s="347"/>
      <c r="N134" s="347"/>
      <c r="O134" s="347"/>
      <c r="P134" s="347"/>
      <c r="Q134" s="347"/>
      <c r="R134" s="347"/>
      <c r="S134" s="475"/>
      <c r="T134" s="475"/>
      <c r="U134" s="475"/>
      <c r="V134" s="475"/>
      <c r="W134" s="475"/>
      <c r="X134" s="475"/>
      <c r="Y134" s="475"/>
      <c r="Z134" s="475"/>
      <c r="AA134" s="475"/>
      <c r="AB134" s="475"/>
      <c r="AC134" s="475"/>
      <c r="AD134" s="475"/>
      <c r="AE134" s="466">
        <f t="shared" si="69"/>
        <v>0</v>
      </c>
    </row>
    <row r="135" spans="1:31" ht="18" hidden="1" customHeight="1" x14ac:dyDescent="0.2">
      <c r="A135" s="474" t="s">
        <v>234</v>
      </c>
      <c r="B135" s="23"/>
      <c r="C135" s="344"/>
      <c r="D135" s="463">
        <f>C135*$C$132*$C$119</f>
        <v>0</v>
      </c>
      <c r="E135" s="345"/>
      <c r="F135" s="347"/>
      <c r="G135" s="347"/>
      <c r="H135" s="347"/>
      <c r="I135" s="347"/>
      <c r="J135" s="347"/>
      <c r="K135" s="347"/>
      <c r="L135" s="347"/>
      <c r="M135" s="347"/>
      <c r="N135" s="347"/>
      <c r="O135" s="347"/>
      <c r="P135" s="347"/>
      <c r="Q135" s="347"/>
      <c r="R135" s="347"/>
      <c r="S135" s="475"/>
      <c r="T135" s="475"/>
      <c r="U135" s="475"/>
      <c r="V135" s="475"/>
      <c r="W135" s="475"/>
      <c r="X135" s="475"/>
      <c r="Y135" s="475"/>
      <c r="Z135" s="475"/>
      <c r="AA135" s="475"/>
      <c r="AB135" s="475"/>
      <c r="AC135" s="475"/>
      <c r="AD135" s="475"/>
      <c r="AE135" s="466">
        <f t="shared" si="69"/>
        <v>0</v>
      </c>
    </row>
    <row r="136" spans="1:31" ht="18" hidden="1" customHeight="1" x14ac:dyDescent="0.2">
      <c r="A136" s="474" t="s">
        <v>235</v>
      </c>
      <c r="B136" s="23"/>
      <c r="C136" s="344"/>
      <c r="D136" s="463">
        <f>C136*$C$132*$C$119</f>
        <v>0</v>
      </c>
      <c r="E136" s="345"/>
      <c r="F136" s="347"/>
      <c r="G136" s="347"/>
      <c r="H136" s="347"/>
      <c r="I136" s="347"/>
      <c r="J136" s="347"/>
      <c r="K136" s="347"/>
      <c r="L136" s="347"/>
      <c r="M136" s="347"/>
      <c r="N136" s="347"/>
      <c r="O136" s="347"/>
      <c r="P136" s="347"/>
      <c r="Q136" s="347"/>
      <c r="R136" s="347"/>
      <c r="S136" s="475"/>
      <c r="T136" s="475"/>
      <c r="U136" s="475"/>
      <c r="V136" s="475"/>
      <c r="W136" s="475"/>
      <c r="X136" s="475"/>
      <c r="Y136" s="475"/>
      <c r="Z136" s="475"/>
      <c r="AA136" s="475"/>
      <c r="AB136" s="475"/>
      <c r="AC136" s="475"/>
      <c r="AD136" s="475"/>
      <c r="AE136" s="466">
        <f t="shared" si="69"/>
        <v>0</v>
      </c>
    </row>
    <row r="137" spans="1:31" ht="18" hidden="1" customHeight="1" x14ac:dyDescent="0.2">
      <c r="A137" s="474" t="s">
        <v>236</v>
      </c>
      <c r="B137" s="23"/>
      <c r="C137" s="344"/>
      <c r="D137" s="463">
        <f>C137*$C$132*$C$119</f>
        <v>0</v>
      </c>
      <c r="E137" s="345"/>
      <c r="F137" s="347"/>
      <c r="G137" s="347"/>
      <c r="H137" s="347"/>
      <c r="I137" s="347"/>
      <c r="J137" s="347"/>
      <c r="K137" s="347"/>
      <c r="L137" s="347"/>
      <c r="M137" s="347"/>
      <c r="N137" s="347"/>
      <c r="O137" s="347"/>
      <c r="P137" s="347"/>
      <c r="Q137" s="347"/>
      <c r="R137" s="347"/>
      <c r="S137" s="475"/>
      <c r="T137" s="475"/>
      <c r="U137" s="475"/>
      <c r="V137" s="475"/>
      <c r="W137" s="475"/>
      <c r="X137" s="475"/>
      <c r="Y137" s="475"/>
      <c r="Z137" s="475"/>
      <c r="AA137" s="475"/>
      <c r="AB137" s="475"/>
      <c r="AC137" s="475"/>
      <c r="AD137" s="475"/>
      <c r="AE137" s="466">
        <f t="shared" si="69"/>
        <v>0</v>
      </c>
    </row>
    <row r="138" spans="1:31" ht="18" hidden="1" customHeight="1" x14ac:dyDescent="0.2">
      <c r="A138" s="471" t="s">
        <v>237</v>
      </c>
      <c r="B138" s="14"/>
      <c r="C138" s="15"/>
      <c r="D138" s="472"/>
      <c r="E138" s="16"/>
      <c r="F138" s="27"/>
      <c r="G138" s="473">
        <f>SUM(G139:G143)</f>
        <v>0</v>
      </c>
      <c r="H138" s="473">
        <f t="shared" ref="H138" si="120">SUM(H139:H143)</f>
        <v>0</v>
      </c>
      <c r="I138" s="473">
        <f>SUM(I139:I143)</f>
        <v>0</v>
      </c>
      <c r="J138" s="473">
        <f>SUM(J139:J143)</f>
        <v>0</v>
      </c>
      <c r="K138" s="473">
        <f t="shared" ref="K138:AD138" si="121">SUM(K139:K143)</f>
        <v>0</v>
      </c>
      <c r="L138" s="473">
        <f t="shared" si="121"/>
        <v>0</v>
      </c>
      <c r="M138" s="473">
        <f t="shared" si="121"/>
        <v>0</v>
      </c>
      <c r="N138" s="473">
        <f t="shared" si="121"/>
        <v>0</v>
      </c>
      <c r="O138" s="473">
        <f t="shared" si="121"/>
        <v>0</v>
      </c>
      <c r="P138" s="473">
        <f t="shared" si="121"/>
        <v>0</v>
      </c>
      <c r="Q138" s="473">
        <f t="shared" si="121"/>
        <v>0</v>
      </c>
      <c r="R138" s="473">
        <f t="shared" si="121"/>
        <v>0</v>
      </c>
      <c r="S138" s="473">
        <f t="shared" si="121"/>
        <v>0</v>
      </c>
      <c r="T138" s="473">
        <f t="shared" si="121"/>
        <v>0</v>
      </c>
      <c r="U138" s="473">
        <f t="shared" si="121"/>
        <v>0</v>
      </c>
      <c r="V138" s="473">
        <f t="shared" si="121"/>
        <v>0</v>
      </c>
      <c r="W138" s="473">
        <f t="shared" si="121"/>
        <v>0</v>
      </c>
      <c r="X138" s="473">
        <f t="shared" si="121"/>
        <v>0</v>
      </c>
      <c r="Y138" s="473">
        <f t="shared" si="121"/>
        <v>0</v>
      </c>
      <c r="Z138" s="473">
        <f t="shared" si="121"/>
        <v>0</v>
      </c>
      <c r="AA138" s="473">
        <f t="shared" si="121"/>
        <v>0</v>
      </c>
      <c r="AB138" s="473">
        <f t="shared" si="121"/>
        <v>0</v>
      </c>
      <c r="AC138" s="473">
        <f t="shared" si="121"/>
        <v>0</v>
      </c>
      <c r="AD138" s="473">
        <f t="shared" si="121"/>
        <v>0</v>
      </c>
      <c r="AE138" s="466">
        <f t="shared" si="69"/>
        <v>0</v>
      </c>
    </row>
    <row r="139" spans="1:31" ht="18" hidden="1" customHeight="1" x14ac:dyDescent="0.2">
      <c r="A139" s="474" t="s">
        <v>238</v>
      </c>
      <c r="B139" s="23"/>
      <c r="C139" s="344"/>
      <c r="D139" s="463">
        <f>C139*$C$138*$C$119</f>
        <v>0</v>
      </c>
      <c r="E139" s="345"/>
      <c r="F139" s="347"/>
      <c r="G139" s="347"/>
      <c r="H139" s="347"/>
      <c r="I139" s="347"/>
      <c r="J139" s="347"/>
      <c r="K139" s="347"/>
      <c r="L139" s="347"/>
      <c r="M139" s="347"/>
      <c r="N139" s="347"/>
      <c r="O139" s="347"/>
      <c r="P139" s="347"/>
      <c r="Q139" s="347"/>
      <c r="R139" s="347"/>
      <c r="S139" s="475"/>
      <c r="T139" s="475"/>
      <c r="U139" s="475"/>
      <c r="V139" s="475"/>
      <c r="W139" s="475"/>
      <c r="X139" s="475"/>
      <c r="Y139" s="475"/>
      <c r="Z139" s="475"/>
      <c r="AA139" s="475"/>
      <c r="AB139" s="475"/>
      <c r="AC139" s="475"/>
      <c r="AD139" s="475"/>
      <c r="AE139" s="466">
        <f t="shared" si="69"/>
        <v>0</v>
      </c>
    </row>
    <row r="140" spans="1:31" ht="18" hidden="1" customHeight="1" x14ac:dyDescent="0.2">
      <c r="A140" s="474" t="s">
        <v>239</v>
      </c>
      <c r="B140" s="23"/>
      <c r="C140" s="344"/>
      <c r="D140" s="463">
        <f>C140*$C$138*$C$119</f>
        <v>0</v>
      </c>
      <c r="E140" s="345"/>
      <c r="F140" s="347"/>
      <c r="G140" s="347"/>
      <c r="H140" s="347"/>
      <c r="I140" s="347"/>
      <c r="J140" s="347"/>
      <c r="K140" s="347"/>
      <c r="L140" s="347"/>
      <c r="M140" s="347"/>
      <c r="N140" s="347"/>
      <c r="O140" s="347"/>
      <c r="P140" s="347"/>
      <c r="Q140" s="347"/>
      <c r="R140" s="347"/>
      <c r="S140" s="475"/>
      <c r="T140" s="475"/>
      <c r="U140" s="475"/>
      <c r="V140" s="475"/>
      <c r="W140" s="475"/>
      <c r="X140" s="475"/>
      <c r="Y140" s="475"/>
      <c r="Z140" s="475"/>
      <c r="AA140" s="475"/>
      <c r="AB140" s="475"/>
      <c r="AC140" s="475"/>
      <c r="AD140" s="475"/>
      <c r="AE140" s="466">
        <f t="shared" si="69"/>
        <v>0</v>
      </c>
    </row>
    <row r="141" spans="1:31" ht="18" hidden="1" customHeight="1" x14ac:dyDescent="0.2">
      <c r="A141" s="474" t="s">
        <v>240</v>
      </c>
      <c r="B141" s="23"/>
      <c r="C141" s="344"/>
      <c r="D141" s="463">
        <f>C141*$C$138*$C$119</f>
        <v>0</v>
      </c>
      <c r="E141" s="345"/>
      <c r="F141" s="347"/>
      <c r="G141" s="347"/>
      <c r="H141" s="347"/>
      <c r="I141" s="347"/>
      <c r="J141" s="347"/>
      <c r="K141" s="347"/>
      <c r="L141" s="347"/>
      <c r="M141" s="347"/>
      <c r="N141" s="347"/>
      <c r="O141" s="347"/>
      <c r="P141" s="347"/>
      <c r="Q141" s="347"/>
      <c r="R141" s="347"/>
      <c r="S141" s="475"/>
      <c r="T141" s="475"/>
      <c r="U141" s="475"/>
      <c r="V141" s="475"/>
      <c r="W141" s="475"/>
      <c r="X141" s="475"/>
      <c r="Y141" s="475"/>
      <c r="Z141" s="475"/>
      <c r="AA141" s="475"/>
      <c r="AB141" s="475"/>
      <c r="AC141" s="475"/>
      <c r="AD141" s="475"/>
      <c r="AE141" s="466">
        <f t="shared" si="69"/>
        <v>0</v>
      </c>
    </row>
    <row r="142" spans="1:31" ht="18" hidden="1" customHeight="1" x14ac:dyDescent="0.2">
      <c r="A142" s="474" t="s">
        <v>241</v>
      </c>
      <c r="B142" s="23"/>
      <c r="C142" s="344"/>
      <c r="D142" s="463">
        <f>C142*$C$138*$C$119</f>
        <v>0</v>
      </c>
      <c r="E142" s="345"/>
      <c r="F142" s="347"/>
      <c r="G142" s="347"/>
      <c r="H142" s="347"/>
      <c r="I142" s="347"/>
      <c r="J142" s="347"/>
      <c r="K142" s="347"/>
      <c r="L142" s="347"/>
      <c r="M142" s="347"/>
      <c r="N142" s="347"/>
      <c r="O142" s="347"/>
      <c r="P142" s="347"/>
      <c r="Q142" s="347"/>
      <c r="R142" s="347"/>
      <c r="S142" s="475"/>
      <c r="T142" s="475"/>
      <c r="U142" s="475"/>
      <c r="V142" s="475"/>
      <c r="W142" s="475"/>
      <c r="X142" s="475"/>
      <c r="Y142" s="475"/>
      <c r="Z142" s="475"/>
      <c r="AA142" s="475"/>
      <c r="AB142" s="475"/>
      <c r="AC142" s="475"/>
      <c r="AD142" s="475"/>
      <c r="AE142" s="466">
        <f t="shared" si="69"/>
        <v>0</v>
      </c>
    </row>
    <row r="143" spans="1:31" ht="18" hidden="1" customHeight="1" x14ac:dyDescent="0.2">
      <c r="A143" s="474" t="s">
        <v>242</v>
      </c>
      <c r="B143" s="23"/>
      <c r="C143" s="344"/>
      <c r="D143" s="463">
        <f>C143*$C$138*$C$119</f>
        <v>0</v>
      </c>
      <c r="E143" s="345"/>
      <c r="F143" s="347"/>
      <c r="G143" s="347"/>
      <c r="H143" s="347"/>
      <c r="I143" s="347"/>
      <c r="J143" s="347"/>
      <c r="K143" s="347"/>
      <c r="L143" s="347"/>
      <c r="M143" s="347"/>
      <c r="N143" s="347"/>
      <c r="O143" s="347"/>
      <c r="P143" s="347"/>
      <c r="Q143" s="347"/>
      <c r="R143" s="347"/>
      <c r="S143" s="475"/>
      <c r="T143" s="475"/>
      <c r="U143" s="475"/>
      <c r="V143" s="475"/>
      <c r="W143" s="475"/>
      <c r="X143" s="475"/>
      <c r="Y143" s="475"/>
      <c r="Z143" s="475"/>
      <c r="AA143" s="475"/>
      <c r="AB143" s="475"/>
      <c r="AC143" s="475"/>
      <c r="AD143" s="475"/>
      <c r="AE143" s="466">
        <f t="shared" si="69"/>
        <v>0</v>
      </c>
    </row>
    <row r="144" spans="1:31" ht="18" hidden="1" customHeight="1" x14ac:dyDescent="0.2">
      <c r="A144" s="471" t="s">
        <v>243</v>
      </c>
      <c r="B144" s="14"/>
      <c r="C144" s="15"/>
      <c r="D144" s="472"/>
      <c r="E144" s="16"/>
      <c r="F144" s="27"/>
      <c r="G144" s="473">
        <f>SUM(G145:G149)</f>
        <v>0</v>
      </c>
      <c r="H144" s="473">
        <f t="shared" ref="H144" si="122">SUM(H145:H149)</f>
        <v>0</v>
      </c>
      <c r="I144" s="473">
        <f>SUM(I145:I149)</f>
        <v>0</v>
      </c>
      <c r="J144" s="473">
        <f>SUM(J145:J149)</f>
        <v>0</v>
      </c>
      <c r="K144" s="473">
        <f>SUM(K145:K149)</f>
        <v>0</v>
      </c>
      <c r="L144" s="473">
        <f t="shared" ref="L144:AD144" si="123">SUM(L145:L149)</f>
        <v>0</v>
      </c>
      <c r="M144" s="473">
        <f t="shared" si="123"/>
        <v>0</v>
      </c>
      <c r="N144" s="473">
        <f t="shared" si="123"/>
        <v>0</v>
      </c>
      <c r="O144" s="473">
        <f t="shared" si="123"/>
        <v>0</v>
      </c>
      <c r="P144" s="473">
        <f t="shared" si="123"/>
        <v>0</v>
      </c>
      <c r="Q144" s="473">
        <f t="shared" si="123"/>
        <v>0</v>
      </c>
      <c r="R144" s="473">
        <f t="shared" si="123"/>
        <v>0</v>
      </c>
      <c r="S144" s="473">
        <f t="shared" si="123"/>
        <v>0</v>
      </c>
      <c r="T144" s="473">
        <f t="shared" si="123"/>
        <v>0</v>
      </c>
      <c r="U144" s="473">
        <f t="shared" si="123"/>
        <v>0</v>
      </c>
      <c r="V144" s="473">
        <f t="shared" si="123"/>
        <v>0</v>
      </c>
      <c r="W144" s="473">
        <f t="shared" si="123"/>
        <v>0</v>
      </c>
      <c r="X144" s="473">
        <f t="shared" si="123"/>
        <v>0</v>
      </c>
      <c r="Y144" s="473">
        <f t="shared" si="123"/>
        <v>0</v>
      </c>
      <c r="Z144" s="473">
        <f t="shared" si="123"/>
        <v>0</v>
      </c>
      <c r="AA144" s="473">
        <f t="shared" si="123"/>
        <v>0</v>
      </c>
      <c r="AB144" s="473">
        <f t="shared" si="123"/>
        <v>0</v>
      </c>
      <c r="AC144" s="473">
        <f t="shared" si="123"/>
        <v>0</v>
      </c>
      <c r="AD144" s="473">
        <f t="shared" si="123"/>
        <v>0</v>
      </c>
      <c r="AE144" s="466">
        <f t="shared" si="69"/>
        <v>0</v>
      </c>
    </row>
    <row r="145" spans="1:31" ht="18" hidden="1" customHeight="1" x14ac:dyDescent="0.2">
      <c r="A145" s="474" t="s">
        <v>244</v>
      </c>
      <c r="B145" s="23"/>
      <c r="C145" s="344"/>
      <c r="D145" s="463">
        <f>C145*$C$144*$C$119</f>
        <v>0</v>
      </c>
      <c r="E145" s="345"/>
      <c r="F145" s="347"/>
      <c r="G145" s="347"/>
      <c r="H145" s="347"/>
      <c r="I145" s="347"/>
      <c r="J145" s="347"/>
      <c r="K145" s="347"/>
      <c r="L145" s="347"/>
      <c r="M145" s="347"/>
      <c r="N145" s="347"/>
      <c r="O145" s="347"/>
      <c r="P145" s="347"/>
      <c r="Q145" s="347"/>
      <c r="R145" s="347"/>
      <c r="S145" s="475"/>
      <c r="T145" s="475"/>
      <c r="U145" s="475"/>
      <c r="V145" s="475"/>
      <c r="W145" s="475"/>
      <c r="X145" s="475"/>
      <c r="Y145" s="475"/>
      <c r="Z145" s="475"/>
      <c r="AA145" s="475"/>
      <c r="AB145" s="475"/>
      <c r="AC145" s="475"/>
      <c r="AD145" s="475"/>
      <c r="AE145" s="466">
        <f t="shared" si="69"/>
        <v>0</v>
      </c>
    </row>
    <row r="146" spans="1:31" ht="18" hidden="1" customHeight="1" x14ac:dyDescent="0.2">
      <c r="A146" s="474" t="s">
        <v>245</v>
      </c>
      <c r="B146" s="23"/>
      <c r="C146" s="344"/>
      <c r="D146" s="463">
        <f>C146*$C$144*$C$119</f>
        <v>0</v>
      </c>
      <c r="E146" s="345"/>
      <c r="F146" s="347"/>
      <c r="G146" s="347"/>
      <c r="H146" s="347"/>
      <c r="I146" s="347"/>
      <c r="J146" s="347"/>
      <c r="K146" s="347"/>
      <c r="L146" s="347"/>
      <c r="M146" s="347"/>
      <c r="N146" s="347"/>
      <c r="O146" s="347"/>
      <c r="P146" s="347"/>
      <c r="Q146" s="347"/>
      <c r="R146" s="347"/>
      <c r="S146" s="475"/>
      <c r="T146" s="475"/>
      <c r="U146" s="475"/>
      <c r="V146" s="475"/>
      <c r="W146" s="475"/>
      <c r="X146" s="475"/>
      <c r="Y146" s="475"/>
      <c r="Z146" s="475"/>
      <c r="AA146" s="475"/>
      <c r="AB146" s="475"/>
      <c r="AC146" s="475"/>
      <c r="AD146" s="475"/>
      <c r="AE146" s="466">
        <f t="shared" si="69"/>
        <v>0</v>
      </c>
    </row>
    <row r="147" spans="1:31" ht="18" hidden="1" customHeight="1" x14ac:dyDescent="0.2">
      <c r="A147" s="474" t="s">
        <v>246</v>
      </c>
      <c r="B147" s="23"/>
      <c r="C147" s="344"/>
      <c r="D147" s="463">
        <f>C147*$C$144*$C$119</f>
        <v>0</v>
      </c>
      <c r="E147" s="345"/>
      <c r="F147" s="347"/>
      <c r="G147" s="347"/>
      <c r="H147" s="347"/>
      <c r="I147" s="347"/>
      <c r="J147" s="347"/>
      <c r="K147" s="347"/>
      <c r="L147" s="347"/>
      <c r="M147" s="347"/>
      <c r="N147" s="347"/>
      <c r="O147" s="347"/>
      <c r="P147" s="347"/>
      <c r="Q147" s="347"/>
      <c r="R147" s="347"/>
      <c r="S147" s="475"/>
      <c r="T147" s="475"/>
      <c r="U147" s="475"/>
      <c r="V147" s="475"/>
      <c r="W147" s="475"/>
      <c r="X147" s="475"/>
      <c r="Y147" s="475"/>
      <c r="Z147" s="475"/>
      <c r="AA147" s="475"/>
      <c r="AB147" s="475"/>
      <c r="AC147" s="475"/>
      <c r="AD147" s="475"/>
      <c r="AE147" s="466">
        <f t="shared" si="69"/>
        <v>0</v>
      </c>
    </row>
    <row r="148" spans="1:31" ht="18" hidden="1" customHeight="1" x14ac:dyDescent="0.2">
      <c r="A148" s="474" t="s">
        <v>247</v>
      </c>
      <c r="B148" s="23"/>
      <c r="C148" s="344"/>
      <c r="D148" s="463">
        <f>C148*$C$144*$C$119</f>
        <v>0</v>
      </c>
      <c r="E148" s="345"/>
      <c r="F148" s="347"/>
      <c r="G148" s="347"/>
      <c r="H148" s="347"/>
      <c r="I148" s="347"/>
      <c r="J148" s="347"/>
      <c r="K148" s="347"/>
      <c r="L148" s="347"/>
      <c r="M148" s="347"/>
      <c r="N148" s="347"/>
      <c r="O148" s="347"/>
      <c r="P148" s="347"/>
      <c r="Q148" s="347"/>
      <c r="R148" s="347"/>
      <c r="S148" s="475"/>
      <c r="T148" s="475"/>
      <c r="U148" s="475"/>
      <c r="V148" s="475"/>
      <c r="W148" s="475"/>
      <c r="X148" s="475"/>
      <c r="Y148" s="475"/>
      <c r="Z148" s="475"/>
      <c r="AA148" s="475"/>
      <c r="AB148" s="475"/>
      <c r="AC148" s="475"/>
      <c r="AD148" s="475"/>
      <c r="AE148" s="466">
        <f t="shared" si="69"/>
        <v>0</v>
      </c>
    </row>
    <row r="149" spans="1:31" ht="18" hidden="1" customHeight="1" x14ac:dyDescent="0.2">
      <c r="A149" s="474" t="s">
        <v>248</v>
      </c>
      <c r="B149" s="23"/>
      <c r="C149" s="344"/>
      <c r="D149" s="463">
        <f>C149*$C$144*$C$119</f>
        <v>0</v>
      </c>
      <c r="E149" s="345"/>
      <c r="F149" s="347"/>
      <c r="G149" s="347"/>
      <c r="H149" s="347"/>
      <c r="I149" s="347"/>
      <c r="J149" s="347"/>
      <c r="K149" s="347"/>
      <c r="L149" s="347"/>
      <c r="M149" s="347"/>
      <c r="N149" s="347"/>
      <c r="O149" s="347"/>
      <c r="P149" s="347"/>
      <c r="Q149" s="347"/>
      <c r="R149" s="347"/>
      <c r="S149" s="475"/>
      <c r="T149" s="475"/>
      <c r="U149" s="475"/>
      <c r="V149" s="475"/>
      <c r="W149" s="475"/>
      <c r="X149" s="475"/>
      <c r="Y149" s="475"/>
      <c r="Z149" s="475"/>
      <c r="AA149" s="475"/>
      <c r="AB149" s="475"/>
      <c r="AC149" s="475"/>
      <c r="AD149" s="475"/>
      <c r="AE149" s="466">
        <f t="shared" si="69"/>
        <v>0</v>
      </c>
    </row>
    <row r="150" spans="1:31" ht="18" hidden="1" customHeight="1" x14ac:dyDescent="0.2">
      <c r="A150" s="468" t="s">
        <v>249</v>
      </c>
      <c r="B150" s="17"/>
      <c r="C150" s="18"/>
      <c r="D150" s="469"/>
      <c r="E150" s="19"/>
      <c r="F150" s="26"/>
      <c r="G150" s="470">
        <f>G151+G157+G163+G169+G175</f>
        <v>0</v>
      </c>
      <c r="H150" s="470">
        <f t="shared" ref="H150:R150" si="124">H151+H157+H163+H169+H175</f>
        <v>0</v>
      </c>
      <c r="I150" s="470">
        <f t="shared" si="124"/>
        <v>0</v>
      </c>
      <c r="J150" s="470">
        <f t="shared" si="124"/>
        <v>0</v>
      </c>
      <c r="K150" s="470">
        <f t="shared" si="124"/>
        <v>0</v>
      </c>
      <c r="L150" s="470">
        <f t="shared" si="124"/>
        <v>0</v>
      </c>
      <c r="M150" s="470">
        <f t="shared" si="124"/>
        <v>0</v>
      </c>
      <c r="N150" s="470">
        <f t="shared" si="124"/>
        <v>0</v>
      </c>
      <c r="O150" s="470">
        <f t="shared" si="124"/>
        <v>0</v>
      </c>
      <c r="P150" s="470">
        <f t="shared" si="124"/>
        <v>0</v>
      </c>
      <c r="Q150" s="470">
        <f>Q151+Q157+Q163+Q169+Q175</f>
        <v>0</v>
      </c>
      <c r="R150" s="470">
        <f t="shared" si="124"/>
        <v>0</v>
      </c>
      <c r="S150" s="470">
        <f t="shared" ref="S150:AD150" si="125">S151+S157+S163</f>
        <v>0</v>
      </c>
      <c r="T150" s="470">
        <f t="shared" si="125"/>
        <v>0</v>
      </c>
      <c r="U150" s="470">
        <f t="shared" si="125"/>
        <v>0</v>
      </c>
      <c r="V150" s="470">
        <f t="shared" si="125"/>
        <v>0</v>
      </c>
      <c r="W150" s="470">
        <f t="shared" si="125"/>
        <v>0</v>
      </c>
      <c r="X150" s="470">
        <f t="shared" si="125"/>
        <v>0</v>
      </c>
      <c r="Y150" s="470">
        <f t="shared" si="125"/>
        <v>0</v>
      </c>
      <c r="Z150" s="470">
        <f t="shared" si="125"/>
        <v>0</v>
      </c>
      <c r="AA150" s="470">
        <f t="shared" si="125"/>
        <v>0</v>
      </c>
      <c r="AB150" s="470">
        <f t="shared" si="125"/>
        <v>0</v>
      </c>
      <c r="AC150" s="470">
        <f t="shared" si="125"/>
        <v>0</v>
      </c>
      <c r="AD150" s="470">
        <f t="shared" si="125"/>
        <v>0</v>
      </c>
      <c r="AE150" s="466">
        <f t="shared" si="69"/>
        <v>0</v>
      </c>
    </row>
    <row r="151" spans="1:31" ht="18" hidden="1" customHeight="1" x14ac:dyDescent="0.2">
      <c r="A151" s="471" t="s">
        <v>250</v>
      </c>
      <c r="B151" s="14"/>
      <c r="C151" s="15"/>
      <c r="D151" s="472"/>
      <c r="E151" s="16"/>
      <c r="F151" s="27"/>
      <c r="G151" s="473">
        <f>SUM(G152:G156)</f>
        <v>0</v>
      </c>
      <c r="H151" s="473">
        <f t="shared" ref="H151" si="126">SUM(H152:H156)</f>
        <v>0</v>
      </c>
      <c r="I151" s="473">
        <f>SUM(I152:I156)</f>
        <v>0</v>
      </c>
      <c r="J151" s="473">
        <f t="shared" ref="J151" si="127">SUM(J152:J156)</f>
        <v>0</v>
      </c>
      <c r="K151" s="473">
        <f t="shared" ref="K151" si="128">SUM(K152:K156)</f>
        <v>0</v>
      </c>
      <c r="L151" s="473">
        <f t="shared" ref="L151" si="129">SUM(L152:L156)</f>
        <v>0</v>
      </c>
      <c r="M151" s="473">
        <f t="shared" ref="M151" si="130">SUM(M152:M156)</f>
        <v>0</v>
      </c>
      <c r="N151" s="473">
        <f t="shared" ref="N151" si="131">SUM(N152:N156)</f>
        <v>0</v>
      </c>
      <c r="O151" s="473">
        <f t="shared" ref="O151" si="132">SUM(O152:O156)</f>
        <v>0</v>
      </c>
      <c r="P151" s="473">
        <f t="shared" ref="P151" si="133">SUM(P152:P156)</f>
        <v>0</v>
      </c>
      <c r="Q151" s="473">
        <f t="shared" ref="Q151:AD151" si="134">SUM(Q152:Q156)</f>
        <v>0</v>
      </c>
      <c r="R151" s="473">
        <f t="shared" si="134"/>
        <v>0</v>
      </c>
      <c r="S151" s="473">
        <f t="shared" si="134"/>
        <v>0</v>
      </c>
      <c r="T151" s="473">
        <f t="shared" si="134"/>
        <v>0</v>
      </c>
      <c r="U151" s="473">
        <f t="shared" si="134"/>
        <v>0</v>
      </c>
      <c r="V151" s="473">
        <f t="shared" si="134"/>
        <v>0</v>
      </c>
      <c r="W151" s="473">
        <f t="shared" si="134"/>
        <v>0</v>
      </c>
      <c r="X151" s="473">
        <f t="shared" si="134"/>
        <v>0</v>
      </c>
      <c r="Y151" s="473">
        <f t="shared" si="134"/>
        <v>0</v>
      </c>
      <c r="Z151" s="473">
        <f t="shared" si="134"/>
        <v>0</v>
      </c>
      <c r="AA151" s="473">
        <f t="shared" si="134"/>
        <v>0</v>
      </c>
      <c r="AB151" s="473">
        <f t="shared" si="134"/>
        <v>0</v>
      </c>
      <c r="AC151" s="473">
        <f t="shared" si="134"/>
        <v>0</v>
      </c>
      <c r="AD151" s="473">
        <f t="shared" si="134"/>
        <v>0</v>
      </c>
      <c r="AE151" s="466">
        <f t="shared" si="69"/>
        <v>0</v>
      </c>
    </row>
    <row r="152" spans="1:31" ht="18" hidden="1" customHeight="1" x14ac:dyDescent="0.2">
      <c r="A152" s="474" t="s">
        <v>251</v>
      </c>
      <c r="B152" s="23"/>
      <c r="C152" s="344"/>
      <c r="D152" s="463">
        <f>C152*$C$151*$C$150</f>
        <v>0</v>
      </c>
      <c r="E152" s="345"/>
      <c r="F152" s="347"/>
      <c r="G152" s="347"/>
      <c r="H152" s="347"/>
      <c r="I152" s="347"/>
      <c r="J152" s="347"/>
      <c r="K152" s="347"/>
      <c r="L152" s="347"/>
      <c r="M152" s="347"/>
      <c r="N152" s="347"/>
      <c r="O152" s="347"/>
      <c r="P152" s="347"/>
      <c r="Q152" s="347"/>
      <c r="R152" s="347"/>
      <c r="S152" s="475"/>
      <c r="T152" s="475"/>
      <c r="U152" s="475"/>
      <c r="V152" s="475"/>
      <c r="W152" s="475"/>
      <c r="X152" s="475"/>
      <c r="Y152" s="475"/>
      <c r="Z152" s="475"/>
      <c r="AA152" s="475"/>
      <c r="AB152" s="475"/>
      <c r="AC152" s="475"/>
      <c r="AD152" s="475"/>
      <c r="AE152" s="466">
        <f t="shared" si="69"/>
        <v>0</v>
      </c>
    </row>
    <row r="153" spans="1:31" ht="18" hidden="1" customHeight="1" x14ac:dyDescent="0.2">
      <c r="A153" s="474" t="s">
        <v>252</v>
      </c>
      <c r="B153" s="23"/>
      <c r="C153" s="344"/>
      <c r="D153" s="463">
        <f t="shared" ref="D153:D156" si="135">C153*$C$151*$C$150</f>
        <v>0</v>
      </c>
      <c r="E153" s="345"/>
      <c r="F153" s="347"/>
      <c r="G153" s="347"/>
      <c r="H153" s="347"/>
      <c r="I153" s="347"/>
      <c r="J153" s="347"/>
      <c r="K153" s="347"/>
      <c r="L153" s="347"/>
      <c r="M153" s="347"/>
      <c r="N153" s="347"/>
      <c r="O153" s="347"/>
      <c r="P153" s="347"/>
      <c r="Q153" s="347"/>
      <c r="R153" s="347"/>
      <c r="S153" s="475"/>
      <c r="T153" s="475"/>
      <c r="U153" s="475"/>
      <c r="V153" s="475"/>
      <c r="W153" s="475"/>
      <c r="X153" s="475"/>
      <c r="Y153" s="475"/>
      <c r="Z153" s="475"/>
      <c r="AA153" s="475"/>
      <c r="AB153" s="475"/>
      <c r="AC153" s="475"/>
      <c r="AD153" s="475"/>
      <c r="AE153" s="466">
        <f t="shared" si="69"/>
        <v>0</v>
      </c>
    </row>
    <row r="154" spans="1:31" ht="18" hidden="1" customHeight="1" x14ac:dyDescent="0.2">
      <c r="A154" s="474" t="s">
        <v>253</v>
      </c>
      <c r="B154" s="23"/>
      <c r="C154" s="344"/>
      <c r="D154" s="463">
        <f t="shared" si="135"/>
        <v>0</v>
      </c>
      <c r="E154" s="345"/>
      <c r="F154" s="347"/>
      <c r="G154" s="347"/>
      <c r="H154" s="347"/>
      <c r="I154" s="347"/>
      <c r="J154" s="347"/>
      <c r="K154" s="347"/>
      <c r="L154" s="347"/>
      <c r="M154" s="347"/>
      <c r="N154" s="347"/>
      <c r="O154" s="347"/>
      <c r="P154" s="347"/>
      <c r="Q154" s="347"/>
      <c r="R154" s="347"/>
      <c r="S154" s="475"/>
      <c r="T154" s="475"/>
      <c r="U154" s="475"/>
      <c r="V154" s="475"/>
      <c r="W154" s="475"/>
      <c r="X154" s="475"/>
      <c r="Y154" s="475"/>
      <c r="Z154" s="475"/>
      <c r="AA154" s="475"/>
      <c r="AB154" s="475"/>
      <c r="AC154" s="475"/>
      <c r="AD154" s="475"/>
      <c r="AE154" s="466">
        <f t="shared" ref="AE154:AE180" si="136">F154-SUM(G154:AD154)</f>
        <v>0</v>
      </c>
    </row>
    <row r="155" spans="1:31" ht="18" hidden="1" customHeight="1" x14ac:dyDescent="0.2">
      <c r="A155" s="474" t="s">
        <v>254</v>
      </c>
      <c r="B155" s="23"/>
      <c r="C155" s="344"/>
      <c r="D155" s="463">
        <f t="shared" si="135"/>
        <v>0</v>
      </c>
      <c r="E155" s="345"/>
      <c r="F155" s="347"/>
      <c r="G155" s="347"/>
      <c r="H155" s="347"/>
      <c r="I155" s="347"/>
      <c r="J155" s="347"/>
      <c r="K155" s="347"/>
      <c r="L155" s="347"/>
      <c r="M155" s="347"/>
      <c r="N155" s="347"/>
      <c r="O155" s="347"/>
      <c r="P155" s="347"/>
      <c r="Q155" s="347"/>
      <c r="R155" s="347"/>
      <c r="S155" s="475"/>
      <c r="T155" s="475"/>
      <c r="U155" s="475"/>
      <c r="V155" s="475"/>
      <c r="W155" s="475"/>
      <c r="X155" s="475"/>
      <c r="Y155" s="475"/>
      <c r="Z155" s="475"/>
      <c r="AA155" s="475"/>
      <c r="AB155" s="475"/>
      <c r="AC155" s="475"/>
      <c r="AD155" s="475"/>
      <c r="AE155" s="466">
        <f t="shared" si="136"/>
        <v>0</v>
      </c>
    </row>
    <row r="156" spans="1:31" ht="18" hidden="1" customHeight="1" x14ac:dyDescent="0.2">
      <c r="A156" s="474" t="s">
        <v>255</v>
      </c>
      <c r="B156" s="23"/>
      <c r="C156" s="344"/>
      <c r="D156" s="463">
        <f t="shared" si="135"/>
        <v>0</v>
      </c>
      <c r="E156" s="345"/>
      <c r="F156" s="347"/>
      <c r="G156" s="347"/>
      <c r="H156" s="347"/>
      <c r="I156" s="347"/>
      <c r="J156" s="347"/>
      <c r="K156" s="347"/>
      <c r="L156" s="347"/>
      <c r="M156" s="347"/>
      <c r="N156" s="347"/>
      <c r="O156" s="347"/>
      <c r="P156" s="347"/>
      <c r="Q156" s="347"/>
      <c r="R156" s="347"/>
      <c r="S156" s="475"/>
      <c r="T156" s="475"/>
      <c r="U156" s="475"/>
      <c r="V156" s="475"/>
      <c r="W156" s="475"/>
      <c r="X156" s="475"/>
      <c r="Y156" s="475"/>
      <c r="Z156" s="475"/>
      <c r="AA156" s="475"/>
      <c r="AB156" s="475"/>
      <c r="AC156" s="475"/>
      <c r="AD156" s="475"/>
      <c r="AE156" s="466">
        <f t="shared" si="136"/>
        <v>0</v>
      </c>
    </row>
    <row r="157" spans="1:31" ht="18" hidden="1" customHeight="1" x14ac:dyDescent="0.2">
      <c r="A157" s="471" t="s">
        <v>256</v>
      </c>
      <c r="B157" s="14"/>
      <c r="C157" s="15"/>
      <c r="D157" s="472"/>
      <c r="E157" s="16"/>
      <c r="F157" s="27"/>
      <c r="G157" s="473">
        <f>SUM(G158:G162)</f>
        <v>0</v>
      </c>
      <c r="H157" s="473">
        <f t="shared" ref="H157" si="137">SUM(H158:H162)</f>
        <v>0</v>
      </c>
      <c r="I157" s="473">
        <f t="shared" ref="I157" si="138">SUM(I158:I162)</f>
        <v>0</v>
      </c>
      <c r="J157" s="473">
        <f>SUM(J158:J162)</f>
        <v>0</v>
      </c>
      <c r="K157" s="473">
        <f t="shared" ref="K157" si="139">SUM(K158:K162)</f>
        <v>0</v>
      </c>
      <c r="L157" s="473">
        <f t="shared" ref="L157" si="140">SUM(L158:L162)</f>
        <v>0</v>
      </c>
      <c r="M157" s="473">
        <f t="shared" ref="M157" si="141">SUM(M158:M162)</f>
        <v>0</v>
      </c>
      <c r="N157" s="473">
        <f t="shared" ref="N157" si="142">SUM(N158:N162)</f>
        <v>0</v>
      </c>
      <c r="O157" s="473">
        <f t="shared" ref="O157" si="143">SUM(O158:O162)</f>
        <v>0</v>
      </c>
      <c r="P157" s="473">
        <f t="shared" ref="P157" si="144">SUM(P158:P162)</f>
        <v>0</v>
      </c>
      <c r="Q157" s="473">
        <f t="shared" ref="Q157:AD157" si="145">SUM(Q158:Q162)</f>
        <v>0</v>
      </c>
      <c r="R157" s="473">
        <f t="shared" si="145"/>
        <v>0</v>
      </c>
      <c r="S157" s="473">
        <f t="shared" si="145"/>
        <v>0</v>
      </c>
      <c r="T157" s="473">
        <f t="shared" si="145"/>
        <v>0</v>
      </c>
      <c r="U157" s="473">
        <f t="shared" si="145"/>
        <v>0</v>
      </c>
      <c r="V157" s="473">
        <f t="shared" si="145"/>
        <v>0</v>
      </c>
      <c r="W157" s="473">
        <f t="shared" si="145"/>
        <v>0</v>
      </c>
      <c r="X157" s="473">
        <f t="shared" si="145"/>
        <v>0</v>
      </c>
      <c r="Y157" s="473">
        <f t="shared" si="145"/>
        <v>0</v>
      </c>
      <c r="Z157" s="473">
        <f t="shared" si="145"/>
        <v>0</v>
      </c>
      <c r="AA157" s="473">
        <f t="shared" si="145"/>
        <v>0</v>
      </c>
      <c r="AB157" s="473">
        <f t="shared" si="145"/>
        <v>0</v>
      </c>
      <c r="AC157" s="473">
        <f t="shared" si="145"/>
        <v>0</v>
      </c>
      <c r="AD157" s="473">
        <f t="shared" si="145"/>
        <v>0</v>
      </c>
      <c r="AE157" s="466">
        <f t="shared" si="136"/>
        <v>0</v>
      </c>
    </row>
    <row r="158" spans="1:31" ht="18" hidden="1" customHeight="1" x14ac:dyDescent="0.2">
      <c r="A158" s="474" t="s">
        <v>257</v>
      </c>
      <c r="B158" s="23"/>
      <c r="C158" s="344"/>
      <c r="D158" s="463">
        <f>C158*$C$157*$C$150</f>
        <v>0</v>
      </c>
      <c r="E158" s="345"/>
      <c r="F158" s="347"/>
      <c r="G158" s="347"/>
      <c r="H158" s="347"/>
      <c r="I158" s="347"/>
      <c r="J158" s="347"/>
      <c r="K158" s="347"/>
      <c r="L158" s="347"/>
      <c r="M158" s="347"/>
      <c r="N158" s="347"/>
      <c r="O158" s="347"/>
      <c r="P158" s="347"/>
      <c r="Q158" s="347"/>
      <c r="R158" s="347"/>
      <c r="S158" s="475"/>
      <c r="T158" s="475"/>
      <c r="U158" s="475"/>
      <c r="V158" s="475"/>
      <c r="W158" s="475"/>
      <c r="X158" s="475"/>
      <c r="Y158" s="475"/>
      <c r="Z158" s="475"/>
      <c r="AA158" s="475"/>
      <c r="AB158" s="475"/>
      <c r="AC158" s="475"/>
      <c r="AD158" s="475"/>
      <c r="AE158" s="466">
        <f t="shared" si="136"/>
        <v>0</v>
      </c>
    </row>
    <row r="159" spans="1:31" ht="18" hidden="1" customHeight="1" x14ac:dyDescent="0.2">
      <c r="A159" s="474" t="s">
        <v>258</v>
      </c>
      <c r="B159" s="23"/>
      <c r="C159" s="344"/>
      <c r="D159" s="463">
        <f>C159*$C$157*$C$150</f>
        <v>0</v>
      </c>
      <c r="E159" s="345"/>
      <c r="F159" s="347"/>
      <c r="G159" s="347"/>
      <c r="H159" s="347"/>
      <c r="I159" s="347"/>
      <c r="J159" s="347"/>
      <c r="K159" s="347"/>
      <c r="L159" s="347"/>
      <c r="M159" s="347"/>
      <c r="N159" s="347"/>
      <c r="O159" s="347"/>
      <c r="P159" s="347"/>
      <c r="Q159" s="347"/>
      <c r="R159" s="347"/>
      <c r="S159" s="475"/>
      <c r="T159" s="475"/>
      <c r="U159" s="475"/>
      <c r="V159" s="475"/>
      <c r="W159" s="475"/>
      <c r="X159" s="475"/>
      <c r="Y159" s="475"/>
      <c r="Z159" s="475"/>
      <c r="AA159" s="475"/>
      <c r="AB159" s="475"/>
      <c r="AC159" s="475"/>
      <c r="AD159" s="475"/>
      <c r="AE159" s="466">
        <f t="shared" si="136"/>
        <v>0</v>
      </c>
    </row>
    <row r="160" spans="1:31" ht="18" hidden="1" customHeight="1" x14ac:dyDescent="0.2">
      <c r="A160" s="474" t="s">
        <v>259</v>
      </c>
      <c r="B160" s="23"/>
      <c r="C160" s="344"/>
      <c r="D160" s="463">
        <f>C160*$C$157*$C$150</f>
        <v>0</v>
      </c>
      <c r="E160" s="345"/>
      <c r="F160" s="347"/>
      <c r="G160" s="347"/>
      <c r="H160" s="347"/>
      <c r="I160" s="347"/>
      <c r="J160" s="347"/>
      <c r="K160" s="347"/>
      <c r="L160" s="347"/>
      <c r="M160" s="347"/>
      <c r="N160" s="347"/>
      <c r="O160" s="347"/>
      <c r="P160" s="347"/>
      <c r="Q160" s="347"/>
      <c r="R160" s="347"/>
      <c r="S160" s="475"/>
      <c r="T160" s="475"/>
      <c r="U160" s="475"/>
      <c r="V160" s="475"/>
      <c r="W160" s="475"/>
      <c r="X160" s="475"/>
      <c r="Y160" s="475"/>
      <c r="Z160" s="475"/>
      <c r="AA160" s="475"/>
      <c r="AB160" s="475"/>
      <c r="AC160" s="475"/>
      <c r="AD160" s="475"/>
      <c r="AE160" s="466">
        <f t="shared" si="136"/>
        <v>0</v>
      </c>
    </row>
    <row r="161" spans="1:31" ht="18" hidden="1" customHeight="1" x14ac:dyDescent="0.2">
      <c r="A161" s="474" t="s">
        <v>260</v>
      </c>
      <c r="B161" s="23"/>
      <c r="C161" s="344"/>
      <c r="D161" s="463">
        <f>C161*$C$157*$C$150</f>
        <v>0</v>
      </c>
      <c r="E161" s="345"/>
      <c r="F161" s="347"/>
      <c r="G161" s="347"/>
      <c r="H161" s="347"/>
      <c r="I161" s="347"/>
      <c r="J161" s="347"/>
      <c r="K161" s="347"/>
      <c r="L161" s="347"/>
      <c r="M161" s="347"/>
      <c r="N161" s="347"/>
      <c r="O161" s="347"/>
      <c r="P161" s="347"/>
      <c r="Q161" s="347"/>
      <c r="R161" s="347"/>
      <c r="S161" s="475"/>
      <c r="T161" s="475"/>
      <c r="U161" s="475"/>
      <c r="V161" s="475"/>
      <c r="W161" s="475"/>
      <c r="X161" s="475"/>
      <c r="Y161" s="475"/>
      <c r="Z161" s="475"/>
      <c r="AA161" s="475"/>
      <c r="AB161" s="475"/>
      <c r="AC161" s="475"/>
      <c r="AD161" s="475"/>
      <c r="AE161" s="466">
        <f t="shared" si="136"/>
        <v>0</v>
      </c>
    </row>
    <row r="162" spans="1:31" ht="18" hidden="1" customHeight="1" x14ac:dyDescent="0.2">
      <c r="A162" s="474" t="s">
        <v>261</v>
      </c>
      <c r="B162" s="23"/>
      <c r="C162" s="344"/>
      <c r="D162" s="463">
        <f>C162*$C$157*$C$150</f>
        <v>0</v>
      </c>
      <c r="E162" s="345"/>
      <c r="F162" s="347"/>
      <c r="G162" s="347"/>
      <c r="H162" s="347"/>
      <c r="I162" s="347"/>
      <c r="J162" s="347"/>
      <c r="K162" s="347"/>
      <c r="L162" s="347"/>
      <c r="M162" s="347"/>
      <c r="N162" s="347"/>
      <c r="O162" s="347"/>
      <c r="P162" s="347"/>
      <c r="Q162" s="347"/>
      <c r="R162" s="347"/>
      <c r="S162" s="475"/>
      <c r="T162" s="475"/>
      <c r="U162" s="475"/>
      <c r="V162" s="475"/>
      <c r="W162" s="475"/>
      <c r="X162" s="475"/>
      <c r="Y162" s="475"/>
      <c r="Z162" s="475"/>
      <c r="AA162" s="475"/>
      <c r="AB162" s="475"/>
      <c r="AC162" s="475"/>
      <c r="AD162" s="475"/>
      <c r="AE162" s="466">
        <f t="shared" si="136"/>
        <v>0</v>
      </c>
    </row>
    <row r="163" spans="1:31" ht="18" hidden="1" customHeight="1" x14ac:dyDescent="0.2">
      <c r="A163" s="471" t="s">
        <v>262</v>
      </c>
      <c r="B163" s="14"/>
      <c r="C163" s="15"/>
      <c r="D163" s="472"/>
      <c r="E163" s="16"/>
      <c r="F163" s="27"/>
      <c r="G163" s="473">
        <f>SUM(G164:G168)</f>
        <v>0</v>
      </c>
      <c r="H163" s="473">
        <f t="shared" ref="H163" si="146">SUM(H164:H168)</f>
        <v>0</v>
      </c>
      <c r="I163" s="473">
        <f t="shared" ref="I163" si="147">SUM(I164:I168)</f>
        <v>0</v>
      </c>
      <c r="J163" s="473">
        <f>SUM(J164:J168)</f>
        <v>0</v>
      </c>
      <c r="K163" s="473">
        <f t="shared" ref="K163" si="148">SUM(K164:K168)</f>
        <v>0</v>
      </c>
      <c r="L163" s="473">
        <f t="shared" ref="L163" si="149">SUM(L164:L168)</f>
        <v>0</v>
      </c>
      <c r="M163" s="473">
        <f t="shared" ref="M163" si="150">SUM(M164:M168)</f>
        <v>0</v>
      </c>
      <c r="N163" s="473">
        <f t="shared" ref="N163" si="151">SUM(N164:N168)</f>
        <v>0</v>
      </c>
      <c r="O163" s="473">
        <f t="shared" ref="O163" si="152">SUM(O164:O168)</f>
        <v>0</v>
      </c>
      <c r="P163" s="473">
        <f t="shared" ref="P163" si="153">SUM(P164:P168)</f>
        <v>0</v>
      </c>
      <c r="Q163" s="473">
        <f t="shared" ref="Q163:AD163" si="154">SUM(Q164:Q168)</f>
        <v>0</v>
      </c>
      <c r="R163" s="473">
        <f t="shared" si="154"/>
        <v>0</v>
      </c>
      <c r="S163" s="473">
        <f t="shared" si="154"/>
        <v>0</v>
      </c>
      <c r="T163" s="473">
        <f t="shared" si="154"/>
        <v>0</v>
      </c>
      <c r="U163" s="473">
        <f t="shared" si="154"/>
        <v>0</v>
      </c>
      <c r="V163" s="473">
        <f t="shared" si="154"/>
        <v>0</v>
      </c>
      <c r="W163" s="473">
        <f t="shared" si="154"/>
        <v>0</v>
      </c>
      <c r="X163" s="473">
        <f t="shared" si="154"/>
        <v>0</v>
      </c>
      <c r="Y163" s="473">
        <f t="shared" si="154"/>
        <v>0</v>
      </c>
      <c r="Z163" s="473">
        <f t="shared" si="154"/>
        <v>0</v>
      </c>
      <c r="AA163" s="473">
        <f t="shared" si="154"/>
        <v>0</v>
      </c>
      <c r="AB163" s="473">
        <f t="shared" si="154"/>
        <v>0</v>
      </c>
      <c r="AC163" s="473">
        <f t="shared" si="154"/>
        <v>0</v>
      </c>
      <c r="AD163" s="473">
        <f t="shared" si="154"/>
        <v>0</v>
      </c>
      <c r="AE163" s="466">
        <f t="shared" si="136"/>
        <v>0</v>
      </c>
    </row>
    <row r="164" spans="1:31" ht="18" hidden="1" customHeight="1" x14ac:dyDescent="0.2">
      <c r="A164" s="474" t="s">
        <v>263</v>
      </c>
      <c r="B164" s="23"/>
      <c r="C164" s="344"/>
      <c r="D164" s="463">
        <f>C164*$C$163*$C$150</f>
        <v>0</v>
      </c>
      <c r="E164" s="345"/>
      <c r="F164" s="347"/>
      <c r="G164" s="347"/>
      <c r="H164" s="347"/>
      <c r="I164" s="347"/>
      <c r="J164" s="347"/>
      <c r="K164" s="347"/>
      <c r="L164" s="347"/>
      <c r="M164" s="347"/>
      <c r="N164" s="347"/>
      <c r="O164" s="347"/>
      <c r="P164" s="347"/>
      <c r="Q164" s="347"/>
      <c r="R164" s="347"/>
      <c r="S164" s="475"/>
      <c r="T164" s="475"/>
      <c r="U164" s="475"/>
      <c r="V164" s="475"/>
      <c r="W164" s="475"/>
      <c r="X164" s="475"/>
      <c r="Y164" s="475"/>
      <c r="Z164" s="475"/>
      <c r="AA164" s="475"/>
      <c r="AB164" s="475"/>
      <c r="AC164" s="475"/>
      <c r="AD164" s="475"/>
      <c r="AE164" s="466">
        <f t="shared" si="136"/>
        <v>0</v>
      </c>
    </row>
    <row r="165" spans="1:31" ht="18" hidden="1" customHeight="1" x14ac:dyDescent="0.2">
      <c r="A165" s="474" t="s">
        <v>264</v>
      </c>
      <c r="B165" s="23"/>
      <c r="C165" s="344"/>
      <c r="D165" s="463">
        <f>C165*$C$163*$C$150</f>
        <v>0</v>
      </c>
      <c r="E165" s="345"/>
      <c r="F165" s="347"/>
      <c r="G165" s="347"/>
      <c r="H165" s="347"/>
      <c r="I165" s="347"/>
      <c r="J165" s="347"/>
      <c r="K165" s="347"/>
      <c r="L165" s="347"/>
      <c r="M165" s="347"/>
      <c r="N165" s="347"/>
      <c r="O165" s="347"/>
      <c r="P165" s="347"/>
      <c r="Q165" s="347"/>
      <c r="R165" s="347"/>
      <c r="S165" s="475"/>
      <c r="T165" s="475"/>
      <c r="U165" s="475"/>
      <c r="V165" s="475"/>
      <c r="W165" s="475"/>
      <c r="X165" s="475"/>
      <c r="Y165" s="475"/>
      <c r="Z165" s="475"/>
      <c r="AA165" s="475"/>
      <c r="AB165" s="475"/>
      <c r="AC165" s="475"/>
      <c r="AD165" s="475"/>
      <c r="AE165" s="466">
        <f t="shared" si="136"/>
        <v>0</v>
      </c>
    </row>
    <row r="166" spans="1:31" ht="18" hidden="1" customHeight="1" x14ac:dyDescent="0.2">
      <c r="A166" s="474" t="s">
        <v>265</v>
      </c>
      <c r="B166" s="23"/>
      <c r="C166" s="344"/>
      <c r="D166" s="463">
        <f>C166*$C$163*$C$150</f>
        <v>0</v>
      </c>
      <c r="E166" s="345"/>
      <c r="F166" s="347"/>
      <c r="G166" s="347"/>
      <c r="H166" s="347"/>
      <c r="I166" s="347"/>
      <c r="J166" s="347"/>
      <c r="K166" s="347"/>
      <c r="L166" s="347"/>
      <c r="M166" s="347"/>
      <c r="N166" s="347"/>
      <c r="O166" s="347"/>
      <c r="P166" s="347"/>
      <c r="Q166" s="347"/>
      <c r="R166" s="347"/>
      <c r="S166" s="475"/>
      <c r="T166" s="475"/>
      <c r="U166" s="475"/>
      <c r="V166" s="475"/>
      <c r="W166" s="475"/>
      <c r="X166" s="475"/>
      <c r="Y166" s="475"/>
      <c r="Z166" s="475"/>
      <c r="AA166" s="475"/>
      <c r="AB166" s="475"/>
      <c r="AC166" s="475"/>
      <c r="AD166" s="475"/>
      <c r="AE166" s="466">
        <f t="shared" si="136"/>
        <v>0</v>
      </c>
    </row>
    <row r="167" spans="1:31" ht="18" hidden="1" customHeight="1" x14ac:dyDescent="0.2">
      <c r="A167" s="474" t="s">
        <v>266</v>
      </c>
      <c r="B167" s="23"/>
      <c r="C167" s="344"/>
      <c r="D167" s="463">
        <f>C167*$C$163*$C$150</f>
        <v>0</v>
      </c>
      <c r="E167" s="345"/>
      <c r="F167" s="347"/>
      <c r="G167" s="347"/>
      <c r="H167" s="347"/>
      <c r="I167" s="347"/>
      <c r="J167" s="347"/>
      <c r="K167" s="347"/>
      <c r="L167" s="347"/>
      <c r="M167" s="347"/>
      <c r="N167" s="347"/>
      <c r="O167" s="347"/>
      <c r="P167" s="347"/>
      <c r="Q167" s="347"/>
      <c r="R167" s="347"/>
      <c r="S167" s="475"/>
      <c r="T167" s="475"/>
      <c r="U167" s="475"/>
      <c r="V167" s="475"/>
      <c r="W167" s="475"/>
      <c r="X167" s="475"/>
      <c r="Y167" s="475"/>
      <c r="Z167" s="475"/>
      <c r="AA167" s="475"/>
      <c r="AB167" s="475"/>
      <c r="AC167" s="475"/>
      <c r="AD167" s="475"/>
      <c r="AE167" s="466">
        <f t="shared" si="136"/>
        <v>0</v>
      </c>
    </row>
    <row r="168" spans="1:31" ht="18" hidden="1" customHeight="1" x14ac:dyDescent="0.2">
      <c r="A168" s="474" t="s">
        <v>267</v>
      </c>
      <c r="B168" s="23"/>
      <c r="C168" s="344"/>
      <c r="D168" s="463">
        <f>C168*$C$163*$C$150</f>
        <v>0</v>
      </c>
      <c r="E168" s="345"/>
      <c r="F168" s="347"/>
      <c r="G168" s="347"/>
      <c r="H168" s="347"/>
      <c r="I168" s="347"/>
      <c r="J168" s="347"/>
      <c r="K168" s="347"/>
      <c r="L168" s="347"/>
      <c r="M168" s="347"/>
      <c r="N168" s="347"/>
      <c r="O168" s="347"/>
      <c r="P168" s="347"/>
      <c r="Q168" s="347"/>
      <c r="R168" s="347"/>
      <c r="S168" s="475"/>
      <c r="T168" s="475"/>
      <c r="U168" s="475"/>
      <c r="V168" s="475"/>
      <c r="W168" s="475"/>
      <c r="X168" s="475"/>
      <c r="Y168" s="475"/>
      <c r="Z168" s="475"/>
      <c r="AA168" s="475"/>
      <c r="AB168" s="475"/>
      <c r="AC168" s="475"/>
      <c r="AD168" s="475"/>
      <c r="AE168" s="466">
        <f t="shared" si="136"/>
        <v>0</v>
      </c>
    </row>
    <row r="169" spans="1:31" ht="18" hidden="1" customHeight="1" x14ac:dyDescent="0.2">
      <c r="A169" s="471" t="s">
        <v>268</v>
      </c>
      <c r="B169" s="14"/>
      <c r="C169" s="15"/>
      <c r="D169" s="472"/>
      <c r="E169" s="16"/>
      <c r="F169" s="27"/>
      <c r="G169" s="473">
        <f>SUM(G170:G174)</f>
        <v>0</v>
      </c>
      <c r="H169" s="473">
        <f>SUM(H170:H174)</f>
        <v>0</v>
      </c>
      <c r="I169" s="473">
        <f t="shared" ref="I169" si="155">SUM(I170:I174)</f>
        <v>0</v>
      </c>
      <c r="J169" s="473">
        <f>SUM(J170:J174)</f>
        <v>0</v>
      </c>
      <c r="K169" s="473">
        <f t="shared" ref="K169:AD169" si="156">SUM(K170:K174)</f>
        <v>0</v>
      </c>
      <c r="L169" s="473">
        <f t="shared" si="156"/>
        <v>0</v>
      </c>
      <c r="M169" s="473">
        <f t="shared" si="156"/>
        <v>0</v>
      </c>
      <c r="N169" s="473">
        <f t="shared" si="156"/>
        <v>0</v>
      </c>
      <c r="O169" s="473">
        <f t="shared" si="156"/>
        <v>0</v>
      </c>
      <c r="P169" s="473">
        <f t="shared" si="156"/>
        <v>0</v>
      </c>
      <c r="Q169" s="473">
        <f t="shared" si="156"/>
        <v>0</v>
      </c>
      <c r="R169" s="473">
        <f t="shared" si="156"/>
        <v>0</v>
      </c>
      <c r="S169" s="473">
        <f t="shared" si="156"/>
        <v>0</v>
      </c>
      <c r="T169" s="473">
        <f t="shared" si="156"/>
        <v>0</v>
      </c>
      <c r="U169" s="473">
        <f t="shared" si="156"/>
        <v>0</v>
      </c>
      <c r="V169" s="473">
        <f t="shared" si="156"/>
        <v>0</v>
      </c>
      <c r="W169" s="473">
        <f t="shared" si="156"/>
        <v>0</v>
      </c>
      <c r="X169" s="473">
        <f t="shared" si="156"/>
        <v>0</v>
      </c>
      <c r="Y169" s="473">
        <f t="shared" si="156"/>
        <v>0</v>
      </c>
      <c r="Z169" s="473">
        <f t="shared" si="156"/>
        <v>0</v>
      </c>
      <c r="AA169" s="473">
        <f t="shared" si="156"/>
        <v>0</v>
      </c>
      <c r="AB169" s="473">
        <f t="shared" si="156"/>
        <v>0</v>
      </c>
      <c r="AC169" s="473">
        <f t="shared" si="156"/>
        <v>0</v>
      </c>
      <c r="AD169" s="473">
        <f t="shared" si="156"/>
        <v>0</v>
      </c>
      <c r="AE169" s="466">
        <f t="shared" si="136"/>
        <v>0</v>
      </c>
    </row>
    <row r="170" spans="1:31" ht="18" hidden="1" customHeight="1" x14ac:dyDescent="0.2">
      <c r="A170" s="474" t="s">
        <v>269</v>
      </c>
      <c r="B170" s="23"/>
      <c r="C170" s="344"/>
      <c r="D170" s="463">
        <f>C170*$C$169*$C$150</f>
        <v>0</v>
      </c>
      <c r="E170" s="345"/>
      <c r="F170" s="347"/>
      <c r="G170" s="347"/>
      <c r="H170" s="347"/>
      <c r="I170" s="347"/>
      <c r="J170" s="347"/>
      <c r="K170" s="347"/>
      <c r="L170" s="347"/>
      <c r="M170" s="347"/>
      <c r="N170" s="347"/>
      <c r="O170" s="347"/>
      <c r="P170" s="347"/>
      <c r="Q170" s="347"/>
      <c r="R170" s="347"/>
      <c r="S170" s="475"/>
      <c r="T170" s="475"/>
      <c r="U170" s="475"/>
      <c r="V170" s="475"/>
      <c r="W170" s="475"/>
      <c r="X170" s="475"/>
      <c r="Y170" s="475"/>
      <c r="Z170" s="475"/>
      <c r="AA170" s="475"/>
      <c r="AB170" s="475"/>
      <c r="AC170" s="475"/>
      <c r="AD170" s="475"/>
      <c r="AE170" s="466">
        <f t="shared" si="136"/>
        <v>0</v>
      </c>
    </row>
    <row r="171" spans="1:31" ht="18" hidden="1" customHeight="1" x14ac:dyDescent="0.2">
      <c r="A171" s="474" t="s">
        <v>270</v>
      </c>
      <c r="B171" s="23"/>
      <c r="C171" s="344"/>
      <c r="D171" s="463">
        <f>C171*$C$169*$C$150</f>
        <v>0</v>
      </c>
      <c r="E171" s="345"/>
      <c r="F171" s="347"/>
      <c r="G171" s="347"/>
      <c r="H171" s="347"/>
      <c r="I171" s="347"/>
      <c r="J171" s="347"/>
      <c r="K171" s="347"/>
      <c r="L171" s="347"/>
      <c r="M171" s="347"/>
      <c r="N171" s="347"/>
      <c r="O171" s="347"/>
      <c r="P171" s="347"/>
      <c r="Q171" s="347"/>
      <c r="R171" s="347"/>
      <c r="S171" s="475"/>
      <c r="T171" s="475"/>
      <c r="U171" s="475"/>
      <c r="V171" s="475"/>
      <c r="W171" s="475"/>
      <c r="X171" s="475"/>
      <c r="Y171" s="475"/>
      <c r="Z171" s="475"/>
      <c r="AA171" s="475"/>
      <c r="AB171" s="475"/>
      <c r="AC171" s="475"/>
      <c r="AD171" s="475"/>
      <c r="AE171" s="466">
        <f t="shared" si="136"/>
        <v>0</v>
      </c>
    </row>
    <row r="172" spans="1:31" ht="18" hidden="1" customHeight="1" x14ac:dyDescent="0.2">
      <c r="A172" s="474" t="s">
        <v>271</v>
      </c>
      <c r="B172" s="23"/>
      <c r="C172" s="344"/>
      <c r="D172" s="463">
        <f>C172*$C$169*$C$150</f>
        <v>0</v>
      </c>
      <c r="E172" s="345"/>
      <c r="F172" s="347"/>
      <c r="G172" s="347"/>
      <c r="H172" s="347"/>
      <c r="I172" s="347"/>
      <c r="J172" s="347"/>
      <c r="K172" s="347"/>
      <c r="L172" s="347"/>
      <c r="M172" s="347"/>
      <c r="N172" s="347"/>
      <c r="O172" s="347"/>
      <c r="P172" s="347"/>
      <c r="Q172" s="347"/>
      <c r="R172" s="347"/>
      <c r="S172" s="475"/>
      <c r="T172" s="475"/>
      <c r="U172" s="475"/>
      <c r="V172" s="475"/>
      <c r="W172" s="475"/>
      <c r="X172" s="475"/>
      <c r="Y172" s="475"/>
      <c r="Z172" s="475"/>
      <c r="AA172" s="475"/>
      <c r="AB172" s="475"/>
      <c r="AC172" s="475"/>
      <c r="AD172" s="475"/>
      <c r="AE172" s="466">
        <f t="shared" si="136"/>
        <v>0</v>
      </c>
    </row>
    <row r="173" spans="1:31" ht="18" hidden="1" customHeight="1" x14ac:dyDescent="0.2">
      <c r="A173" s="474" t="s">
        <v>272</v>
      </c>
      <c r="B173" s="23"/>
      <c r="C173" s="344"/>
      <c r="D173" s="463">
        <f>C173*$C$169*$C$150</f>
        <v>0</v>
      </c>
      <c r="E173" s="345"/>
      <c r="F173" s="347"/>
      <c r="G173" s="347"/>
      <c r="H173" s="347"/>
      <c r="I173" s="347"/>
      <c r="J173" s="347"/>
      <c r="K173" s="347"/>
      <c r="L173" s="347"/>
      <c r="M173" s="347"/>
      <c r="N173" s="347"/>
      <c r="O173" s="347"/>
      <c r="P173" s="347"/>
      <c r="Q173" s="347"/>
      <c r="R173" s="347"/>
      <c r="S173" s="475"/>
      <c r="T173" s="475"/>
      <c r="U173" s="475"/>
      <c r="V173" s="475"/>
      <c r="W173" s="475"/>
      <c r="X173" s="475"/>
      <c r="Y173" s="475"/>
      <c r="Z173" s="475"/>
      <c r="AA173" s="475"/>
      <c r="AB173" s="475"/>
      <c r="AC173" s="475"/>
      <c r="AD173" s="475"/>
      <c r="AE173" s="466">
        <f t="shared" si="136"/>
        <v>0</v>
      </c>
    </row>
    <row r="174" spans="1:31" ht="18" hidden="1" customHeight="1" x14ac:dyDescent="0.2">
      <c r="A174" s="474" t="s">
        <v>273</v>
      </c>
      <c r="B174" s="23"/>
      <c r="C174" s="344"/>
      <c r="D174" s="463">
        <f>C174*$C$169*$C$150</f>
        <v>0</v>
      </c>
      <c r="E174" s="345"/>
      <c r="F174" s="347"/>
      <c r="G174" s="347"/>
      <c r="H174" s="347"/>
      <c r="I174" s="347"/>
      <c r="J174" s="347"/>
      <c r="K174" s="347"/>
      <c r="L174" s="347"/>
      <c r="M174" s="347"/>
      <c r="N174" s="347"/>
      <c r="O174" s="347"/>
      <c r="P174" s="347"/>
      <c r="Q174" s="347"/>
      <c r="R174" s="347"/>
      <c r="S174" s="475"/>
      <c r="T174" s="475"/>
      <c r="U174" s="475"/>
      <c r="V174" s="475"/>
      <c r="W174" s="475"/>
      <c r="X174" s="475"/>
      <c r="Y174" s="475"/>
      <c r="Z174" s="475"/>
      <c r="AA174" s="475"/>
      <c r="AB174" s="475"/>
      <c r="AC174" s="475"/>
      <c r="AD174" s="475"/>
      <c r="AE174" s="466">
        <f t="shared" si="136"/>
        <v>0</v>
      </c>
    </row>
    <row r="175" spans="1:31" ht="18" hidden="1" customHeight="1" x14ac:dyDescent="0.2">
      <c r="A175" s="471" t="s">
        <v>274</v>
      </c>
      <c r="B175" s="14"/>
      <c r="C175" s="15"/>
      <c r="D175" s="472"/>
      <c r="E175" s="16"/>
      <c r="F175" s="27"/>
      <c r="G175" s="473">
        <f>SUM(G176:G180)</f>
        <v>0</v>
      </c>
      <c r="H175" s="473">
        <f>SUM(H176:H180)</f>
        <v>0</v>
      </c>
      <c r="I175" s="473">
        <f t="shared" ref="I175" si="157">SUM(I176:I180)</f>
        <v>0</v>
      </c>
      <c r="J175" s="473">
        <f>SUM(J176:J180)</f>
        <v>0</v>
      </c>
      <c r="K175" s="473">
        <f t="shared" ref="K175:AD175" si="158">SUM(K176:K180)</f>
        <v>0</v>
      </c>
      <c r="L175" s="473">
        <f t="shared" si="158"/>
        <v>0</v>
      </c>
      <c r="M175" s="473">
        <f t="shared" si="158"/>
        <v>0</v>
      </c>
      <c r="N175" s="473">
        <f t="shared" si="158"/>
        <v>0</v>
      </c>
      <c r="O175" s="473">
        <f t="shared" si="158"/>
        <v>0</v>
      </c>
      <c r="P175" s="473">
        <f t="shared" si="158"/>
        <v>0</v>
      </c>
      <c r="Q175" s="473">
        <f t="shared" si="158"/>
        <v>0</v>
      </c>
      <c r="R175" s="473">
        <f t="shared" si="158"/>
        <v>0</v>
      </c>
      <c r="S175" s="473">
        <f t="shared" si="158"/>
        <v>0</v>
      </c>
      <c r="T175" s="473">
        <f t="shared" si="158"/>
        <v>0</v>
      </c>
      <c r="U175" s="473">
        <f t="shared" si="158"/>
        <v>0</v>
      </c>
      <c r="V175" s="473">
        <f t="shared" si="158"/>
        <v>0</v>
      </c>
      <c r="W175" s="473">
        <f t="shared" si="158"/>
        <v>0</v>
      </c>
      <c r="X175" s="473">
        <f t="shared" si="158"/>
        <v>0</v>
      </c>
      <c r="Y175" s="473">
        <f t="shared" si="158"/>
        <v>0</v>
      </c>
      <c r="Z175" s="473">
        <f t="shared" si="158"/>
        <v>0</v>
      </c>
      <c r="AA175" s="473">
        <f t="shared" si="158"/>
        <v>0</v>
      </c>
      <c r="AB175" s="473">
        <f t="shared" si="158"/>
        <v>0</v>
      </c>
      <c r="AC175" s="473">
        <f t="shared" si="158"/>
        <v>0</v>
      </c>
      <c r="AD175" s="473">
        <f t="shared" si="158"/>
        <v>0</v>
      </c>
      <c r="AE175" s="466">
        <f t="shared" si="136"/>
        <v>0</v>
      </c>
    </row>
    <row r="176" spans="1:31" ht="18" hidden="1" customHeight="1" x14ac:dyDescent="0.2">
      <c r="A176" s="474" t="s">
        <v>275</v>
      </c>
      <c r="B176" s="23"/>
      <c r="C176" s="344"/>
      <c r="D176" s="463">
        <f>C176*$C$175*$C$150</f>
        <v>0</v>
      </c>
      <c r="E176" s="345"/>
      <c r="F176" s="347"/>
      <c r="G176" s="347"/>
      <c r="H176" s="347"/>
      <c r="I176" s="347"/>
      <c r="J176" s="347"/>
      <c r="K176" s="347"/>
      <c r="L176" s="347"/>
      <c r="M176" s="347"/>
      <c r="N176" s="347"/>
      <c r="O176" s="347"/>
      <c r="P176" s="347"/>
      <c r="Q176" s="347"/>
      <c r="R176" s="347"/>
      <c r="S176" s="475"/>
      <c r="T176" s="475"/>
      <c r="U176" s="475"/>
      <c r="V176" s="475"/>
      <c r="W176" s="475"/>
      <c r="X176" s="475"/>
      <c r="Y176" s="475"/>
      <c r="Z176" s="475"/>
      <c r="AA176" s="475"/>
      <c r="AB176" s="475"/>
      <c r="AC176" s="475"/>
      <c r="AD176" s="475"/>
      <c r="AE176" s="466">
        <f t="shared" si="136"/>
        <v>0</v>
      </c>
    </row>
    <row r="177" spans="1:31" ht="18" hidden="1" customHeight="1" x14ac:dyDescent="0.2">
      <c r="A177" s="474" t="s">
        <v>276</v>
      </c>
      <c r="B177" s="23"/>
      <c r="C177" s="344"/>
      <c r="D177" s="463">
        <f>C177*$C$175*$C$150</f>
        <v>0</v>
      </c>
      <c r="E177" s="345"/>
      <c r="F177" s="347"/>
      <c r="G177" s="347"/>
      <c r="H177" s="347"/>
      <c r="I177" s="347"/>
      <c r="J177" s="347"/>
      <c r="K177" s="347"/>
      <c r="L177" s="347"/>
      <c r="M177" s="347"/>
      <c r="N177" s="347"/>
      <c r="O177" s="347"/>
      <c r="P177" s="347"/>
      <c r="Q177" s="347"/>
      <c r="R177" s="347"/>
      <c r="S177" s="475"/>
      <c r="T177" s="475"/>
      <c r="U177" s="475"/>
      <c r="V177" s="475"/>
      <c r="W177" s="475"/>
      <c r="X177" s="475"/>
      <c r="Y177" s="475"/>
      <c r="Z177" s="475"/>
      <c r="AA177" s="475"/>
      <c r="AB177" s="475"/>
      <c r="AC177" s="475"/>
      <c r="AD177" s="475"/>
      <c r="AE177" s="466">
        <f t="shared" si="136"/>
        <v>0</v>
      </c>
    </row>
    <row r="178" spans="1:31" ht="18" hidden="1" customHeight="1" x14ac:dyDescent="0.2">
      <c r="A178" s="474" t="s">
        <v>277</v>
      </c>
      <c r="B178" s="23"/>
      <c r="C178" s="344"/>
      <c r="D178" s="463">
        <f>C178*$C$175*$C$150</f>
        <v>0</v>
      </c>
      <c r="E178" s="345"/>
      <c r="F178" s="347"/>
      <c r="G178" s="347"/>
      <c r="H178" s="347"/>
      <c r="I178" s="347"/>
      <c r="J178" s="347"/>
      <c r="K178" s="347"/>
      <c r="L178" s="347"/>
      <c r="M178" s="347"/>
      <c r="N178" s="347"/>
      <c r="O178" s="347"/>
      <c r="P178" s="347"/>
      <c r="Q178" s="347"/>
      <c r="R178" s="347"/>
      <c r="S178" s="475"/>
      <c r="T178" s="475"/>
      <c r="U178" s="475"/>
      <c r="V178" s="475"/>
      <c r="W178" s="475"/>
      <c r="X178" s="475"/>
      <c r="Y178" s="475"/>
      <c r="Z178" s="475"/>
      <c r="AA178" s="475"/>
      <c r="AB178" s="475"/>
      <c r="AC178" s="475"/>
      <c r="AD178" s="475"/>
      <c r="AE178" s="466">
        <f t="shared" si="136"/>
        <v>0</v>
      </c>
    </row>
    <row r="179" spans="1:31" ht="18" hidden="1" customHeight="1" x14ac:dyDescent="0.2">
      <c r="A179" s="474" t="s">
        <v>278</v>
      </c>
      <c r="B179" s="23"/>
      <c r="C179" s="344"/>
      <c r="D179" s="463">
        <f>C179*$C$175*$C$150</f>
        <v>0</v>
      </c>
      <c r="E179" s="345"/>
      <c r="F179" s="347"/>
      <c r="G179" s="347"/>
      <c r="H179" s="347"/>
      <c r="I179" s="347"/>
      <c r="J179" s="347"/>
      <c r="K179" s="347"/>
      <c r="L179" s="347"/>
      <c r="M179" s="347"/>
      <c r="N179" s="347"/>
      <c r="O179" s="347"/>
      <c r="P179" s="347"/>
      <c r="Q179" s="347"/>
      <c r="R179" s="347"/>
      <c r="S179" s="475"/>
      <c r="T179" s="475"/>
      <c r="U179" s="475"/>
      <c r="V179" s="475"/>
      <c r="W179" s="475"/>
      <c r="X179" s="475"/>
      <c r="Y179" s="475"/>
      <c r="Z179" s="475"/>
      <c r="AA179" s="475"/>
      <c r="AB179" s="475"/>
      <c r="AC179" s="475"/>
      <c r="AD179" s="475"/>
      <c r="AE179" s="466">
        <f t="shared" si="136"/>
        <v>0</v>
      </c>
    </row>
    <row r="180" spans="1:31" ht="18" hidden="1" customHeight="1" x14ac:dyDescent="0.2">
      <c r="A180" s="474" t="s">
        <v>279</v>
      </c>
      <c r="B180" s="23"/>
      <c r="C180" s="344"/>
      <c r="D180" s="463">
        <f>C180*$C$175*$C$150</f>
        <v>0</v>
      </c>
      <c r="E180" s="345"/>
      <c r="F180" s="347"/>
      <c r="G180" s="347"/>
      <c r="H180" s="347"/>
      <c r="I180" s="347"/>
      <c r="J180" s="347"/>
      <c r="K180" s="347"/>
      <c r="L180" s="347"/>
      <c r="M180" s="347"/>
      <c r="N180" s="347"/>
      <c r="O180" s="347"/>
      <c r="P180" s="347"/>
      <c r="Q180" s="347"/>
      <c r="R180" s="347"/>
      <c r="S180" s="475"/>
      <c r="T180" s="475"/>
      <c r="U180" s="475"/>
      <c r="V180" s="475"/>
      <c r="W180" s="475"/>
      <c r="X180" s="475"/>
      <c r="Y180" s="475"/>
      <c r="Z180" s="475"/>
      <c r="AA180" s="475"/>
      <c r="AB180" s="475"/>
      <c r="AC180" s="475"/>
      <c r="AD180" s="475"/>
      <c r="AE180" s="466">
        <f t="shared" si="136"/>
        <v>0</v>
      </c>
    </row>
    <row r="181" spans="1:31" ht="18" hidden="1" customHeight="1" x14ac:dyDescent="0.2">
      <c r="A181" s="468" t="s">
        <v>280</v>
      </c>
      <c r="B181" s="17"/>
      <c r="C181" s="18"/>
      <c r="D181" s="469"/>
      <c r="E181" s="19"/>
      <c r="F181" s="26"/>
      <c r="G181" s="470">
        <f>G182+G188+G194+G200+G206</f>
        <v>0</v>
      </c>
      <c r="H181" s="470">
        <f t="shared" ref="H181:R181" si="159">H182+H188+H194+H200+H206</f>
        <v>0</v>
      </c>
      <c r="I181" s="470">
        <f t="shared" si="159"/>
        <v>0</v>
      </c>
      <c r="J181" s="470">
        <f t="shared" si="159"/>
        <v>0</v>
      </c>
      <c r="K181" s="470">
        <f t="shared" si="159"/>
        <v>0</v>
      </c>
      <c r="L181" s="470">
        <f t="shared" si="159"/>
        <v>0</v>
      </c>
      <c r="M181" s="470">
        <f t="shared" si="159"/>
        <v>0</v>
      </c>
      <c r="N181" s="470">
        <f>N182+N188+N194+N200+N206</f>
        <v>0</v>
      </c>
      <c r="O181" s="470">
        <f t="shared" si="159"/>
        <v>0</v>
      </c>
      <c r="P181" s="470">
        <f t="shared" si="159"/>
        <v>0</v>
      </c>
      <c r="Q181" s="470">
        <f t="shared" si="159"/>
        <v>0</v>
      </c>
      <c r="R181" s="470">
        <f t="shared" si="159"/>
        <v>0</v>
      </c>
      <c r="S181" s="470">
        <f t="shared" ref="S181:AD181" si="160">S182+S188+S194</f>
        <v>0</v>
      </c>
      <c r="T181" s="470">
        <f t="shared" si="160"/>
        <v>0</v>
      </c>
      <c r="U181" s="470">
        <f t="shared" si="160"/>
        <v>0</v>
      </c>
      <c r="V181" s="470">
        <f t="shared" si="160"/>
        <v>0</v>
      </c>
      <c r="W181" s="470">
        <f t="shared" si="160"/>
        <v>0</v>
      </c>
      <c r="X181" s="470">
        <f t="shared" si="160"/>
        <v>0</v>
      </c>
      <c r="Y181" s="470">
        <f t="shared" si="160"/>
        <v>0</v>
      </c>
      <c r="Z181" s="470">
        <f t="shared" si="160"/>
        <v>0</v>
      </c>
      <c r="AA181" s="470">
        <f t="shared" si="160"/>
        <v>0</v>
      </c>
      <c r="AB181" s="470">
        <f t="shared" si="160"/>
        <v>0</v>
      </c>
      <c r="AC181" s="470">
        <f t="shared" si="160"/>
        <v>0</v>
      </c>
      <c r="AD181" s="470">
        <f t="shared" si="160"/>
        <v>0</v>
      </c>
      <c r="AE181" s="466">
        <f t="shared" ref="AE181:AE184" si="161">F181-SUM(G181:AD181)</f>
        <v>0</v>
      </c>
    </row>
    <row r="182" spans="1:31" ht="18" hidden="1" customHeight="1" x14ac:dyDescent="0.2">
      <c r="A182" s="471" t="s">
        <v>281</v>
      </c>
      <c r="B182" s="14"/>
      <c r="C182" s="15"/>
      <c r="D182" s="472"/>
      <c r="E182" s="16"/>
      <c r="F182" s="27"/>
      <c r="G182" s="473">
        <f>SUM(G183:G187)</f>
        <v>0</v>
      </c>
      <c r="H182" s="473">
        <f t="shared" ref="H182" si="162">SUM(H183:H187)</f>
        <v>0</v>
      </c>
      <c r="I182" s="473">
        <f>SUM(I183:I187)</f>
        <v>0</v>
      </c>
      <c r="J182" s="473">
        <f t="shared" ref="J182:AD182" si="163">SUM(J183:J187)</f>
        <v>0</v>
      </c>
      <c r="K182" s="473">
        <f t="shared" si="163"/>
        <v>0</v>
      </c>
      <c r="L182" s="473">
        <f t="shared" si="163"/>
        <v>0</v>
      </c>
      <c r="M182" s="473">
        <f t="shared" si="163"/>
        <v>0</v>
      </c>
      <c r="N182" s="473">
        <f t="shared" si="163"/>
        <v>0</v>
      </c>
      <c r="O182" s="473">
        <f t="shared" si="163"/>
        <v>0</v>
      </c>
      <c r="P182" s="473">
        <f t="shared" si="163"/>
        <v>0</v>
      </c>
      <c r="Q182" s="473">
        <f t="shared" si="163"/>
        <v>0</v>
      </c>
      <c r="R182" s="473">
        <f t="shared" si="163"/>
        <v>0</v>
      </c>
      <c r="S182" s="473">
        <f t="shared" si="163"/>
        <v>0</v>
      </c>
      <c r="T182" s="473">
        <f t="shared" si="163"/>
        <v>0</v>
      </c>
      <c r="U182" s="473">
        <f t="shared" si="163"/>
        <v>0</v>
      </c>
      <c r="V182" s="473">
        <f t="shared" si="163"/>
        <v>0</v>
      </c>
      <c r="W182" s="473">
        <f t="shared" si="163"/>
        <v>0</v>
      </c>
      <c r="X182" s="473">
        <f t="shared" si="163"/>
        <v>0</v>
      </c>
      <c r="Y182" s="473">
        <f t="shared" si="163"/>
        <v>0</v>
      </c>
      <c r="Z182" s="473">
        <f t="shared" si="163"/>
        <v>0</v>
      </c>
      <c r="AA182" s="473">
        <f t="shared" si="163"/>
        <v>0</v>
      </c>
      <c r="AB182" s="473">
        <f t="shared" si="163"/>
        <v>0</v>
      </c>
      <c r="AC182" s="473">
        <f t="shared" si="163"/>
        <v>0</v>
      </c>
      <c r="AD182" s="473">
        <f t="shared" si="163"/>
        <v>0</v>
      </c>
      <c r="AE182" s="466">
        <f t="shared" si="161"/>
        <v>0</v>
      </c>
    </row>
    <row r="183" spans="1:31" ht="18" hidden="1" customHeight="1" x14ac:dyDescent="0.2">
      <c r="A183" s="474" t="s">
        <v>282</v>
      </c>
      <c r="B183" s="23"/>
      <c r="C183" s="344"/>
      <c r="D183" s="463">
        <f>C183*$C$182*$C$181</f>
        <v>0</v>
      </c>
      <c r="E183" s="345"/>
      <c r="F183" s="347"/>
      <c r="G183" s="347"/>
      <c r="H183" s="347"/>
      <c r="I183" s="347"/>
      <c r="J183" s="347"/>
      <c r="K183" s="347"/>
      <c r="L183" s="347"/>
      <c r="M183" s="347"/>
      <c r="N183" s="347"/>
      <c r="O183" s="347"/>
      <c r="P183" s="347"/>
      <c r="Q183" s="347"/>
      <c r="R183" s="347"/>
      <c r="S183" s="475"/>
      <c r="T183" s="475"/>
      <c r="U183" s="475"/>
      <c r="V183" s="475"/>
      <c r="W183" s="475"/>
      <c r="X183" s="475"/>
      <c r="Y183" s="475"/>
      <c r="Z183" s="475"/>
      <c r="AA183" s="475"/>
      <c r="AB183" s="475"/>
      <c r="AC183" s="475"/>
      <c r="AD183" s="475"/>
      <c r="AE183" s="466">
        <f t="shared" si="161"/>
        <v>0</v>
      </c>
    </row>
    <row r="184" spans="1:31" ht="18" hidden="1" customHeight="1" x14ac:dyDescent="0.2">
      <c r="A184" s="474" t="s">
        <v>283</v>
      </c>
      <c r="B184" s="23"/>
      <c r="C184" s="344"/>
      <c r="D184" s="463">
        <f>C184*$C$182*$C$181</f>
        <v>0</v>
      </c>
      <c r="E184" s="345"/>
      <c r="F184" s="347"/>
      <c r="G184" s="347"/>
      <c r="H184" s="347"/>
      <c r="I184" s="347"/>
      <c r="J184" s="347"/>
      <c r="K184" s="347"/>
      <c r="L184" s="347"/>
      <c r="M184" s="347"/>
      <c r="N184" s="347"/>
      <c r="O184" s="347"/>
      <c r="P184" s="347"/>
      <c r="Q184" s="347"/>
      <c r="R184" s="347"/>
      <c r="S184" s="475"/>
      <c r="T184" s="475"/>
      <c r="U184" s="475"/>
      <c r="V184" s="475"/>
      <c r="W184" s="475"/>
      <c r="X184" s="475"/>
      <c r="Y184" s="475"/>
      <c r="Z184" s="475"/>
      <c r="AA184" s="475"/>
      <c r="AB184" s="475"/>
      <c r="AC184" s="475"/>
      <c r="AD184" s="475"/>
      <c r="AE184" s="466">
        <f t="shared" si="161"/>
        <v>0</v>
      </c>
    </row>
    <row r="185" spans="1:31" ht="18" hidden="1" customHeight="1" x14ac:dyDescent="0.2">
      <c r="A185" s="474" t="s">
        <v>284</v>
      </c>
      <c r="B185" s="23"/>
      <c r="C185" s="344"/>
      <c r="D185" s="463">
        <f>C185*$C$182*$C$181</f>
        <v>0</v>
      </c>
      <c r="E185" s="345"/>
      <c r="F185" s="347"/>
      <c r="G185" s="347"/>
      <c r="H185" s="347"/>
      <c r="I185" s="347"/>
      <c r="J185" s="347"/>
      <c r="K185" s="347"/>
      <c r="L185" s="347"/>
      <c r="M185" s="347"/>
      <c r="N185" s="347"/>
      <c r="O185" s="347"/>
      <c r="P185" s="347"/>
      <c r="Q185" s="347"/>
      <c r="R185" s="347"/>
      <c r="S185" s="475"/>
      <c r="T185" s="475"/>
      <c r="U185" s="475"/>
      <c r="V185" s="475"/>
      <c r="W185" s="475"/>
      <c r="X185" s="475"/>
      <c r="Y185" s="475"/>
      <c r="Z185" s="475"/>
      <c r="AA185" s="475"/>
      <c r="AB185" s="475"/>
      <c r="AC185" s="475"/>
      <c r="AD185" s="475"/>
      <c r="AE185" s="466">
        <f t="shared" ref="AE185:AE211" si="164">F185-SUM(G185:AD185)</f>
        <v>0</v>
      </c>
    </row>
    <row r="186" spans="1:31" ht="18" hidden="1" customHeight="1" x14ac:dyDescent="0.2">
      <c r="A186" s="474" t="s">
        <v>285</v>
      </c>
      <c r="B186" s="23"/>
      <c r="C186" s="344"/>
      <c r="D186" s="463">
        <f>C186*$C$182*$C$181</f>
        <v>0</v>
      </c>
      <c r="E186" s="345"/>
      <c r="F186" s="347"/>
      <c r="G186" s="347"/>
      <c r="H186" s="347"/>
      <c r="I186" s="347"/>
      <c r="J186" s="347"/>
      <c r="K186" s="347"/>
      <c r="L186" s="347"/>
      <c r="M186" s="347"/>
      <c r="N186" s="347"/>
      <c r="O186" s="347"/>
      <c r="P186" s="347"/>
      <c r="Q186" s="347"/>
      <c r="R186" s="347"/>
      <c r="S186" s="475"/>
      <c r="T186" s="475"/>
      <c r="U186" s="475"/>
      <c r="V186" s="475"/>
      <c r="W186" s="475"/>
      <c r="X186" s="475"/>
      <c r="Y186" s="475"/>
      <c r="Z186" s="475"/>
      <c r="AA186" s="475"/>
      <c r="AB186" s="475"/>
      <c r="AC186" s="475"/>
      <c r="AD186" s="475"/>
      <c r="AE186" s="466">
        <f t="shared" si="164"/>
        <v>0</v>
      </c>
    </row>
    <row r="187" spans="1:31" ht="18" hidden="1" customHeight="1" x14ac:dyDescent="0.2">
      <c r="A187" s="474" t="s">
        <v>286</v>
      </c>
      <c r="B187" s="23"/>
      <c r="C187" s="344"/>
      <c r="D187" s="463">
        <f>C187*$C$182*$C$181</f>
        <v>0</v>
      </c>
      <c r="E187" s="345"/>
      <c r="F187" s="347"/>
      <c r="G187" s="347"/>
      <c r="H187" s="347"/>
      <c r="I187" s="347"/>
      <c r="J187" s="347"/>
      <c r="K187" s="347"/>
      <c r="L187" s="347"/>
      <c r="M187" s="347"/>
      <c r="N187" s="347"/>
      <c r="O187" s="347"/>
      <c r="P187" s="347"/>
      <c r="Q187" s="347"/>
      <c r="R187" s="347"/>
      <c r="S187" s="475"/>
      <c r="T187" s="475"/>
      <c r="U187" s="475"/>
      <c r="V187" s="475"/>
      <c r="W187" s="475"/>
      <c r="X187" s="475"/>
      <c r="Y187" s="475"/>
      <c r="Z187" s="475"/>
      <c r="AA187" s="475"/>
      <c r="AB187" s="475"/>
      <c r="AC187" s="475"/>
      <c r="AD187" s="475"/>
      <c r="AE187" s="466">
        <f t="shared" si="164"/>
        <v>0</v>
      </c>
    </row>
    <row r="188" spans="1:31" ht="18" hidden="1" customHeight="1" x14ac:dyDescent="0.2">
      <c r="A188" s="471" t="s">
        <v>287</v>
      </c>
      <c r="B188" s="14"/>
      <c r="C188" s="15"/>
      <c r="D188" s="472"/>
      <c r="E188" s="16"/>
      <c r="F188" s="27"/>
      <c r="G188" s="473">
        <f>SUM(G189:G193)</f>
        <v>0</v>
      </c>
      <c r="H188" s="473">
        <f t="shared" ref="H188:I188" si="165">SUM(H189:H193)</f>
        <v>0</v>
      </c>
      <c r="I188" s="473">
        <f t="shared" si="165"/>
        <v>0</v>
      </c>
      <c r="J188" s="473">
        <f>SUM(J189:J193)</f>
        <v>0</v>
      </c>
      <c r="K188" s="473">
        <f t="shared" ref="K188:AD188" si="166">SUM(K189:K193)</f>
        <v>0</v>
      </c>
      <c r="L188" s="473">
        <f t="shared" si="166"/>
        <v>0</v>
      </c>
      <c r="M188" s="473">
        <f t="shared" si="166"/>
        <v>0</v>
      </c>
      <c r="N188" s="473">
        <f t="shared" si="166"/>
        <v>0</v>
      </c>
      <c r="O188" s="473">
        <f t="shared" si="166"/>
        <v>0</v>
      </c>
      <c r="P188" s="473">
        <f t="shared" si="166"/>
        <v>0</v>
      </c>
      <c r="Q188" s="473">
        <f t="shared" si="166"/>
        <v>0</v>
      </c>
      <c r="R188" s="473">
        <f t="shared" si="166"/>
        <v>0</v>
      </c>
      <c r="S188" s="473">
        <f t="shared" si="166"/>
        <v>0</v>
      </c>
      <c r="T188" s="473">
        <f t="shared" si="166"/>
        <v>0</v>
      </c>
      <c r="U188" s="473">
        <f t="shared" si="166"/>
        <v>0</v>
      </c>
      <c r="V188" s="473">
        <f t="shared" si="166"/>
        <v>0</v>
      </c>
      <c r="W188" s="473">
        <f t="shared" si="166"/>
        <v>0</v>
      </c>
      <c r="X188" s="473">
        <f t="shared" si="166"/>
        <v>0</v>
      </c>
      <c r="Y188" s="473">
        <f t="shared" si="166"/>
        <v>0</v>
      </c>
      <c r="Z188" s="473">
        <f t="shared" si="166"/>
        <v>0</v>
      </c>
      <c r="AA188" s="473">
        <f t="shared" si="166"/>
        <v>0</v>
      </c>
      <c r="AB188" s="473">
        <f t="shared" si="166"/>
        <v>0</v>
      </c>
      <c r="AC188" s="473">
        <f t="shared" si="166"/>
        <v>0</v>
      </c>
      <c r="AD188" s="473">
        <f t="shared" si="166"/>
        <v>0</v>
      </c>
      <c r="AE188" s="466">
        <f t="shared" si="164"/>
        <v>0</v>
      </c>
    </row>
    <row r="189" spans="1:31" ht="18" hidden="1" customHeight="1" x14ac:dyDescent="0.2">
      <c r="A189" s="474" t="s">
        <v>288</v>
      </c>
      <c r="B189" s="23"/>
      <c r="C189" s="344"/>
      <c r="D189" s="463">
        <f>C189*$C$188*$C$181</f>
        <v>0</v>
      </c>
      <c r="E189" s="345"/>
      <c r="F189" s="347"/>
      <c r="G189" s="347"/>
      <c r="H189" s="347"/>
      <c r="I189" s="347"/>
      <c r="J189" s="347"/>
      <c r="K189" s="347"/>
      <c r="L189" s="347"/>
      <c r="M189" s="347"/>
      <c r="N189" s="347"/>
      <c r="O189" s="347"/>
      <c r="P189" s="347"/>
      <c r="Q189" s="347"/>
      <c r="R189" s="347"/>
      <c r="S189" s="475"/>
      <c r="T189" s="475"/>
      <c r="U189" s="475"/>
      <c r="V189" s="475"/>
      <c r="W189" s="475"/>
      <c r="X189" s="475"/>
      <c r="Y189" s="475"/>
      <c r="Z189" s="475"/>
      <c r="AA189" s="475"/>
      <c r="AB189" s="475"/>
      <c r="AC189" s="475"/>
      <c r="AD189" s="475"/>
      <c r="AE189" s="466">
        <f t="shared" si="164"/>
        <v>0</v>
      </c>
    </row>
    <row r="190" spans="1:31" ht="18" hidden="1" customHeight="1" x14ac:dyDescent="0.2">
      <c r="A190" s="474" t="s">
        <v>289</v>
      </c>
      <c r="B190" s="23"/>
      <c r="C190" s="344"/>
      <c r="D190" s="463">
        <f t="shared" ref="D190:D192" si="167">C190*$C$188*$C$181</f>
        <v>0</v>
      </c>
      <c r="E190" s="345"/>
      <c r="F190" s="347"/>
      <c r="G190" s="347"/>
      <c r="H190" s="347"/>
      <c r="I190" s="347"/>
      <c r="J190" s="347"/>
      <c r="K190" s="347"/>
      <c r="L190" s="347"/>
      <c r="M190" s="347"/>
      <c r="N190" s="347"/>
      <c r="O190" s="347"/>
      <c r="P190" s="347"/>
      <c r="Q190" s="347"/>
      <c r="R190" s="347"/>
      <c r="S190" s="475"/>
      <c r="T190" s="475"/>
      <c r="U190" s="475"/>
      <c r="V190" s="475"/>
      <c r="W190" s="475"/>
      <c r="X190" s="475"/>
      <c r="Y190" s="475"/>
      <c r="Z190" s="475"/>
      <c r="AA190" s="475"/>
      <c r="AB190" s="475"/>
      <c r="AC190" s="475"/>
      <c r="AD190" s="475"/>
      <c r="AE190" s="466">
        <f t="shared" si="164"/>
        <v>0</v>
      </c>
    </row>
    <row r="191" spans="1:31" ht="18" hidden="1" customHeight="1" x14ac:dyDescent="0.2">
      <c r="A191" s="474" t="s">
        <v>290</v>
      </c>
      <c r="B191" s="23"/>
      <c r="C191" s="344"/>
      <c r="D191" s="463">
        <f t="shared" si="167"/>
        <v>0</v>
      </c>
      <c r="E191" s="345"/>
      <c r="F191" s="347"/>
      <c r="G191" s="347"/>
      <c r="H191" s="347"/>
      <c r="I191" s="347"/>
      <c r="J191" s="347"/>
      <c r="K191" s="347"/>
      <c r="L191" s="347"/>
      <c r="M191" s="347"/>
      <c r="N191" s="347"/>
      <c r="O191" s="347"/>
      <c r="P191" s="347"/>
      <c r="Q191" s="347"/>
      <c r="R191" s="347"/>
      <c r="S191" s="475"/>
      <c r="T191" s="475"/>
      <c r="U191" s="475"/>
      <c r="V191" s="475"/>
      <c r="W191" s="475"/>
      <c r="X191" s="475"/>
      <c r="Y191" s="475"/>
      <c r="Z191" s="475"/>
      <c r="AA191" s="475"/>
      <c r="AB191" s="475"/>
      <c r="AC191" s="475"/>
      <c r="AD191" s="475"/>
      <c r="AE191" s="466">
        <f t="shared" si="164"/>
        <v>0</v>
      </c>
    </row>
    <row r="192" spans="1:31" ht="18" hidden="1" customHeight="1" x14ac:dyDescent="0.2">
      <c r="A192" s="474" t="s">
        <v>291</v>
      </c>
      <c r="B192" s="23"/>
      <c r="C192" s="344"/>
      <c r="D192" s="463">
        <f t="shared" si="167"/>
        <v>0</v>
      </c>
      <c r="E192" s="345"/>
      <c r="F192" s="347"/>
      <c r="G192" s="347"/>
      <c r="H192" s="347"/>
      <c r="I192" s="347"/>
      <c r="J192" s="347"/>
      <c r="K192" s="347"/>
      <c r="L192" s="347"/>
      <c r="M192" s="347"/>
      <c r="N192" s="347"/>
      <c r="O192" s="347"/>
      <c r="P192" s="347"/>
      <c r="Q192" s="347"/>
      <c r="R192" s="347"/>
      <c r="S192" s="475"/>
      <c r="T192" s="475"/>
      <c r="U192" s="475"/>
      <c r="V192" s="475"/>
      <c r="W192" s="475"/>
      <c r="X192" s="475"/>
      <c r="Y192" s="475"/>
      <c r="Z192" s="475"/>
      <c r="AA192" s="475"/>
      <c r="AB192" s="475"/>
      <c r="AC192" s="475"/>
      <c r="AD192" s="475"/>
      <c r="AE192" s="466">
        <f t="shared" si="164"/>
        <v>0</v>
      </c>
    </row>
    <row r="193" spans="1:31" ht="18" hidden="1" customHeight="1" x14ac:dyDescent="0.2">
      <c r="A193" s="474" t="s">
        <v>292</v>
      </c>
      <c r="B193" s="23"/>
      <c r="C193" s="344"/>
      <c r="D193" s="463">
        <f>C193*$C$188*$C$181</f>
        <v>0</v>
      </c>
      <c r="E193" s="345"/>
      <c r="F193" s="347"/>
      <c r="G193" s="347"/>
      <c r="H193" s="347"/>
      <c r="I193" s="347"/>
      <c r="J193" s="347"/>
      <c r="K193" s="347"/>
      <c r="L193" s="347"/>
      <c r="M193" s="347"/>
      <c r="N193" s="347"/>
      <c r="O193" s="347"/>
      <c r="P193" s="347"/>
      <c r="Q193" s="347"/>
      <c r="R193" s="347"/>
      <c r="S193" s="475"/>
      <c r="T193" s="475"/>
      <c r="U193" s="475"/>
      <c r="V193" s="475"/>
      <c r="W193" s="475"/>
      <c r="X193" s="475"/>
      <c r="Y193" s="475"/>
      <c r="Z193" s="475"/>
      <c r="AA193" s="475"/>
      <c r="AB193" s="475"/>
      <c r="AC193" s="475"/>
      <c r="AD193" s="475"/>
      <c r="AE193" s="466">
        <f t="shared" si="164"/>
        <v>0</v>
      </c>
    </row>
    <row r="194" spans="1:31" ht="18" hidden="1" customHeight="1" x14ac:dyDescent="0.2">
      <c r="A194" s="471" t="s">
        <v>293</v>
      </c>
      <c r="B194" s="14"/>
      <c r="C194" s="15"/>
      <c r="D194" s="472"/>
      <c r="E194" s="16"/>
      <c r="F194" s="27"/>
      <c r="G194" s="473">
        <f>SUM(G195:G199)</f>
        <v>0</v>
      </c>
      <c r="H194" s="473">
        <f t="shared" ref="H194:I194" si="168">SUM(H195:H199)</f>
        <v>0</v>
      </c>
      <c r="I194" s="473">
        <f t="shared" si="168"/>
        <v>0</v>
      </c>
      <c r="J194" s="473">
        <f>SUM(J195:J199)</f>
        <v>0</v>
      </c>
      <c r="K194" s="473">
        <f t="shared" ref="K194:AD194" si="169">SUM(K195:K199)</f>
        <v>0</v>
      </c>
      <c r="L194" s="473">
        <f t="shared" si="169"/>
        <v>0</v>
      </c>
      <c r="M194" s="473">
        <f t="shared" si="169"/>
        <v>0</v>
      </c>
      <c r="N194" s="473">
        <f t="shared" si="169"/>
        <v>0</v>
      </c>
      <c r="O194" s="473">
        <f t="shared" si="169"/>
        <v>0</v>
      </c>
      <c r="P194" s="473">
        <f t="shared" si="169"/>
        <v>0</v>
      </c>
      <c r="Q194" s="473">
        <f t="shared" si="169"/>
        <v>0</v>
      </c>
      <c r="R194" s="473">
        <f t="shared" si="169"/>
        <v>0</v>
      </c>
      <c r="S194" s="473">
        <f t="shared" si="169"/>
        <v>0</v>
      </c>
      <c r="T194" s="473">
        <f t="shared" si="169"/>
        <v>0</v>
      </c>
      <c r="U194" s="473">
        <f t="shared" si="169"/>
        <v>0</v>
      </c>
      <c r="V194" s="473">
        <f t="shared" si="169"/>
        <v>0</v>
      </c>
      <c r="W194" s="473">
        <f t="shared" si="169"/>
        <v>0</v>
      </c>
      <c r="X194" s="473">
        <f t="shared" si="169"/>
        <v>0</v>
      </c>
      <c r="Y194" s="473">
        <f t="shared" si="169"/>
        <v>0</v>
      </c>
      <c r="Z194" s="473">
        <f t="shared" si="169"/>
        <v>0</v>
      </c>
      <c r="AA194" s="473">
        <f t="shared" si="169"/>
        <v>0</v>
      </c>
      <c r="AB194" s="473">
        <f t="shared" si="169"/>
        <v>0</v>
      </c>
      <c r="AC194" s="473">
        <f t="shared" si="169"/>
        <v>0</v>
      </c>
      <c r="AD194" s="473">
        <f t="shared" si="169"/>
        <v>0</v>
      </c>
      <c r="AE194" s="466">
        <f t="shared" si="164"/>
        <v>0</v>
      </c>
    </row>
    <row r="195" spans="1:31" ht="18" hidden="1" customHeight="1" x14ac:dyDescent="0.2">
      <c r="A195" s="474" t="s">
        <v>294</v>
      </c>
      <c r="B195" s="23"/>
      <c r="C195" s="344"/>
      <c r="D195" s="463">
        <f>C195*$C$194*$C$181</f>
        <v>0</v>
      </c>
      <c r="E195" s="345"/>
      <c r="F195" s="347"/>
      <c r="G195" s="347"/>
      <c r="H195" s="347"/>
      <c r="I195" s="347"/>
      <c r="J195" s="347"/>
      <c r="K195" s="347"/>
      <c r="L195" s="347"/>
      <c r="M195" s="347"/>
      <c r="N195" s="347"/>
      <c r="O195" s="347"/>
      <c r="P195" s="347"/>
      <c r="Q195" s="347"/>
      <c r="R195" s="347"/>
      <c r="S195" s="475"/>
      <c r="T195" s="475"/>
      <c r="U195" s="475"/>
      <c r="V195" s="475"/>
      <c r="W195" s="475"/>
      <c r="X195" s="475"/>
      <c r="Y195" s="475"/>
      <c r="Z195" s="475"/>
      <c r="AA195" s="475"/>
      <c r="AB195" s="475"/>
      <c r="AC195" s="475"/>
      <c r="AD195" s="475"/>
      <c r="AE195" s="466">
        <f t="shared" si="164"/>
        <v>0</v>
      </c>
    </row>
    <row r="196" spans="1:31" ht="18" hidden="1" customHeight="1" x14ac:dyDescent="0.2">
      <c r="A196" s="474" t="s">
        <v>295</v>
      </c>
      <c r="B196" s="23"/>
      <c r="C196" s="344"/>
      <c r="D196" s="463">
        <f t="shared" ref="D196:D198" si="170">C196*$C$194*$C$181</f>
        <v>0</v>
      </c>
      <c r="E196" s="345"/>
      <c r="F196" s="347"/>
      <c r="G196" s="347"/>
      <c r="H196" s="347"/>
      <c r="I196" s="347"/>
      <c r="J196" s="347"/>
      <c r="K196" s="347"/>
      <c r="L196" s="347"/>
      <c r="M196" s="347"/>
      <c r="N196" s="347"/>
      <c r="O196" s="347"/>
      <c r="P196" s="347"/>
      <c r="Q196" s="347"/>
      <c r="R196" s="347"/>
      <c r="S196" s="475"/>
      <c r="T196" s="475"/>
      <c r="U196" s="475"/>
      <c r="V196" s="475"/>
      <c r="W196" s="475"/>
      <c r="X196" s="475"/>
      <c r="Y196" s="475"/>
      <c r="Z196" s="475"/>
      <c r="AA196" s="475"/>
      <c r="AB196" s="475"/>
      <c r="AC196" s="475"/>
      <c r="AD196" s="475"/>
      <c r="AE196" s="466">
        <f t="shared" si="164"/>
        <v>0</v>
      </c>
    </row>
    <row r="197" spans="1:31" ht="18" hidden="1" customHeight="1" x14ac:dyDescent="0.2">
      <c r="A197" s="474" t="s">
        <v>296</v>
      </c>
      <c r="B197" s="23"/>
      <c r="C197" s="344"/>
      <c r="D197" s="463">
        <f t="shared" si="170"/>
        <v>0</v>
      </c>
      <c r="E197" s="345"/>
      <c r="F197" s="347"/>
      <c r="G197" s="347"/>
      <c r="H197" s="347"/>
      <c r="I197" s="347"/>
      <c r="J197" s="347"/>
      <c r="K197" s="347"/>
      <c r="L197" s="347"/>
      <c r="M197" s="347"/>
      <c r="N197" s="347"/>
      <c r="O197" s="347"/>
      <c r="P197" s="347"/>
      <c r="Q197" s="347"/>
      <c r="R197" s="347"/>
      <c r="S197" s="475"/>
      <c r="T197" s="475"/>
      <c r="U197" s="475"/>
      <c r="V197" s="475"/>
      <c r="W197" s="475"/>
      <c r="X197" s="475"/>
      <c r="Y197" s="475"/>
      <c r="Z197" s="475"/>
      <c r="AA197" s="475"/>
      <c r="AB197" s="475"/>
      <c r="AC197" s="475"/>
      <c r="AD197" s="475"/>
      <c r="AE197" s="466">
        <f t="shared" si="164"/>
        <v>0</v>
      </c>
    </row>
    <row r="198" spans="1:31" ht="18" hidden="1" customHeight="1" x14ac:dyDescent="0.2">
      <c r="A198" s="474" t="s">
        <v>297</v>
      </c>
      <c r="B198" s="23"/>
      <c r="C198" s="344"/>
      <c r="D198" s="463">
        <f t="shared" si="170"/>
        <v>0</v>
      </c>
      <c r="E198" s="345"/>
      <c r="F198" s="347"/>
      <c r="G198" s="347"/>
      <c r="H198" s="347"/>
      <c r="I198" s="347"/>
      <c r="J198" s="347"/>
      <c r="K198" s="347"/>
      <c r="L198" s="347"/>
      <c r="M198" s="347"/>
      <c r="N198" s="347"/>
      <c r="O198" s="347"/>
      <c r="P198" s="347"/>
      <c r="Q198" s="347"/>
      <c r="R198" s="347"/>
      <c r="S198" s="475"/>
      <c r="T198" s="475"/>
      <c r="U198" s="475"/>
      <c r="V198" s="475"/>
      <c r="W198" s="475"/>
      <c r="X198" s="475"/>
      <c r="Y198" s="475"/>
      <c r="Z198" s="475"/>
      <c r="AA198" s="475"/>
      <c r="AB198" s="475"/>
      <c r="AC198" s="475"/>
      <c r="AD198" s="475"/>
      <c r="AE198" s="466">
        <f t="shared" si="164"/>
        <v>0</v>
      </c>
    </row>
    <row r="199" spans="1:31" ht="18" hidden="1" customHeight="1" x14ac:dyDescent="0.2">
      <c r="A199" s="474" t="s">
        <v>298</v>
      </c>
      <c r="B199" s="23"/>
      <c r="C199" s="344"/>
      <c r="D199" s="463">
        <f>C199*$C$194*$C$181</f>
        <v>0</v>
      </c>
      <c r="E199" s="345"/>
      <c r="F199" s="347"/>
      <c r="G199" s="347"/>
      <c r="H199" s="347"/>
      <c r="I199" s="347"/>
      <c r="J199" s="347"/>
      <c r="K199" s="347"/>
      <c r="L199" s="347"/>
      <c r="M199" s="347"/>
      <c r="N199" s="347"/>
      <c r="O199" s="347"/>
      <c r="P199" s="347"/>
      <c r="Q199" s="347"/>
      <c r="R199" s="347"/>
      <c r="S199" s="475"/>
      <c r="T199" s="475"/>
      <c r="U199" s="475"/>
      <c r="V199" s="475"/>
      <c r="W199" s="475"/>
      <c r="X199" s="475"/>
      <c r="Y199" s="475"/>
      <c r="Z199" s="475"/>
      <c r="AA199" s="475"/>
      <c r="AB199" s="475"/>
      <c r="AC199" s="475"/>
      <c r="AD199" s="475"/>
      <c r="AE199" s="466">
        <f t="shared" si="164"/>
        <v>0</v>
      </c>
    </row>
    <row r="200" spans="1:31" ht="18" hidden="1" customHeight="1" x14ac:dyDescent="0.2">
      <c r="A200" s="471" t="s">
        <v>299</v>
      </c>
      <c r="B200" s="14"/>
      <c r="C200" s="15"/>
      <c r="D200" s="472"/>
      <c r="E200" s="16"/>
      <c r="F200" s="27"/>
      <c r="G200" s="473">
        <f>SUM(G201:G205)</f>
        <v>0</v>
      </c>
      <c r="H200" s="473">
        <f>SUM(H201:H205)</f>
        <v>0</v>
      </c>
      <c r="I200" s="473">
        <f t="shared" ref="I200" si="171">SUM(I201:I205)</f>
        <v>0</v>
      </c>
      <c r="J200" s="473">
        <f>SUM(J201:J205)</f>
        <v>0</v>
      </c>
      <c r="K200" s="473">
        <f t="shared" ref="K200:AD200" si="172">SUM(K201:K205)</f>
        <v>0</v>
      </c>
      <c r="L200" s="473">
        <f t="shared" si="172"/>
        <v>0</v>
      </c>
      <c r="M200" s="473">
        <f t="shared" si="172"/>
        <v>0</v>
      </c>
      <c r="N200" s="473">
        <f t="shared" si="172"/>
        <v>0</v>
      </c>
      <c r="O200" s="473">
        <f t="shared" si="172"/>
        <v>0</v>
      </c>
      <c r="P200" s="473">
        <f t="shared" si="172"/>
        <v>0</v>
      </c>
      <c r="Q200" s="473">
        <f t="shared" si="172"/>
        <v>0</v>
      </c>
      <c r="R200" s="473">
        <f t="shared" si="172"/>
        <v>0</v>
      </c>
      <c r="S200" s="473">
        <f t="shared" si="172"/>
        <v>0</v>
      </c>
      <c r="T200" s="473">
        <f t="shared" si="172"/>
        <v>0</v>
      </c>
      <c r="U200" s="473">
        <f t="shared" si="172"/>
        <v>0</v>
      </c>
      <c r="V200" s="473">
        <f t="shared" si="172"/>
        <v>0</v>
      </c>
      <c r="W200" s="473">
        <f t="shared" si="172"/>
        <v>0</v>
      </c>
      <c r="X200" s="473">
        <f t="shared" si="172"/>
        <v>0</v>
      </c>
      <c r="Y200" s="473">
        <f t="shared" si="172"/>
        <v>0</v>
      </c>
      <c r="Z200" s="473">
        <f t="shared" si="172"/>
        <v>0</v>
      </c>
      <c r="AA200" s="473">
        <f t="shared" si="172"/>
        <v>0</v>
      </c>
      <c r="AB200" s="473">
        <f t="shared" si="172"/>
        <v>0</v>
      </c>
      <c r="AC200" s="473">
        <f t="shared" si="172"/>
        <v>0</v>
      </c>
      <c r="AD200" s="473">
        <f t="shared" si="172"/>
        <v>0</v>
      </c>
      <c r="AE200" s="466">
        <f t="shared" si="164"/>
        <v>0</v>
      </c>
    </row>
    <row r="201" spans="1:31" ht="18" hidden="1" customHeight="1" x14ac:dyDescent="0.2">
      <c r="A201" s="474" t="s">
        <v>300</v>
      </c>
      <c r="B201" s="23"/>
      <c r="C201" s="344"/>
      <c r="D201" s="463">
        <f>C201*$C$200*$C$181</f>
        <v>0</v>
      </c>
      <c r="E201" s="345"/>
      <c r="F201" s="347"/>
      <c r="G201" s="347"/>
      <c r="H201" s="347"/>
      <c r="I201" s="347"/>
      <c r="J201" s="347"/>
      <c r="K201" s="347"/>
      <c r="L201" s="347"/>
      <c r="M201" s="347"/>
      <c r="N201" s="347"/>
      <c r="O201" s="347"/>
      <c r="P201" s="347"/>
      <c r="Q201" s="347"/>
      <c r="R201" s="347"/>
      <c r="S201" s="475"/>
      <c r="T201" s="475"/>
      <c r="U201" s="475"/>
      <c r="V201" s="475"/>
      <c r="W201" s="475"/>
      <c r="X201" s="475"/>
      <c r="Y201" s="475"/>
      <c r="Z201" s="475"/>
      <c r="AA201" s="475"/>
      <c r="AB201" s="475"/>
      <c r="AC201" s="475"/>
      <c r="AD201" s="475"/>
      <c r="AE201" s="466">
        <f t="shared" si="164"/>
        <v>0</v>
      </c>
    </row>
    <row r="202" spans="1:31" ht="18" hidden="1" customHeight="1" x14ac:dyDescent="0.2">
      <c r="A202" s="474" t="s">
        <v>301</v>
      </c>
      <c r="B202" s="23"/>
      <c r="C202" s="344"/>
      <c r="D202" s="463">
        <f t="shared" ref="D202:D203" si="173">C202*$C$200*$C$181</f>
        <v>0</v>
      </c>
      <c r="E202" s="345"/>
      <c r="F202" s="347"/>
      <c r="G202" s="347"/>
      <c r="H202" s="347"/>
      <c r="I202" s="347"/>
      <c r="J202" s="347"/>
      <c r="K202" s="347"/>
      <c r="L202" s="347"/>
      <c r="M202" s="347"/>
      <c r="N202" s="347"/>
      <c r="O202" s="347"/>
      <c r="P202" s="347"/>
      <c r="Q202" s="347"/>
      <c r="R202" s="347"/>
      <c r="S202" s="475"/>
      <c r="T202" s="475"/>
      <c r="U202" s="475"/>
      <c r="V202" s="475"/>
      <c r="W202" s="475"/>
      <c r="X202" s="475"/>
      <c r="Y202" s="475"/>
      <c r="Z202" s="475"/>
      <c r="AA202" s="475"/>
      <c r="AB202" s="475"/>
      <c r="AC202" s="475"/>
      <c r="AD202" s="475"/>
      <c r="AE202" s="466">
        <f t="shared" si="164"/>
        <v>0</v>
      </c>
    </row>
    <row r="203" spans="1:31" ht="18" hidden="1" customHeight="1" x14ac:dyDescent="0.2">
      <c r="A203" s="474" t="s">
        <v>302</v>
      </c>
      <c r="B203" s="23"/>
      <c r="C203" s="344"/>
      <c r="D203" s="463">
        <f t="shared" si="173"/>
        <v>0</v>
      </c>
      <c r="E203" s="345"/>
      <c r="F203" s="347"/>
      <c r="G203" s="347"/>
      <c r="H203" s="347"/>
      <c r="I203" s="347"/>
      <c r="J203" s="347"/>
      <c r="K203" s="347"/>
      <c r="L203" s="347"/>
      <c r="M203" s="347"/>
      <c r="N203" s="347"/>
      <c r="O203" s="347"/>
      <c r="P203" s="347"/>
      <c r="Q203" s="347"/>
      <c r="R203" s="347"/>
      <c r="S203" s="475"/>
      <c r="T203" s="475"/>
      <c r="U203" s="475"/>
      <c r="V203" s="475"/>
      <c r="W203" s="475"/>
      <c r="X203" s="475"/>
      <c r="Y203" s="475"/>
      <c r="Z203" s="475"/>
      <c r="AA203" s="475"/>
      <c r="AB203" s="475"/>
      <c r="AC203" s="475"/>
      <c r="AD203" s="475"/>
      <c r="AE203" s="466">
        <f t="shared" si="164"/>
        <v>0</v>
      </c>
    </row>
    <row r="204" spans="1:31" ht="18" hidden="1" customHeight="1" x14ac:dyDescent="0.2">
      <c r="A204" s="474" t="s">
        <v>303</v>
      </c>
      <c r="B204" s="23"/>
      <c r="C204" s="344"/>
      <c r="D204" s="463">
        <f>C204*$C$200*$C$181</f>
        <v>0</v>
      </c>
      <c r="E204" s="345"/>
      <c r="F204" s="347"/>
      <c r="G204" s="347"/>
      <c r="H204" s="347"/>
      <c r="I204" s="347"/>
      <c r="J204" s="347"/>
      <c r="K204" s="347"/>
      <c r="L204" s="347"/>
      <c r="M204" s="347"/>
      <c r="N204" s="347"/>
      <c r="O204" s="347"/>
      <c r="P204" s="347"/>
      <c r="Q204" s="347"/>
      <c r="R204" s="347"/>
      <c r="S204" s="475"/>
      <c r="T204" s="475"/>
      <c r="U204" s="475"/>
      <c r="V204" s="475"/>
      <c r="W204" s="475"/>
      <c r="X204" s="475"/>
      <c r="Y204" s="475"/>
      <c r="Z204" s="475"/>
      <c r="AA204" s="475"/>
      <c r="AB204" s="475"/>
      <c r="AC204" s="475"/>
      <c r="AD204" s="475"/>
      <c r="AE204" s="466">
        <f t="shared" si="164"/>
        <v>0</v>
      </c>
    </row>
    <row r="205" spans="1:31" ht="18" hidden="1" customHeight="1" x14ac:dyDescent="0.2">
      <c r="A205" s="474" t="s">
        <v>304</v>
      </c>
      <c r="B205" s="23"/>
      <c r="C205" s="344"/>
      <c r="D205" s="463">
        <f>C205*$C$200*$C$181</f>
        <v>0</v>
      </c>
      <c r="E205" s="345"/>
      <c r="F205" s="347"/>
      <c r="G205" s="347"/>
      <c r="H205" s="347"/>
      <c r="I205" s="347"/>
      <c r="J205" s="347"/>
      <c r="K205" s="347"/>
      <c r="L205" s="347"/>
      <c r="M205" s="347"/>
      <c r="N205" s="347"/>
      <c r="O205" s="347"/>
      <c r="P205" s="347"/>
      <c r="Q205" s="347"/>
      <c r="R205" s="347"/>
      <c r="S205" s="475"/>
      <c r="T205" s="475"/>
      <c r="U205" s="475"/>
      <c r="V205" s="475"/>
      <c r="W205" s="475"/>
      <c r="X205" s="475"/>
      <c r="Y205" s="475"/>
      <c r="Z205" s="475"/>
      <c r="AA205" s="475"/>
      <c r="AB205" s="475"/>
      <c r="AC205" s="475"/>
      <c r="AD205" s="475"/>
      <c r="AE205" s="466">
        <f t="shared" si="164"/>
        <v>0</v>
      </c>
    </row>
    <row r="206" spans="1:31" ht="18" hidden="1" customHeight="1" x14ac:dyDescent="0.2">
      <c r="A206" s="471" t="s">
        <v>305</v>
      </c>
      <c r="B206" s="14"/>
      <c r="C206" s="15"/>
      <c r="D206" s="472"/>
      <c r="E206" s="16"/>
      <c r="F206" s="27"/>
      <c r="G206" s="473">
        <f>SUM(G207:G211)</f>
        <v>0</v>
      </c>
      <c r="H206" s="473">
        <f>SUM(H207:H211)</f>
        <v>0</v>
      </c>
      <c r="I206" s="473">
        <f t="shared" ref="I206" si="174">SUM(I207:I211)</f>
        <v>0</v>
      </c>
      <c r="J206" s="473">
        <f>SUM(J207:J211)</f>
        <v>0</v>
      </c>
      <c r="K206" s="473">
        <f t="shared" ref="K206:AD206" si="175">SUM(K207:K211)</f>
        <v>0</v>
      </c>
      <c r="L206" s="473">
        <f t="shared" si="175"/>
        <v>0</v>
      </c>
      <c r="M206" s="473">
        <f t="shared" si="175"/>
        <v>0</v>
      </c>
      <c r="N206" s="473">
        <f t="shared" si="175"/>
        <v>0</v>
      </c>
      <c r="O206" s="473">
        <f t="shared" si="175"/>
        <v>0</v>
      </c>
      <c r="P206" s="473">
        <f t="shared" si="175"/>
        <v>0</v>
      </c>
      <c r="Q206" s="473">
        <f t="shared" si="175"/>
        <v>0</v>
      </c>
      <c r="R206" s="473">
        <f t="shared" si="175"/>
        <v>0</v>
      </c>
      <c r="S206" s="473">
        <f t="shared" si="175"/>
        <v>0</v>
      </c>
      <c r="T206" s="473">
        <f t="shared" si="175"/>
        <v>0</v>
      </c>
      <c r="U206" s="473">
        <f t="shared" si="175"/>
        <v>0</v>
      </c>
      <c r="V206" s="473">
        <f t="shared" si="175"/>
        <v>0</v>
      </c>
      <c r="W206" s="473">
        <f t="shared" si="175"/>
        <v>0</v>
      </c>
      <c r="X206" s="473">
        <f t="shared" si="175"/>
        <v>0</v>
      </c>
      <c r="Y206" s="473">
        <f t="shared" si="175"/>
        <v>0</v>
      </c>
      <c r="Z206" s="473">
        <f t="shared" si="175"/>
        <v>0</v>
      </c>
      <c r="AA206" s="473">
        <f t="shared" si="175"/>
        <v>0</v>
      </c>
      <c r="AB206" s="473">
        <f t="shared" si="175"/>
        <v>0</v>
      </c>
      <c r="AC206" s="473">
        <f t="shared" si="175"/>
        <v>0</v>
      </c>
      <c r="AD206" s="473">
        <f t="shared" si="175"/>
        <v>0</v>
      </c>
      <c r="AE206" s="466">
        <f t="shared" si="164"/>
        <v>0</v>
      </c>
    </row>
    <row r="207" spans="1:31" ht="18" hidden="1" customHeight="1" x14ac:dyDescent="0.2">
      <c r="A207" s="474" t="s">
        <v>306</v>
      </c>
      <c r="B207" s="23"/>
      <c r="C207" s="344"/>
      <c r="D207" s="463">
        <f>C207*$C$206*$C$181</f>
        <v>0</v>
      </c>
      <c r="E207" s="345"/>
      <c r="F207" s="347"/>
      <c r="G207" s="347"/>
      <c r="H207" s="347"/>
      <c r="I207" s="347"/>
      <c r="J207" s="347"/>
      <c r="K207" s="347"/>
      <c r="L207" s="347"/>
      <c r="M207" s="347"/>
      <c r="N207" s="347"/>
      <c r="O207" s="347"/>
      <c r="P207" s="347"/>
      <c r="Q207" s="347"/>
      <c r="R207" s="347"/>
      <c r="S207" s="475"/>
      <c r="T207" s="475"/>
      <c r="U207" s="475"/>
      <c r="V207" s="475"/>
      <c r="W207" s="475"/>
      <c r="X207" s="475"/>
      <c r="Y207" s="475"/>
      <c r="Z207" s="475"/>
      <c r="AA207" s="475"/>
      <c r="AB207" s="475"/>
      <c r="AC207" s="475"/>
      <c r="AD207" s="475"/>
      <c r="AE207" s="466">
        <f t="shared" si="164"/>
        <v>0</v>
      </c>
    </row>
    <row r="208" spans="1:31" ht="18" hidden="1" customHeight="1" x14ac:dyDescent="0.2">
      <c r="A208" s="474" t="s">
        <v>307</v>
      </c>
      <c r="B208" s="23"/>
      <c r="C208" s="344"/>
      <c r="D208" s="463">
        <f t="shared" ref="D208:D211" si="176">C208*$C$206*$C$181</f>
        <v>0</v>
      </c>
      <c r="E208" s="345"/>
      <c r="F208" s="347"/>
      <c r="G208" s="347"/>
      <c r="H208" s="347"/>
      <c r="I208" s="347"/>
      <c r="J208" s="347"/>
      <c r="K208" s="347"/>
      <c r="L208" s="347"/>
      <c r="M208" s="347"/>
      <c r="N208" s="347"/>
      <c r="O208" s="347"/>
      <c r="P208" s="347"/>
      <c r="Q208" s="347"/>
      <c r="R208" s="347"/>
      <c r="S208" s="475"/>
      <c r="T208" s="475"/>
      <c r="U208" s="475"/>
      <c r="V208" s="475"/>
      <c r="W208" s="475"/>
      <c r="X208" s="475"/>
      <c r="Y208" s="475"/>
      <c r="Z208" s="475"/>
      <c r="AA208" s="475"/>
      <c r="AB208" s="475"/>
      <c r="AC208" s="475"/>
      <c r="AD208" s="475"/>
      <c r="AE208" s="466">
        <f t="shared" si="164"/>
        <v>0</v>
      </c>
    </row>
    <row r="209" spans="1:33" ht="18" hidden="1" customHeight="1" x14ac:dyDescent="0.2">
      <c r="A209" s="474" t="s">
        <v>308</v>
      </c>
      <c r="B209" s="23"/>
      <c r="C209" s="344"/>
      <c r="D209" s="463">
        <f t="shared" si="176"/>
        <v>0</v>
      </c>
      <c r="E209" s="345"/>
      <c r="F209" s="347"/>
      <c r="G209" s="347"/>
      <c r="H209" s="347"/>
      <c r="I209" s="347"/>
      <c r="J209" s="347"/>
      <c r="K209" s="347"/>
      <c r="L209" s="347"/>
      <c r="M209" s="347"/>
      <c r="N209" s="347"/>
      <c r="O209" s="347"/>
      <c r="P209" s="347"/>
      <c r="Q209" s="347"/>
      <c r="R209" s="347"/>
      <c r="S209" s="475"/>
      <c r="T209" s="475"/>
      <c r="U209" s="475"/>
      <c r="V209" s="475"/>
      <c r="W209" s="475"/>
      <c r="X209" s="475"/>
      <c r="Y209" s="475"/>
      <c r="Z209" s="475"/>
      <c r="AA209" s="475"/>
      <c r="AB209" s="475"/>
      <c r="AC209" s="475"/>
      <c r="AD209" s="475"/>
      <c r="AE209" s="466">
        <f t="shared" si="164"/>
        <v>0</v>
      </c>
    </row>
    <row r="210" spans="1:33" ht="18" hidden="1" customHeight="1" x14ac:dyDescent="0.2">
      <c r="A210" s="474" t="s">
        <v>309</v>
      </c>
      <c r="B210" s="23"/>
      <c r="C210" s="344"/>
      <c r="D210" s="463">
        <f>C210*$C$206*$C$181</f>
        <v>0</v>
      </c>
      <c r="E210" s="345"/>
      <c r="F210" s="347"/>
      <c r="G210" s="347"/>
      <c r="H210" s="347"/>
      <c r="I210" s="347"/>
      <c r="J210" s="347"/>
      <c r="K210" s="347"/>
      <c r="L210" s="347"/>
      <c r="M210" s="347"/>
      <c r="N210" s="347"/>
      <c r="O210" s="347"/>
      <c r="P210" s="347"/>
      <c r="Q210" s="347"/>
      <c r="R210" s="347"/>
      <c r="S210" s="475"/>
      <c r="T210" s="475"/>
      <c r="U210" s="475"/>
      <c r="V210" s="475"/>
      <c r="W210" s="475"/>
      <c r="X210" s="475"/>
      <c r="Y210" s="475"/>
      <c r="Z210" s="475"/>
      <c r="AA210" s="475"/>
      <c r="AB210" s="475"/>
      <c r="AC210" s="475"/>
      <c r="AD210" s="475"/>
      <c r="AE210" s="466">
        <f t="shared" si="164"/>
        <v>0</v>
      </c>
    </row>
    <row r="211" spans="1:33" ht="12.75" hidden="1" x14ac:dyDescent="0.2">
      <c r="A211" s="474" t="s">
        <v>310</v>
      </c>
      <c r="B211" s="23"/>
      <c r="C211" s="344"/>
      <c r="D211" s="463">
        <f t="shared" si="176"/>
        <v>0</v>
      </c>
      <c r="E211" s="345"/>
      <c r="F211" s="347"/>
      <c r="G211" s="347"/>
      <c r="H211" s="347"/>
      <c r="I211" s="347"/>
      <c r="J211" s="347"/>
      <c r="K211" s="347"/>
      <c r="L211" s="347"/>
      <c r="M211" s="347"/>
      <c r="N211" s="347"/>
      <c r="O211" s="347"/>
      <c r="P211" s="347"/>
      <c r="Q211" s="347"/>
      <c r="R211" s="347"/>
      <c r="S211" s="475"/>
      <c r="T211" s="475"/>
      <c r="U211" s="475"/>
      <c r="V211" s="475"/>
      <c r="W211" s="475"/>
      <c r="X211" s="475"/>
      <c r="Y211" s="475"/>
      <c r="Z211" s="475"/>
      <c r="AA211" s="475"/>
      <c r="AB211" s="475"/>
      <c r="AC211" s="475"/>
      <c r="AD211" s="475"/>
      <c r="AE211" s="466">
        <f t="shared" si="164"/>
        <v>0</v>
      </c>
    </row>
    <row r="212" spans="1:33" ht="18" customHeight="1" x14ac:dyDescent="0.2">
      <c r="A212" s="764" t="s">
        <v>311</v>
      </c>
      <c r="B212" s="765"/>
      <c r="C212" s="765"/>
      <c r="D212" s="765"/>
      <c r="E212" s="765"/>
      <c r="F212" s="765"/>
      <c r="G212" s="514">
        <f>(IFERROR(((G19/$F$19)*$D$19),0)+(IFERROR(((G20/$F$20)*$D$20),0)))+(IFERROR(((G21/$F$21)*$D$21),0))+(IFERROR(((G22/$F$22)*$D$22),0))+(IFERROR(((G23/$F$23)*$D$23),0))+(IFERROR(((G27/$F$27)*$D$27),0))+(IFERROR(((G28/$F$28)*$D$28),0))+(IFERROR(((G29/$F$29)*$D$29),0))+(IFERROR(((G30/$F$30)*$D$30),0))+(IFERROR(((G31/$F$31)*$D$31),0))+(IFERROR(((G34/$F$34)*$D$34),0))+(IFERROR(((G35/$F$35)*$D$35),0))+(IFERROR(((G36/$F$36)*$D$36),0))+(IFERROR(((G37/$F$37)*$D$37),0))+(IFERROR(((G38/$F$38)*$D$38),0))+(IFERROR(((G40/$F$40)*$D$40),0))+(IFERROR(((G41/$F$41)*$D$41),0))+(IFERROR(((G42/$F$42)*$D$42),0))+(IFERROR(((G43/$F$43)*$D$43),0))+(IFERROR(((G44/$F$44)*$D$44),0))+(IFERROR(((G46/$F$46)*$D$46),0))+(IFERROR(((G47/$F$47)*$D$47),0))+(IFERROR(((G48/$F$48)*$D$48),0))+(IFERROR(((G49/$F$49)*$D$49),0))+(IFERROR(((G50/$F$50)*$D$50),0))+(IFERROR(((G52/$F$52)*$D$52),0))+(IFERROR(((G53/$F$53)*$D$53),0))+(IFERROR(((G54/$F$54)*$D$54),0))+(IFERROR(((G55/$F$55)*$D$55),0))+(IFERROR(((G56/$F$56)*$D$56),0))+(IFERROR(((G59/$F$59)*$D$59),0))+(IFERROR(((G60/$F$60)*$D$60),0))+(IFERROR(((G61/$F$61)*$D$61),0))+(IFERROR(((G62/$F$62)*$D$62),0))+(IFERROR(((G63/$F$63)*$D$63),0))+(IFERROR(((G65/$F$65)*$D$65),0))+(IFERROR(((G66/$F$66)*$D$66),0))+(IFERROR(((G67/$F$67)*$D$67),0))+(IFERROR(((G68/$F$68)*$D$68),0))+(IFERROR(((G69/$F$69)*$D$69),0))+(IFERROR(((G71/$F$71)*$D$71),0))+(IFERROR(((G72/$F$72)*$D$72),0))+(IFERROR(((G73/$F$73)*$D$73),0))+(IFERROR(((G74/$F$74)*$D$74),0))+(IFERROR(((G75/$F$75)*$D$75),0))+(IFERROR(((G77/$F$77)*$D$77),0))+(IFERROR(((G78/$F$78)*$D$78),0))+(IFERROR(((G79/$F$79)*$D$79),0))+(IFERROR(((G80/$F$80)*$D$80),0))+(IFERROR(((G81/$F$81)*$D$81),0))+(IFERROR(((G83/$F$83)*$D$83),0))+(IFERROR(((G84/$F$84)*$D$84),0))+(IFERROR(((G85/$F$85)*$D$85),0))+(IFERROR(((G86/$F$86)*$D$86),0))+(IFERROR(((G87/$F$87)*$D$87),0))+(IFERROR(((G90/$F$90)*$D$90),0))+(IFERROR(((G91/$F$91)*$D$91),0))+(IFERROR(((G92/$F$92)*$D$92),0))+(IFERROR(((G93/$F$93)*$D$93),0))+(IFERROR(((G94/$F$94)*$D$94),0))+(IFERROR(((G96/$F$96)*$D$96),0))+(IFERROR(((G97/$F$97)*$D$97),0))+(IFERROR(((G98/$F$98)*$D$98),0))+(IFERROR(((G99/$F$99)*$D$99),0))+(IFERROR(((G100/$F$100)*$D$100),0))+(IFERROR(((G102/$F$102)*$D$102),0))+(IFERROR(((G103/$F$103)*$D$103),0))+(IFERROR(((G104/$F$104)*$D$104),0))+(IFERROR(((G105/$F$105)*$D$105),0))+(IFERROR(((G106/$F$106)*$D$106),0))+(IFERROR(((G108/$F$108)*$D$108),0))+(IFERROR(((G109/$F$109)*$D$109),0))+(IFERROR(((G110/$F$110)*$D$110),0))+(IFERROR(((G111/$F$111)*$D$111),0))+(IFERROR(((G112/$F$112)*$D$112),0))+(IFERROR(((G114/$F$114)*$D$114),0))+(IFERROR(((G115/$F$115)*$D$115),0))+(IFERROR(((G116/$F$116)*$D$116),0))+(IFERROR(((G117/$F$117)*$D$117),0))+(IFERROR(((G118/$F$118)*$D$118),0))+(IFERROR(((G121/$F$121)*$D$121),0))+(IFERROR(((G122/$F$122)*$D$122),0))+(IFERROR(((G123/$F$123)*$D$123),0))+(IFERROR(((G124/$F$124)*$D$124),0))+(IFERROR(((G125/$F$125)*$D$125),0))+(IFERROR(((G127/$F$127)*$D$127),0))+(IFERROR(((G128/$F$128)*$D$128),0))+(IFERROR(((G129/$F$129)*$D$129),0))+(IFERROR(((G130/$F$130)*$D$130),0))+(IFERROR(((G131/$F$131)*$D$131),0))+(IFERROR(((G133/$F$133)*$D$133),0))+(IFERROR(((G134/$F$134)*$D$134),0))+(IFERROR(((G135/$F$135)*$D$135),0))+(IFERROR(((G136/$F$136)*$D$136),0))+(IFERROR(((G137/$F$137)*$D$137),0))+(IFERROR(((G139/$F$139)*$D$139),0))+(IFERROR(((G140/$F$140)*$D$140),0))+(IFERROR(((G141/$F$141)*$D$141),0))+(IFERROR(((G142/$F$142)*$D$142),0))+(IFERROR(((G143/$F$143)*$D$143),0))+(IFERROR(((G145/$F$145)*$D$145),0))+(IFERROR(((G146/$F$146)*$D$146),0))+(IFERROR(((G147/$F$147)*$D$147),0))+(IFERROR(((G148/$F$148)*$D$148),0))+(IFERROR(((G149/$F$149)*$D$149),0))+(IFERROR(((G152/$F$152)*$D$152),0))+(IFERROR(((G153/$F$153)*$D$153),0))+(IFERROR(((G154/$F$154)*$D$154),0))+(IFERROR(((G155/$F$155)*$D$155),0))+(IFERROR(((G156/$F$156)*$D$156),0))+(IFERROR(((G158/$F$158)*$D$158),0))+(IFERROR(((G159/$F$159)*$D$159),0))+(IFERROR(((G160/$F$160)*$D$160),0))+(IFERROR(((G161/$F$161)*$D$161),0))+(IFERROR(((G162/$F$162)*$D$162),0))+(IFERROR(((G164/$F$164)*$D$164),0))+(IFERROR(((G165/$F$165)*$D$165),0))+(IFERROR(((G166/$F$166)*$D$166),0))+(IFERROR(((G167/$F$167)*$D$167),0))+(IFERROR(((G168/$F$168)*$D$168),0))+(IFERROR(((G170/$F$170)*$D$170),0))+(IFERROR(((G171/F171)*D171),0))+(IFERROR(((G172/$F$172)*$D$172),0))+(IFERROR(((G173/$F$173)*$D$173),0))+(IFERROR(((G174/$F$174)*$D$174),0))+(IFERROR(((G176/$F$176)*$D$176),0))+(IFERROR(((G177/$F$177)*$D$177),0))+(IFERROR(((G178/$F$178)*$D$178),0))+(IFERROR(((G179/$F$179)*$D$179),0))+(IFERROR(((G180/$F$180)*$D$180),0))+(IFERROR(((G183/$F$183)*$D$183),0))+(IFERROR(((G184/$F$184)*$D$184),0))+(IFERROR(((G185/$F$185)*$D$185),0))+(IFERROR(((G186/$F$186)*$D$186),0))+(IFERROR(((G187/$F$187)*$D$187),0))+(IFERROR(((G189/$F$189)*$D$189),0))+(IFERROR(((G190/$F$190)*$D$190),0))+(IFERROR(((G191/$F$191)*$D$191),0))+(IFERROR(((G192/$F$192)*$D$192),0))+(IFERROR(((G193/$F$193)*$D$193),0))+(IFERROR(((G195/$F$195)*$D$195),0))+(IFERROR(((G196/$F$196)*$D$196),0))+(IFERROR(((G197/$F$197)*$D$197),0))+(IFERROR(((G198/$F$198)*$D$198),0))+(IFERROR(((G199/$F$199)*$D$199),0))+(IFERROR(((G201/$F$201)*$D$201),0))+(IFERROR(((G202/$F$202)*$D$202),0))+(IFERROR(((G203/$F$203)*$D$203),0))+(IFERROR(((G204/$F$204)*$D$204),0))+(IFERROR(((G205/$F$205)*$D$205),0))+(IFERROR(((G207/$F$207)*$D$207),0))+(IFERROR(((G208/$F$208)*$D$208),0))+(IFERROR(((G209/$F$209)*$D$209),0))+(IFERROR(((G210/$F$210)*$D$210),0))+(IFERROR(((G211/$F$211)*$D$211),0))</f>
        <v>0.40223950686869414</v>
      </c>
      <c r="H212" s="514">
        <f>(IFERROR(((H19/$F$19)*$D$19),0)+(IFERROR(((H20/$F$20)*$D$20),0)))+(IFERROR(((H21/$F$21)*$D$21),0))+(IFERROR(((H22/$F$22)*$D$22),0))+(IFERROR(((H23/$F$23)*$D$23),0))+(IFERROR(((H27/$F$27)*$D$27),0))+(IFERROR(((H28/$F$28)*$D$28),0))+(IFERROR(((H29/$F$29)*$D$29),0))+(IFERROR(((H30/$F$30)*$D$30),0))+(IFERROR(((H31/$F$31)*$D$31),0))+(IFERROR(((H34/$F$34)*$D$34),0))+(IFERROR(((H35/$F$35)*$D$35),0))+(IFERROR(((H36/$F$36)*$D$36),0))+(IFERROR(((H37/$F$37)*$D$37),0))+(IFERROR(((H38/$F$38)*$D$38),0))+(IFERROR(((H40/$F$40)*$D$40),0))+(IFERROR(((H41/$F$41)*$D$41),0))+(IFERROR(((H42/$F$42)*$D$42),0))+(IFERROR(((H43/$F$43)*$D$43),0))+(IFERROR(((H44/$F$44)*$D$44),0))+(IFERROR(((H46/$F$46)*$D$46),0))+(IFERROR(((H47/$F$47)*$D$47),0))+(IFERROR(((H48/$F$48)*$D$48),0))+(IFERROR(((H49/$F$49)*$D$49),0))+(IFERROR(((H50/$F$50)*$D$50),0))+(IFERROR(((H52/$F$52)*$D$52),0))+(IFERROR(((H53/$F$53)*$D$53),0))+(IFERROR(((H54/$F$54)*$D$54),0))+(IFERROR(((H55/$F$55)*$D$55),0))+(IFERROR(((H56/$F$56)*$D$56),0))+(IFERROR(((H59/$F$59)*$D$59),0))+(IFERROR(((H60/$F$60)*$D$60),0))+(IFERROR(((H61/$F$61)*$D$61),0))+(IFERROR(((H62/$F$62)*$D$62),0))+(IFERROR(((H63/$F$63)*$D$63),0))+(IFERROR(((H65/$F$65)*$D$65),0))+(IFERROR(((H66/$F$66)*$D$66),0))+(IFERROR(((H67/$F$67)*$D$67),0))+(IFERROR(((H68/$F$68)*$D$68),0))+(IFERROR(((H69/$F$69)*$D$69),0))+(IFERROR(((H71/$F$71)*$D$71),0))+(IFERROR(((H72/$F$72)*$D$72),0))+(IFERROR(((H73/$F$73)*$D$73),0))+(IFERROR(((H74/$F$74)*$D$74),0))+(IFERROR(((H75/$F$75)*$D$75),0))+(IFERROR(((H77/$F$77)*$D$77),0))+(IFERROR(((H78/$F$78)*$D$78),0))+(IFERROR(((H79/$F$79)*$D$79),0))+(IFERROR(((H80/$F$80)*$D$80),0))+(IFERROR(((H81/$F$81)*$D$81),0))+(IFERROR(((H83/$F$83)*$D$83),0))+(IFERROR(((H84/$F$84)*$D$84),0))+(IFERROR(((H85/$F$85)*$D$85),0))+(IFERROR(((H86/$F$86)*$D$86),0))+(IFERROR(((H87/$F$87)*$D$87),0))+(IFERROR(((H90/$F$90)*$D$90),0))+(IFERROR(((H91/$F$91)*$D$91),0))+(IFERROR(((H92/$F$92)*$D$92),0))+(IFERROR(((H93/$F$93)*$D$93),0))+(IFERROR(((H94/$F$94)*$D$94),0))+(IFERROR(((H96/$F$96)*$D$96),0))+(IFERROR(((H97/$F$97)*$D$97),0))+(IFERROR(((H98/$F$98)*$D$98),0))+(IFERROR(((H99/$F$99)*$D$99),0))+(IFERROR(((H100/$F$100)*$D$100),0))+(IFERROR(((H102/$F$102)*$D$102),0))+(IFERROR(((H103/$F$103)*$D$103),0))+(IFERROR(((H104/$F$104)*$D$104),0))+(IFERROR(((H105/$F$105)*$D$105),0))+(IFERROR(((H106/$F$106)*$D$106),0))+(IFERROR(((H108/$F$108)*$D$108),0))+(IFERROR(((H109/$F$109)*$D$109),0))+(IFERROR(((H110/$F$110)*$D$110),0))+(IFERROR(((H111/$F$111)*$D$111),0))+(IFERROR(((H112/$F$112)*$D$112),0))+(IFERROR(((H114/$F$114)*$D$114),0))+(IFERROR(((H115/$F$115)*$D$115),0))+(IFERROR(((H116/$F$116)*$D$116),0))+(IFERROR(((H117/$F$117)*$D$117),0))+(IFERROR(((H118/$F$118)*$D$118),0))+(IFERROR(((H121/$F$121)*$D$121),0))+(IFERROR(((H122/$F$122)*$D$122),0))+(IFERROR(((H123/$F$123)*$D$123),0))+(IFERROR(((H124/$F$124)*$D$124),0))+(IFERROR(((H125/$F$125)*$D$125),0))+(IFERROR(((H127/$F$127)*$D$127),0))+(IFERROR(((H128/$F$128)*$D$128),0))+(IFERROR(((H129/$F$129)*$D$129),0))+(IFERROR(((H130/$F$130)*$D$130),0))+(IFERROR(((H131/$F$131)*$D$131),0))+(IFERROR(((H133/$F$133)*$D$133),0))+(IFERROR(((H134/$F$134)*$D$134),0))+(IFERROR(((H135/$F$135)*$D$135),0))+(IFERROR(((H136/$F$136)*$D$136),0))+(IFERROR(((H137/$F$137)*$D$137),0))+(IFERROR(((H139/$F$139)*$D$139),0))+(IFERROR(((H140/$F$140)*$D$140),0))+(IFERROR(((H141/$F$141)*$D$141),0))+(IFERROR(((H142/$F$142)*$D$142),0))+(IFERROR(((H143/$F$143)*$D$143),0))+(IFERROR(((H145/$F$145)*$D$145),0))+(IFERROR(((H146/$F$146)*$D$146),0))+(IFERROR(((H147/$F$147)*$D$147),0))+(IFERROR(((H148/$F$148)*$D$148),0))+(IFERROR(((H149/$F$149)*$D$149),0))+(IFERROR(((H152/$F$152)*$D$152),0))+(IFERROR(((H153/$F$153)*$D$153),0))+(IFERROR(((H154/$F$154)*$D$154),0))+(IFERROR(((H155/$F$155)*$D$155),0))+(IFERROR(((H156/$F$156)*$D$156),0))+(IFERROR(((H158/$F$158)*$D$158),0))+(IFERROR(((H159/$F$159)*$D$159),0))+(IFERROR(((H160/$F$160)*$D$160),0))+(IFERROR(((H161/$F$161)*$D$161),0))+(IFERROR(((H162/$F$162)*$D$162),0))+(IFERROR(((H164/$F$164)*$D$164),0))+(IFERROR(((H165/$F$165)*$D$165),0))+(IFERROR(((H166/$F$166)*$D$166),0))+(IFERROR(((H167/$F$167)*$D$167),0))+(IFERROR(((H168/$F$168)*$D$168),0))+(IFERROR(((H170/$F$170)*$D$170),0))+(IFERROR(((H171/G171)*E171),0))+(IFERROR(((H172/$F$172)*$D$172),0))+(IFERROR(((H173/$F$173)*$D$173),0))+(IFERROR(((H174/$F$174)*$D$174),0))+(IFERROR(((H176/$F$176)*$D$176),0))+(IFERROR(((H177/$F$177)*$D$177),0))+(IFERROR(((H178/$F$178)*$D$178),0))+(IFERROR(((H179/$F$179)*$D$179),0))+(IFERROR(((H180/$F$180)*$D$180),0))+(IFERROR(((H183/$F$183)*$D$183),0))+(IFERROR(((H184/$F$184)*$D$184),0))+(IFERROR(((H185/$F$185)*$D$185),0))+(IFERROR(((H186/$F$186)*$D$186),0))+(IFERROR(((H187/$F$187)*$D$187),0))+(IFERROR(((H189/$F$189)*$D$189),0))+(IFERROR(((H190/$F$190)*$D$190),0))+(IFERROR(((H191/$F$191)*$D$191),0))+(IFERROR(((H192/$F$192)*$D$192),0))+(IFERROR(((H193/$F$193)*$D$193),0))+(IFERROR(((H195/$F$195)*$D$195),0))+(IFERROR(((H196/$F$196)*$D$196),0))+(IFERROR(((H197/$F$197)*$D$197),0))+(IFERROR(((H198/$F$198)*$D$198),0))+(IFERROR(((H199/$F$199)*$D$199),0))+(IFERROR(((H201/$F$201)*$D$201),0))+(IFERROR(((H202/$F$202)*$D$202),0))+(IFERROR(((H203/$F$203)*$D$203),0))+(IFERROR(((H204/$F$204)*$D$204),0))+(IFERROR(((H205/$F$205)*$D$205),0))+(IFERROR(((H207/$F$207)*$D$207),0))+(IFERROR(((H208/$F$208)*$D$208),0))+(IFERROR(((H209/$F$209)*$D$209),0))+(IFERROR(((H210/$F$210)*$D$210),0))+(IFERROR(((H211/$F$211)*$D$211),0))</f>
        <v>0.20066506854904151</v>
      </c>
      <c r="I212" s="514">
        <f>(IFERROR(((I19/$F$19)*$D$19),0)+(IFERROR(((I20/$F$20)*$D$20),0)))+(IFERROR(((I21/$F$21)*$D$21),0))+(IFERROR(((I22/$F$22)*$D$22),0))+(IFERROR(((I23/$F$23)*$D$23),0))+(IFERROR(((I27/$F$27)*$D$27),0))+(IFERROR(((I28/$F$28)*$D$28),0))+(IFERROR(((I29/$F$29)*$D$29),0))+(IFERROR(((I30/$F$30)*$D$30),0))+(IFERROR(((I31/$F$31)*$D$31),0))+(IFERROR(((I34/$F$34)*$D$34),0))+(IFERROR(((I35/$F$35)*$D$35),0))+(IFERROR(((I36/$F$36)*$D$36),0))+(IFERROR(((I37/$F$37)*$D$37),0))+(IFERROR(((I38/$F$38)*$D$38),0))+(IFERROR(((I40/$F$40)*$D$40),0))+(IFERROR(((I41/$F$41)*$D$41),0))+(IFERROR(((I42/$F$42)*$D$42),0))+(IFERROR(((I43/$F$43)*$D$43),0))+(IFERROR(((I44/$F$44)*$D$44),0))+(IFERROR(((I46/$F$46)*$D$46),0))+(IFERROR(((I47/$F$47)*$D$47),0))+(IFERROR(((I48/$F$48)*$D$48),0))+(IFERROR(((I49/$F$49)*$D$49),0))+(IFERROR(((I50/$F$50)*$D$50),0))+(IFERROR(((I52/$F$52)*$D$52),0))+(IFERROR(((I53/$F$53)*$D$53),0))+(IFERROR(((I54/$F$54)*$D$54),0))+(IFERROR(((I55/$F$55)*$D$55),0))+(IFERROR(((I56/$F$56)*$D$56),0))+(IFERROR(((I59/$F$59)*$D$59),0))+(IFERROR(((I60/$F$60)*$D$60),0))+(IFERROR(((I61/$F$61)*$D$61),0))+(IFERROR(((I62/$F$62)*$D$62),0))+(IFERROR(((I63/$F$63)*$D$63),0))+(IFERROR(((I65/$F$65)*$D$65),0))+(IFERROR(((I66/$F$66)*$D$66),0))+(IFERROR(((I67/$F$67)*$D$67),0))+(IFERROR(((I68/$F$68)*$D$68),0))+(IFERROR(((I69/$F$69)*$D$69),0))+(IFERROR(((I71/$F$71)*$D$71),0))+(IFERROR(((I72/$F$72)*$D$72),0))+(IFERROR(((I73/$F$73)*$D$73),0))+(IFERROR(((I74/$F$74)*$D$74),0))+(IFERROR(((I75/$F$75)*$D$75),0))+(IFERROR(((I77/$F$77)*$D$77),0))+(IFERROR(((I78/$F$78)*$D$78),0))+(IFERROR(((I79/$F$79)*$D$79),0))+(IFERROR(((I80/$F$80)*$D$80),0))+(IFERROR(((I81/$F$81)*$D$81),0))+(IFERROR(((I83/$F$83)*$D$83),0))+(IFERROR(((I84/$F$84)*$D$84),0))+(IFERROR(((I85/$F$85)*$D$85),0))+(IFERROR(((I86/$F$86)*$D$86),0))+(IFERROR(((I87/$F$87)*$D$87),0))+(IFERROR(((I90/$F$90)*$D$90),0))+(IFERROR(((I91/$F$91)*$D$91),0))+(IFERROR(((I92/$F$92)*$D$92),0))+(IFERROR(((I93/$F$93)*$D$93),0))+(IFERROR(((I94/$F$94)*$D$94),0))+(IFERROR(((I96/$F$96)*$D$96),0))+(IFERROR(((I97/$F$97)*$D$97),0))+(IFERROR(((I98/$F$98)*$D$98),0))+(IFERROR(((I99/$F$99)*$D$99),0))+(IFERROR(((I100/$F$100)*$D$100),0))+(IFERROR(((I102/$F$102)*$D$102),0))+(IFERROR(((I103/$F$103)*$D$103),0))+(IFERROR(((I104/$F$104)*$D$104),0))+(IFERROR(((I105/$F$105)*$D$105),0))+(IFERROR(((I106/$F$106)*$D$106),0))+(IFERROR(((I108/$F$108)*$D$108),0))+(IFERROR(((I109/$F$109)*$D$109),0))+(IFERROR(((I110/$F$110)*$D$110),0))+(IFERROR(((I111/$F$111)*$D$111),0))+(IFERROR(((I112/$F$112)*$D$112),0))+(IFERROR(((I114/$F$114)*$D$114),0))+(IFERROR(((I115/$F$115)*$D$115),0))+(IFERROR(((I116/$F$116)*$D$116),0))+(IFERROR(((I117/$F$117)*$D$117),0))+(IFERROR(((I118/$F$118)*$D$118),0))+(IFERROR(((I121/$F$121)*$D$121),0))+(IFERROR(((I122/$F$122)*$D$122),0))+(IFERROR(((I123/$F$123)*$D$123),0))+(IFERROR(((I124/$F$124)*$D$124),0))+(IFERROR(((I125/$F$125)*$D$125),0))+(IFERROR(((I127/$F$127)*$D$127),0))+(IFERROR(((I128/$F$128)*$D$128),0))+(IFERROR(((I129/$F$129)*$D$129),0))+(IFERROR(((I130/$F$130)*$D$130),0))+(IFERROR(((I131/$F$131)*$D$131),0))+(IFERROR(((I133/$F$133)*$D$133),0))+(IFERROR(((I134/$F$134)*$D$134),0))+(IFERROR(((I135/$F$135)*$D$135),0))+(IFERROR(((I136/$F$136)*$D$136),0))+(IFERROR(((I137/$F$137)*$D$137),0))+(IFERROR(((I139/$F$139)*$D$139),0))+(IFERROR(((I140/$F$140)*$D$140),0))+(IFERROR(((I141/$F$141)*$D$141),0))+(IFERROR(((I142/$F$142)*$D$142),0))+(IFERROR(((I143/$F$143)*$D$143),0))+(IFERROR(((I145/$F$145)*$D$145),0))+(IFERROR(((I146/$F$146)*$D$146),0))+(IFERROR(((I147/$F$147)*$D$147),0))+(IFERROR(((I148/$F$148)*$D$148),0))+(IFERROR(((I149/$F$149)*$D$149),0))+(IFERROR(((I152/$F$152)*$D$152),0))+(IFERROR(((I153/$F$153)*$D$153),0))+(IFERROR(((I154/$F$154)*$D$154),0))+(IFERROR(((I155/$F$155)*$D$155),0))+(IFERROR(((I156/$F$156)*$D$156),0))+(IFERROR(((I158/$F$158)*$D$158),0))+(IFERROR(((I159/$F$159)*$D$159),0))+(IFERROR(((I160/$F$160)*$D$160),0))+(IFERROR(((I161/$F$161)*$D$161),0))+(IFERROR(((I162/$F$162)*$D$162),0))+(IFERROR(((I164/$F$164)*$D$164),0))+(IFERROR(((I165/$F$165)*$D$165),0))+(IFERROR(((I166/$F$166)*$D$166),0))+(IFERROR(((I167/$F$167)*$D$167),0))+(IFERROR(((I168/$F$168)*$D$168),0))+(IFERROR(((I170/$F$170)*$D$170),0))+(IFERROR(((I171/H171)*F171),0))+(IFERROR(((I172/$F$172)*$D$172),0))+(IFERROR(((I173/$F$173)*$D$173),0))+(IFERROR(((I174/$F$174)*$D$174),0))+(IFERROR(((I176/$F$176)*$D$176),0))+(IFERROR(((I177/$F$177)*$D$177),0))+(IFERROR(((I178/$F$178)*$D$178),0))+(IFERROR(((I179/$F$179)*$D$179),0))+(IFERROR(((I180/$F$180)*$D$180),0))+(IFERROR(((I183/$F$183)*$D$183),0))+(IFERROR(((I184/$F$184)*$D$184),0))+(IFERROR(((I185/$F$185)*$D$185),0))+(IFERROR(((I186/$F$186)*$D$186),0))+(IFERROR(((I187/$F$187)*$D$187),0))+(IFERROR(((I189/$F$189)*$D$189),0))+(IFERROR(((I190/$F$190)*$D$190),0))+(IFERROR(((I191/$F$191)*$D$191),0))+(IFERROR(((I192/$F$192)*$D$192),0))+(IFERROR(((I193/$F$193)*$D$193),0))+(IFERROR(((I195/$F$195)*$D$195),0))+(IFERROR(((I196/$F$196)*$D$196),0))+(IFERROR(((I197/$F$197)*$D$197),0))+(IFERROR(((I198/$F$198)*$D$198),0))+(IFERROR(((I199/$F$199)*$D$199),0))+(IFERROR(((I201/$F$201)*$D$201),0))+(IFERROR(((I202/$F$202)*$D$202),0))+(IFERROR(((I203/$F$203)*$D$203),0))+(IFERROR(((I204/$F$204)*$D$204),0))+(IFERROR(((I205/$F$205)*$D$205),0))+(IFERROR(((I207/$F$207)*$D$207),0))+(IFERROR(((I208/$F$208)*$D$208),0))+(IFERROR(((I209/$F$209)*$D$209),0))+(IFERROR(((I210/$F$210)*$D$210),0))+(IFERROR(((I211/$F$211)*$D$211),0))</f>
        <v>0.22474896271251604</v>
      </c>
      <c r="J212" s="514">
        <f>(IFERROR(((J19/$F$19)*$D$19),0)+(IFERROR(((J20/$F$20)*$D$20),0)))+(IFERROR(((J21/$F$21)*$D$21),0))+(IFERROR(((J22/$F$22)*$D$22),0))+(IFERROR(((J23/$F$23)*$D$23),0))+(IFERROR(((J27/$F$27)*$D$27),0))+(IFERROR(((J28/$F$28)*$D$28),0))+(IFERROR(((J29/$F$29)*$D$29),0))+(IFERROR(((J30/$F$30)*$D$30),0))+(IFERROR(((J31/$F$31)*$D$31),0))+(IFERROR(((J34/$F$34)*$D$34),0))+(IFERROR(((J35/$F$35)*$D$35),0))+(IFERROR(((J36/$F$36)*$D$36),0))+(IFERROR(((J37/$F$37)*$D$37),0))+(IFERROR(((J38/$F$38)*$D$38),0))+(IFERROR(((J40/$F$40)*$D$40),0))+(IFERROR(((J41/$F$41)*$D$41),0))+(IFERROR(((J42/$F$42)*$D$42),0))+(IFERROR(((J43/$F$43)*$D$43),0))+(IFERROR(((J44/$F$44)*$D$44),0))+(IFERROR(((J46/$F$46)*$D$46),0))+(IFERROR(((J47/$F$47)*$D$47),0))+(IFERROR(((J48/$F$48)*$D$48),0))+(IFERROR(((J49/$F$49)*$D$49),0))+(IFERROR(((J50/$F$50)*$D$50),0))+(IFERROR(((J52/$F$52)*$D$52),0))+(IFERROR(((J53/$F$53)*$D$53),0))+(IFERROR(((J54/$F$54)*$D$54),0))+(IFERROR(((J55/$F$55)*$D$55),0))+(IFERROR(((J56/$F$56)*$D$56),0))+(IFERROR(((J59/$F$59)*$D$59),0))+(IFERROR(((J60/$F$60)*$D$60),0))+(IFERROR(((J61/$F$61)*$D$61),0))+(IFERROR(((J62/$F$62)*$D$62),0))+(IFERROR(((J63/$F$63)*$D$63),0))+(IFERROR(((J65/$F$65)*$D$65),0))+(IFERROR(((J66/$F$66)*$D$66),0))+(IFERROR(((J67/$F$67)*$D$67),0))+(IFERROR(((J68/$F$68)*$D$68),0))+(IFERROR(((J69/$F$69)*$D$69),0))+(IFERROR(((J71/$F$71)*$D$71),0))+(IFERROR(((J72/$F$72)*$D$72),0))+(IFERROR(((J73/$F$73)*$D$73),0))+(IFERROR(((J74/$F$74)*$D$74),0))+(IFERROR(((J75/$F$75)*$D$75),0))+(IFERROR(((J77/$F$77)*$D$77),0))+(IFERROR(((J78/$F$78)*$D$78),0))+(IFERROR(((J79/$F$79)*$D$79),0))+(IFERROR(((J80/$F$80)*$D$80),0))+(IFERROR(((J81/$F$81)*$D$81),0))+(IFERROR(((J83/$F$83)*$D$83),0))+(IFERROR(((J84/$F$84)*$D$84),0))+(IFERROR(((J85/$F$85)*$D$85),0))+(IFERROR(((J86/$F$86)*$D$86),0))+(IFERROR(((J87/$F$87)*$D$87),0))+(IFERROR(((J90/$F$90)*$D$90),0))+(IFERROR(((J91/$F$91)*$D$91),0))+(IFERROR(((J92/$F$92)*$D$92),0))+(IFERROR(((J93/$F$93)*$D$93),0))+(IFERROR(((J94/$F$94)*$D$94),0))+(IFERROR(((J96/$F$96)*$D$96),0))+(IFERROR(((J97/$F$97)*$D$97),0))+(IFERROR(((J98/$F$98)*$D$98),0))+(IFERROR(((J99/$F$99)*$D$99),0))+(IFERROR(((J100/$F$100)*$D$100),0))+(IFERROR(((J102/$F$102)*$D$102),0))+(IFERROR(((J103/$F$103)*$D$103),0))+(IFERROR(((J104/$F$104)*$D$104),0))+(IFERROR(((J105/$F$105)*$D$105),0))+(IFERROR(((J106/$F$106)*$D$106),0))+(IFERROR(((J108/$F$108)*$D$108),0))+(IFERROR(((J109/$F$109)*$D$109),0))+(IFERROR(((J110/$F$110)*$D$110),0))+(IFERROR(((J111/$F$111)*$D$111),0))+(IFERROR(((J112/$F$112)*$D$112),0))+(IFERROR(((J114/$F$114)*$D$114),0))+(IFERROR(((J115/$F$115)*$D$115),0))+(IFERROR(((J116/$F$116)*$D$116),0))+(IFERROR(((J117/$F$117)*$D$117),0))+(IFERROR(((J118/$F$118)*$D$118),0))+(IFERROR(((J121/$F$121)*$D$121),0))+(IFERROR(((J122/$F$122)*$D$122),0))+(IFERROR(((J123/$F$123)*$D$123),0))+(IFERROR(((J124/$F$124)*$D$124),0))+(IFERROR(((J125/$F$125)*$D$125),0))+(IFERROR(((J127/$F$127)*$D$127),0))+(IFERROR(((J128/$F$128)*$D$128),0))+(IFERROR(((J129/$F$129)*$D$129),0))+(IFERROR(((J130/$F$130)*$D$130),0))+(IFERROR(((J131/$F$131)*$D$131),0))+(IFERROR(((J133/$F$133)*$D$133),0))+(IFERROR(((J134/$F$134)*$D$134),0))+(IFERROR(((J135/$F$135)*$D$135),0))+(IFERROR(((J136/$F$136)*$D$136),0))+(IFERROR(((J137/$F$137)*$D$137),0))+(IFERROR(((J139/$F$139)*$D$139),0))+(IFERROR(((J140/$F$140)*$D$140),0))+(IFERROR(((J141/$F$141)*$D$141),0))+(IFERROR(((J142/$F$142)*$D$142),0))+(IFERROR(((J143/$F$143)*$D$143),0))+(IFERROR(((J145/$F$145)*$D$145),0))+(IFERROR(((J146/$F$146)*$D$146),0))+(IFERROR(((J147/$F$147)*$D$147),0))+(IFERROR(((J148/$F$148)*$D$148),0))+(IFERROR(((J149/$F$149)*$D$149),0))+(IFERROR(((J152/$F$152)*$D$152),0))+(IFERROR(((J153/$F$153)*$D$153),0))+(IFERROR(((J154/$F$154)*$D$154),0))+(IFERROR(((J155/$F$155)*$D$155),0))+(IFERROR(((J156/$F$156)*$D$156),0))+(IFERROR(((J158/$F$158)*$D$158),0))+(IFERROR(((J159/$F$159)*$D$159),0))+(IFERROR(((J160/$F$160)*$D$160),0))+(IFERROR(((J161/$F$161)*$D$161),0))+(IFERROR(((J162/$F$162)*$D$162),0))+(IFERROR(((J164/$F$164)*$D$164),0))+(IFERROR(((J165/$F$165)*$D$165),0))+(IFERROR(((J166/$F$166)*$D$166),0))+(IFERROR(((J167/$F$167)*$D$167),0))+(IFERROR(((J168/$F$168)*$D$168),0))+(IFERROR(((J170/$F$170)*$D$170),0))+(IFERROR(((J171/I171)*G171),0))+(IFERROR(((J172/$F$172)*$D$172),0))+(IFERROR(((J173/$F$173)*$D$173),0))+(IFERROR(((J174/$F$174)*$D$174),0))+(IFERROR(((J176/$F$176)*$D$176),0))+(IFERROR(((J177/$F$177)*$D$177),0))+(IFERROR(((J178/$F$178)*$D$178),0))+(IFERROR(((J179/$F$179)*$D$179),0))+(IFERROR(((J180/$F$180)*$D$180),0))+(IFERROR(((J183/$F$183)*$D$183),0))+(IFERROR(((J184/$F$184)*$D$184),0))+(IFERROR(((J185/$F$185)*$D$185),0))+(IFERROR(((J186/$F$186)*$D$186),0))+(IFERROR(((J187/$F$187)*$D$187),0))+(IFERROR(((J189/$F$189)*$D$189),0))+(IFERROR(((J190/$F$190)*$D$190),0))+(IFERROR(((J191/$F$191)*$D$191),0))+(IFERROR(((J192/$F$192)*$D$192),0))+(IFERROR(((J193/$F$193)*$D$193),0))+(IFERROR(((J195/$F$195)*$D$195),0))+(IFERROR(((J196/$F$196)*$D$196),0))+(IFERROR(((J197/$F$197)*$D$197),0))+(IFERROR(((J198/$F$198)*$D$198),0))+(IFERROR(((J199/$F$199)*$D$199),0))+(IFERROR(((J201/$F$201)*$D$201),0))+(IFERROR(((J202/$F$202)*$D$202),0))+(IFERROR(((J203/$F$203)*$D$203),0))+(IFERROR(((J204/$F$204)*$D$204),0))+(IFERROR(((J205/$F$205)*$D$205),0))+(IFERROR(((J207/$F$207)*$D$207),0))+(IFERROR(((J208/$F$208)*$D$208),0))+(IFERROR(((J209/$F$209)*$D$209),0))+(IFERROR(((J210/$F$210)*$D$210),0))+(IFERROR(((J211/$F$211)*$D$211),0))</f>
        <v>0.17234646186974828</v>
      </c>
      <c r="K212" s="514">
        <f t="shared" ref="K212:R212" si="177">(IFERROR(((K19/$F$19)*$D$19),0)+(IFERROR(((K20/$F$20)*$D$20),0)))+(IFERROR(((K21/$F$21)*H21),0))+(IFERROR(((K22/$F$22)*$D$22),0))+(IFERROR(((K23/$F$23)*$D$23),0))+(IFERROR(((K27/$F$27)*$D$27),0))+(IFERROR(((K28/$F$28)*$D$28),0))+(IFERROR(((K29/$F$29)*$D$29),0))+(IFERROR(((K30/$F$30)*$D$30),0))+(IFERROR(((K31/$F$31)*$D$31),0))+(IFERROR(((K34/$F$34)*$D$34),0))+(IFERROR(((K35/$F$35)*$D$35),0))+(IFERROR(((K36/$F$36)*$D$36),0))+(IFERROR(((K37/$F$37)*$D$37),0))+(IFERROR(((K38/$F$38)*$D$38),0))+(IFERROR(((K40/$F$40)*$D$40),0))+(IFERROR(((K41/$F$41)*$D$41),0))+(IFERROR(((K42/$F$42)*$D$42),0))+(IFERROR(((K43/$F$43)*$D$43),0))+(IFERROR(((K44/$F$44)*$D$44),0))+(IFERROR(((K46/$F$46)*$D$46),0))+(IFERROR(((K47/$F$47)*$D$47),0))+(IFERROR(((K48/$F$48)*$D$48),0))+(IFERROR(((K49/$F$49)*$D$49),0))+(IFERROR(((K50/$F$50)*$D$50),0))+(IFERROR(((K52/$F$52)*$D$52),0))+(IFERROR(((K53/$F$53)*$D$53),0))+(IFERROR(((K54/$F$54)*$D$54),0))+(IFERROR(((K55/$F$55)*$D$55),0))+(IFERROR(((K56/$F$56)*$D$56),0))+(IFERROR(((K59/$F$59)*$D$59),0))+(IFERROR(((K60/$F$60)*$D$60),0))+(IFERROR(((K61/$F$61)*$D$61),0))+(IFERROR(((K62/$F$62)*$D$62),0))+(IFERROR(((K63/$F$63)*$D$63),0))+(IFERROR(((K65/$F$65)*$D$65),0))+(IFERROR(((K66/$F$66)*$D$66),0))+(IFERROR(((K67/$F$67)*$D$67),0))+(IFERROR(((K68/$F$68)*$D$68),0))+(IFERROR(((K69/$F$69)*$D$69),0))+(IFERROR(((K71/$F$71)*$D$71),0))+(IFERROR(((K72/$F$72)*$D$72),0))+(IFERROR(((K73/$F$73)*$D$73),0))+(IFERROR(((K74/$F$74)*$D$74),0))+(IFERROR(((K75/$F$75)*$D$75),0))+(IFERROR(((K77/$F$77)*$D$77),0))+(IFERROR(((K78/$F$78)*$D$78),0))+(IFERROR(((K79/$F$79)*$D$79),0))+(IFERROR(((K80/$F$80)*$D$80),0))+(IFERROR(((K81/$F$81)*$D$81),0))+(IFERROR(((K83/$F$83)*$D$83),0))+(IFERROR(((K84/$F$84)*$D$84),0))+(IFERROR(((K85/$F$85)*$D$85),0))+(IFERROR(((K86/$F$86)*$D$86),0))+(IFERROR(((K87/$F$87)*$D$87),0))+(IFERROR(((K90/$F$90)*$D$90),0))+(IFERROR(((K91/$F$91)*$D$91),0))+(IFERROR(((K92/$F$92)*$D$92),0))+(IFERROR(((K93/$F$93)*$D$93),0))+(IFERROR(((K94/$F$94)*$D$94),0))+(IFERROR(((K96/$F$96)*$D$96),0))+(IFERROR(((K97/$F$97)*$D$97),0))+(IFERROR(((K98/$F$98)*$D$98),0))+(IFERROR(((K99/$F$99)*$D$99),0))+(IFERROR(((K100/$F$100)*$D$100),0))+(IFERROR(((K102/$F$102)*$D$102),0))+(IFERROR(((K103/$F$103)*$D$103),0))+(IFERROR(((K104/$F$104)*$D$104),0))+(IFERROR(((K105/$F$105)*$D$105),0))+(IFERROR(((K106/$F$106)*$D$106),0))+(IFERROR(((K108/$F$108)*$D$108),0))+(IFERROR(((K109/$F$109)*$D$109),0))+(IFERROR(((K110/$F$110)*$D$110),0))+(IFERROR(((K111/$F$111)*$D$111),0))+(IFERROR(((K112/$F$112)*$D$112),0))+(IFERROR(((K114/$F$114)*$D$114),0))+(IFERROR(((K115/$F$115)*$D$115),0))+(IFERROR(((K116/$F$116)*$D$116),0))+(IFERROR(((K117/$F$117)*$D$117),0))+(IFERROR(((K118/$F$118)*$D$118),0))+(IFERROR(((K121/$F$121)*$D$121),0))+(IFERROR(((K122/$F$122)*$D$122),0))+(IFERROR(((K123/$F$123)*$D$123),0))+(IFERROR(((K124/$F$124)*$D$124),0))+(IFERROR(((K125/$F$125)*$D$125),0))+(IFERROR(((K127/$F$127)*$D$127),0))+(IFERROR(((K128/$F$128)*$D$128),0))+(IFERROR(((K129/$F$129)*$D$129),0))+(IFERROR(((K130/$F$130)*$D$130),0))+(IFERROR(((K131/$F$131)*$D$131),0))+(IFERROR(((K133/$F$133)*$D$133),0))+(IFERROR(((K134/$F$134)*$D$134),0))+(IFERROR(((K135/$F$135)*$D$135),0))+(IFERROR(((K136/$F$136)*$D$136),0))+(IFERROR(((K137/$F$137)*$D$137),0))+(IFERROR(((K139/$F$139)*$D$139),0))+(IFERROR(((K140/$F$140)*$D$140),0))+(IFERROR(((K141/$F$141)*$D$141),0))+(IFERROR(((K142/$F$142)*$D$142),0))+(IFERROR(((K143/$F$143)*$D$143),0))+(IFERROR(((K145/$F$145)*$D$145),0))+(IFERROR(((K146/$F$146)*$D$146),0))+(IFERROR(((K147/$F$147)*$D$147),0))+(IFERROR(((K148/$F$148)*$D$148),0))+(IFERROR(((K149/$F$149)*$D$149),0))+(IFERROR(((K152/$F$152)*$D$152),0))+(IFERROR(((K153/$F$153)*$D$153),0))+(IFERROR(((K154/$F$154)*$D$154),0))+(IFERROR(((K155/$F$155)*$D$155),0))+(IFERROR(((K156/$F$156)*$D$156),0))+(IFERROR(((K158/$F$158)*$D$158),0))+(IFERROR(((K159/$F$159)*$D$159),0))+(IFERROR(((K160/$F$160)*$D$160),0))+(IFERROR(((K161/$F$161)*$D$161),0))+(IFERROR(((K162/$F$162)*$D$162),0))+(IFERROR(((K164/$F$164)*$D$164),0))+(IFERROR(((K165/$F$165)*$D$165),0))+(IFERROR(((K166/$F$166)*$D$166),0))+(IFERROR(((K167/$F$167)*$D$167),0))+(IFERROR(((K168/$F$168)*$D$168),0))+(IFERROR(((K170/$F$170)*$D$170),0))+(IFERROR(((K171/J171)*H171),0))+(IFERROR(((K172/$F$172)*$D$172),0))+(IFERROR(((K173/$F$173)*$D$173),0))+(IFERROR(((K174/$F$174)*$D$174),0))+(IFERROR(((K176/$F$176)*$D$176),0))+(IFERROR(((K177/$F$177)*$D$177),0))+(IFERROR(((K178/$F$178)*$D$178),0))+(IFERROR(((K179/$F$179)*$D$179),0))+(IFERROR(((K180/$F$180)*$D$180),0))+(IFERROR(((K183/$F$183)*$D$183),0))+(IFERROR(((K184/$F$184)*$D$184),0))+(IFERROR(((K185/$F$185)*$D$185),0))+(IFERROR(((K186/$F$186)*$D$186),0))+(IFERROR(((K187/$F$187)*$D$187),0))+(IFERROR(((K189/$F$189)*$D$189),0))+(IFERROR(((K190/$F$190)*$D$190),0))+(IFERROR(((K191/$F$191)*$D$191),0))+(IFERROR(((K192/$F$192)*$D$192),0))+(IFERROR(((K193/$F$193)*$D$193),0))+(IFERROR(((K195/$F$195)*$D$195),0))+(IFERROR(((K196/$F$196)*$D$196),0))+(IFERROR(((K197/$F$197)*$D$197),0))+(IFERROR(((K198/$F$198)*$D$198),0))+(IFERROR(((K199/$F$199)*$D$199),0))+(IFERROR(((K201/$F$201)*$D$201),0))+(IFERROR(((K202/$F$202)*$D$202),0))+(IFERROR(((K203/$F$203)*$D$203),0))+(IFERROR(((K204/$F$204)*$D$204),0))+(IFERROR(((K205/$F$205)*$D$205),0))+(IFERROR(((K207/$F$207)*$D$207),0))+(IFERROR(((K208/$F$208)*$D$208),0))+(IFERROR(((K209/$F$209)*$D$209),0))+(IFERROR(((K210/$F$210)*$D$210),0))+(IFERROR(((K211/$F$211)*$D$211),0))</f>
        <v>0</v>
      </c>
      <c r="L212" s="514">
        <f t="shared" si="177"/>
        <v>0</v>
      </c>
      <c r="M212" s="514">
        <f t="shared" si="177"/>
        <v>0</v>
      </c>
      <c r="N212" s="514">
        <f t="shared" si="177"/>
        <v>0</v>
      </c>
      <c r="O212" s="514">
        <f t="shared" si="177"/>
        <v>0</v>
      </c>
      <c r="P212" s="514">
        <f t="shared" si="177"/>
        <v>0</v>
      </c>
      <c r="Q212" s="514">
        <f t="shared" si="177"/>
        <v>0</v>
      </c>
      <c r="R212" s="514">
        <f t="shared" si="177"/>
        <v>0</v>
      </c>
      <c r="S212" s="514">
        <f t="shared" ref="S212:AD212" si="178">(IFERROR(((S19/$F$19)*$D$19),0)+(IFERROR(((S20/$F$20)*$D$20),0)))+(IFERROR(((S21/$F$21)*P21),0))+(IFERROR(((S22/$F$22)*$D$22),0))+(IFERROR(((S23/$F$23)*$D$23),0))+(IFERROR(((S27/$F$27)*$D$27),0))+(IFERROR(((S28/$F$28)*$D$28),0))+(IFERROR(((S29/$F$29)*$D$29),0))+(IFERROR(((S30/$F$30)*$D$30),0))+(IFERROR(((S31/$F$31)*$D$31),0))+(IFERROR(((S34/$F$34)*$D$34),0))+(IFERROR(((S35/$F$35)*$D$35),0))+(IFERROR(((S36/$F$36)*$D$36),0))+(IFERROR(((S37/$F$37)*$D$37),0))+(IFERROR(((S38/$F$38)*$D$38),0))+(IFERROR(((S40/$F$40)*$D$40),0))+(IFERROR(((S41/$F$41)*$D$41),0))+(IFERROR(((S42/$F$42)*$D$42),0))+(IFERROR(((S43/$F$43)*$D$43),0))+(IFERROR(((S44/$F$44)*$D$44),0))+(IFERROR(((S46/$F$46)*$D$46),0))+(IFERROR(((S47/$F$47)*$D$47),0))+(IFERROR(((S48/$F$48)*$D$48),0))+(IFERROR(((S49/$F$49)*$D$49),0))+(IFERROR(((S50/$F$50)*$D$50),0))+(IFERROR(((S59/$F$59)*$D$59),0))+(IFERROR(((S60/$F$60)*$D$60),0))+(IFERROR(((S61/$F$61)*$D$61),0))+(IFERROR(((S62/$F$62)*$D$62),0))+(IFERROR(((S63/$F$63)*$D$63),0))+(IFERROR(((S65/$F$65)*$D$65),0))+(IFERROR(((S66/$F$66)*$D$66),0))+(IFERROR(((S67/$F$67)*$D$67),0))+(IFERROR(((S68/$F$68)*$D$68),0))+(IFERROR(((S69/$F$69)*$D$69),0))+(IFERROR(((S71/$F$71)*$D$71),0))+(IFERROR(((S72/$F$72)*$D$72),0))+(IFERROR(((S73/$F$73)*$D$73),0))+(IFERROR(((S74/$F$74)*$D$74),0))+(IFERROR(((S75/$F$75)*$D$75),0))+(IFERROR(((S77/$F$77)*$D$77),0))+(IFERROR(((S78/$F$78)*$D$78),0))+(IFERROR(((S79/$F$79)*$D$79),0))+(IFERROR(((S80/$F$80)*$D$80),0))+(IFERROR(((S81/$F$81)*$D$81),0))+(IFERROR(((S83/$F$83)*$D$83),0))+(IFERROR(((S84/$F$84)*$D$84),0))+(IFERROR(((S85/$F$85)*$D$85),0))+(IFERROR(((S86/$F$86)*$D$86),0))+(IFERROR(((S87/$F$87)*$D$87),0))+(IFERROR(((S90/$F$90)*$D$90),0))+(IFERROR(((S91/$F$91)*$D$91),0))+(IFERROR(((S92/$F$92)*$D$92),0))+(IFERROR(((S93/$F$93)*$D$93),0))+(IFERROR(((S94/$F$94)*$D$94),0))+(IFERROR(((S96/$F$96)*$D$96),0))+(IFERROR(((S97/$F$97)*$D$97),0))+(IFERROR(((S98/$F$98)*$D$98),0))+(IFERROR(((S99/$F$99)*$D$99),0))+(IFERROR(((S100/$F$100)*$D$100),0))+(IFERROR(((S102/$F$102)*$D$102),0))+(IFERROR(((S103/$F$103)*$D$103),0))+(IFERROR(((S104/$F$104)*$D$104),0))+(IFERROR(((S105/$F$105)*$D$105),0))+(IFERROR(((S106/$F$106)*$D$106),0))+(IFERROR(((S108/$F$108)*$D$108),0))+(IFERROR(((S109/$F$109)*$D$109),0))+(IFERROR(((S110/$F$110)*$D$110),0))+(IFERROR(((S111/$F$111)*$D$111),0))+(IFERROR(((S112/$F$112)*$D$112),0))+(IFERROR(((S114/$F$114)*$D$114),0))+(IFERROR(((S115/$F$115)*$D$115),0))+(IFERROR(((S116/$F$116)*$D$116),0))+(IFERROR(((S117/$F$117)*$D$117),0))+(IFERROR(((S118/$F$118)*$D$118),0))+(IFERROR(((S121/$F$121)*$D$121),0))+(IFERROR(((S122/$F$122)*$D$122),0))+(IFERROR(((S123/$F$123)*$D$123),0))+(IFERROR(((S124/$F$124)*$D$124),0))+(IFERROR(((S125/$F$125)*$D$125),0))+(IFERROR(((S127/$F$127)*$D$127),0))+(IFERROR(((S128/$F$128)*$D$128),0))+(IFERROR(((S129/$F$129)*$D$129),0))+(IFERROR(((S130/$F$130)*$D$130),0))+(IFERROR(((S131/$F$131)*$D$131),0))+(IFERROR(((S133/$F$133)*$D$133),0))+(IFERROR(((S134/$F$134)*$D$134),0))+(IFERROR(((S135/$F$135)*$D$135),0))+(IFERROR(((S136/$F$136)*$D$136),0))+(IFERROR(((S137/$F$137)*$D$137),0))+(IFERROR(((S139/$F$139)*$D$139),0))+(IFERROR(((S140/$F$140)*$D$140),0))+(IFERROR(((S141/$F$141)*$D$141),0))+(IFERROR(((S142/$F$142)*$D$142),0))+(IFERROR(((S143/$F$143)*$D$143),0))+(IFERROR(((S145/$F$145)*$D$145),0))+(IFERROR(((S146/$F$146)*$D$146),0))+(IFERROR(((S147/$F$147)*$D$147),0))+(IFERROR(((S148/$F$148)*$D$148),0))+(IFERROR(((S149/$F$149)*$D$149),0))+(IFERROR(((S152/$F$152)*$D$152),0))+(IFERROR(((S153/$F$153)*$D$153),0))+(IFERROR(((S154/$F$154)*$D$154),0))+(IFERROR(((S155/$F$155)*$D$155),0))+(IFERROR(((S156/$F$156)*$D$156),0))+(IFERROR(((S158/$F$158)*$D$158),0))+(IFERROR(((S159/$F$159)*$D$159),0))+(IFERROR(((S160/$F$160)*$D$160),0))+(IFERROR(((S161/$F$161)*$D$161),0))+(IFERROR(((S162/$F$162)*$D$162),0))+(IFERROR(((S164/$F$164)*$D$164),0))+(IFERROR(((S165/$F$165)*$D$165),0))+(IFERROR(((S166/$F$166)*$D$166),0))+(IFERROR(((S167/$F$167)*$D$167),0))+(IFERROR(((S168/$F$168)*$D$168),0))+(IFERROR(((S170/$F$170)*$D$170),0))+(IFERROR(((S171/R171)*P171),0))+(IFERROR(((S172/$F$172)*$D$172),0))+(IFERROR(((S173/$F$173)*$D$173),0))+(IFERROR(((S174/$F$174)*$D$174),0))+(IFERROR(((S176/$F$176)*$D$176),0))+(IFERROR(((S177/$F$177)*$D$177),0))+(IFERROR(((S178/$F$178)*$D$178),0))+(IFERROR(((S179/$F$179)*$D$179),0))+(IFERROR(((S180/$F$180)*$D$180),0))+(IFERROR(((S183/$F$183)*$D$183),0))+(IFERROR(((S184/$F$184)*$D$184),0))+(IFERROR(((S185/$F$185)*$D$185),0))+(IFERROR(((S186/$F$186)*$D$186),0))+(IFERROR(((S187/$F$187)*$D$187),0))+(IFERROR(((S189/$F$189)*$D$189),0))+(IFERROR(((S190/$F$190)*$D$190),0))+(IFERROR(((S191/$F$191)*$D$191),0))+(IFERROR(((S192/$F$192)*$D$192),0))+(IFERROR(((S193/$F$193)*$D$193),0))+(IFERROR(((S195/$F$195)*$D$195),0))+(IFERROR(((S196/$F$196)*$D$196),0))+(IFERROR(((S197/$F$197)*$D$197),0))+(IFERROR(((S198/$F$198)*$D$198),0))+(IFERROR(((S199/$F$199)*$D$199),0))+(IFERROR(((S201/$F$201)*$D$201),0))+(IFERROR(((S202/$F$202)*$D$202),0))+(IFERROR(((S203/$F$203)*$D$203),0))+(IFERROR(((S204/$F$204)*$D$204),0))+(IFERROR(((S205/$F$205)*$D$205),0))+(IFERROR(((S207/$F$207)*$D$207),0))+(IFERROR(((S208/$F$208)*$D$208),0))+(IFERROR(((S209/$F$209)*$D$209),0))+(IFERROR(((S210/$F$210)*$D$210),0))+(IFERROR(((S211/$F$211)*$D$211),0))</f>
        <v>0</v>
      </c>
      <c r="T212" s="514">
        <f t="shared" si="178"/>
        <v>0</v>
      </c>
      <c r="U212" s="514">
        <f t="shared" si="178"/>
        <v>0</v>
      </c>
      <c r="V212" s="514">
        <f t="shared" si="178"/>
        <v>0</v>
      </c>
      <c r="W212" s="514">
        <f t="shared" si="178"/>
        <v>0</v>
      </c>
      <c r="X212" s="514">
        <f t="shared" si="178"/>
        <v>0</v>
      </c>
      <c r="Y212" s="514">
        <f t="shared" si="178"/>
        <v>0</v>
      </c>
      <c r="Z212" s="514">
        <f t="shared" si="178"/>
        <v>0</v>
      </c>
      <c r="AA212" s="514">
        <f t="shared" si="178"/>
        <v>0</v>
      </c>
      <c r="AB212" s="514">
        <f t="shared" si="178"/>
        <v>0</v>
      </c>
      <c r="AC212" s="514">
        <f t="shared" si="178"/>
        <v>0</v>
      </c>
      <c r="AD212" s="514">
        <f t="shared" si="178"/>
        <v>0</v>
      </c>
    </row>
    <row r="213" spans="1:33" ht="18" customHeight="1" thickBot="1" x14ac:dyDescent="0.25">
      <c r="A213" s="766" t="s">
        <v>312</v>
      </c>
      <c r="B213" s="767"/>
      <c r="C213" s="767"/>
      <c r="D213" s="767"/>
      <c r="E213" s="767"/>
      <c r="F213" s="767"/>
      <c r="G213" s="40">
        <f>G212</f>
        <v>0.40223950686869414</v>
      </c>
      <c r="H213" s="40">
        <f>H212+G213</f>
        <v>0.60290457541773568</v>
      </c>
      <c r="I213" s="40">
        <f>I212+H213</f>
        <v>0.82765353813025166</v>
      </c>
      <c r="J213" s="40">
        <f>J212+I213</f>
        <v>1</v>
      </c>
      <c r="K213" s="40">
        <f>K212+J213</f>
        <v>1</v>
      </c>
      <c r="L213" s="40">
        <f t="shared" ref="L213:AC213" si="179">L212+K213</f>
        <v>1</v>
      </c>
      <c r="M213" s="40">
        <f t="shared" si="179"/>
        <v>1</v>
      </c>
      <c r="N213" s="40">
        <f t="shared" si="179"/>
        <v>1</v>
      </c>
      <c r="O213" s="40">
        <f t="shared" si="179"/>
        <v>1</v>
      </c>
      <c r="P213" s="40">
        <f t="shared" si="179"/>
        <v>1</v>
      </c>
      <c r="Q213" s="40">
        <f t="shared" si="179"/>
        <v>1</v>
      </c>
      <c r="R213" s="40">
        <f>R212+Q213</f>
        <v>1</v>
      </c>
      <c r="S213" s="40">
        <f t="shared" si="179"/>
        <v>1</v>
      </c>
      <c r="T213" s="40">
        <f t="shared" si="179"/>
        <v>1</v>
      </c>
      <c r="U213" s="40">
        <f t="shared" si="179"/>
        <v>1</v>
      </c>
      <c r="V213" s="40">
        <f t="shared" si="179"/>
        <v>1</v>
      </c>
      <c r="W213" s="40">
        <f t="shared" si="179"/>
        <v>1</v>
      </c>
      <c r="X213" s="40">
        <f t="shared" si="179"/>
        <v>1</v>
      </c>
      <c r="Y213" s="40">
        <f t="shared" si="179"/>
        <v>1</v>
      </c>
      <c r="Z213" s="40">
        <f t="shared" si="179"/>
        <v>1</v>
      </c>
      <c r="AA213" s="40">
        <f t="shared" si="179"/>
        <v>1</v>
      </c>
      <c r="AB213" s="40">
        <f t="shared" si="179"/>
        <v>1</v>
      </c>
      <c r="AC213" s="40">
        <f t="shared" si="179"/>
        <v>1</v>
      </c>
      <c r="AD213" s="40">
        <f>AD212+AC213</f>
        <v>1</v>
      </c>
    </row>
    <row r="214" spans="1:33" ht="18" customHeight="1" thickBot="1" x14ac:dyDescent="0.25">
      <c r="A214" s="458"/>
      <c r="B214" s="458"/>
      <c r="C214" s="458"/>
      <c r="D214" s="459"/>
      <c r="E214" s="458"/>
      <c r="F214" s="458"/>
      <c r="G214" s="477"/>
      <c r="H214" s="477"/>
      <c r="I214" s="477"/>
      <c r="J214" s="477"/>
      <c r="K214" s="477"/>
      <c r="L214" s="477"/>
      <c r="M214" s="477"/>
      <c r="N214" s="477"/>
      <c r="O214" s="477"/>
      <c r="P214" s="477"/>
      <c r="Q214" s="477"/>
      <c r="R214" s="477"/>
      <c r="S214" s="477"/>
      <c r="T214" s="477"/>
      <c r="U214" s="477"/>
      <c r="V214" s="477"/>
      <c r="W214" s="477"/>
      <c r="X214" s="477"/>
      <c r="Y214" s="477"/>
      <c r="Z214" s="477"/>
      <c r="AA214" s="477"/>
      <c r="AB214" s="477"/>
      <c r="AC214" s="477"/>
      <c r="AD214" s="477"/>
    </row>
    <row r="215" spans="1:33" ht="18" customHeight="1" thickBot="1" x14ac:dyDescent="0.25">
      <c r="A215" s="478"/>
      <c r="C215" s="479"/>
      <c r="E215" s="744" t="s">
        <v>313</v>
      </c>
      <c r="F215" s="745"/>
      <c r="G215" s="745"/>
      <c r="H215" s="745"/>
      <c r="I215" s="745"/>
      <c r="J215" s="745"/>
      <c r="K215" s="745"/>
      <c r="L215" s="745"/>
      <c r="M215" s="745"/>
      <c r="N215" s="745"/>
      <c r="O215" s="745"/>
      <c r="P215" s="745"/>
      <c r="Q215" s="807"/>
      <c r="R215" s="481" t="s">
        <v>397</v>
      </c>
      <c r="S215" s="808"/>
      <c r="T215" s="809"/>
      <c r="U215" s="809"/>
      <c r="V215" s="809"/>
      <c r="W215" s="809"/>
      <c r="X215" s="809"/>
      <c r="Y215" s="809"/>
      <c r="Z215" s="809"/>
      <c r="AA215" s="809"/>
      <c r="AB215" s="809"/>
      <c r="AC215" s="809"/>
      <c r="AD215" s="810"/>
    </row>
    <row r="216" spans="1:33" ht="18" customHeight="1" x14ac:dyDescent="0.2">
      <c r="E216" s="752" t="s">
        <v>314</v>
      </c>
      <c r="F216" s="753"/>
      <c r="G216" s="753"/>
      <c r="H216" s="753"/>
      <c r="I216" s="753"/>
      <c r="J216" s="753"/>
      <c r="K216" s="753"/>
      <c r="L216" s="753"/>
      <c r="M216" s="753"/>
      <c r="N216" s="753"/>
      <c r="O216" s="753"/>
      <c r="P216" s="753"/>
      <c r="Q216" s="753"/>
      <c r="R216" s="821"/>
      <c r="S216" s="821"/>
      <c r="T216" s="821"/>
      <c r="U216" s="821"/>
      <c r="V216" s="821"/>
      <c r="W216" s="821"/>
      <c r="X216" s="821"/>
      <c r="Y216" s="821"/>
      <c r="Z216" s="821"/>
      <c r="AA216" s="821"/>
      <c r="AB216" s="821"/>
      <c r="AC216" s="821"/>
      <c r="AD216" s="822"/>
    </row>
    <row r="217" spans="1:33" ht="18" customHeight="1" x14ac:dyDescent="0.2">
      <c r="E217" s="771" t="s">
        <v>315</v>
      </c>
      <c r="F217" s="762" t="s">
        <v>316</v>
      </c>
      <c r="G217" s="762" t="s">
        <v>317</v>
      </c>
      <c r="H217" s="762"/>
      <c r="I217" s="762"/>
      <c r="J217" s="762"/>
      <c r="K217" s="762"/>
      <c r="L217" s="762"/>
      <c r="M217" s="762"/>
      <c r="N217" s="762"/>
      <c r="O217" s="762"/>
      <c r="P217" s="762"/>
      <c r="Q217" s="762"/>
      <c r="R217" s="779"/>
      <c r="S217" s="779"/>
      <c r="T217" s="779"/>
      <c r="U217" s="779"/>
      <c r="V217" s="779"/>
      <c r="W217" s="779"/>
      <c r="X217" s="779"/>
      <c r="Y217" s="779"/>
      <c r="Z217" s="779"/>
      <c r="AA217" s="779"/>
      <c r="AB217" s="779"/>
      <c r="AC217" s="779"/>
      <c r="AD217" s="806"/>
    </row>
    <row r="218" spans="1:33" ht="18" customHeight="1" x14ac:dyDescent="0.2">
      <c r="E218" s="771"/>
      <c r="F218" s="762"/>
      <c r="G218" s="461" t="s">
        <v>121</v>
      </c>
      <c r="H218" s="461" t="s">
        <v>122</v>
      </c>
      <c r="I218" s="461" t="s">
        <v>123</v>
      </c>
      <c r="J218" s="461" t="s">
        <v>124</v>
      </c>
      <c r="K218" s="461" t="s">
        <v>125</v>
      </c>
      <c r="L218" s="461" t="s">
        <v>333</v>
      </c>
      <c r="M218" s="461" t="s">
        <v>334</v>
      </c>
      <c r="N218" s="461" t="s">
        <v>335</v>
      </c>
      <c r="O218" s="461" t="s">
        <v>336</v>
      </c>
      <c r="P218" s="461" t="s">
        <v>337</v>
      </c>
      <c r="Q218" s="461" t="s">
        <v>338</v>
      </c>
      <c r="R218" s="461" t="s">
        <v>339</v>
      </c>
      <c r="S218" s="461" t="s">
        <v>340</v>
      </c>
      <c r="T218" s="461" t="s">
        <v>341</v>
      </c>
      <c r="U218" s="461" t="s">
        <v>342</v>
      </c>
      <c r="V218" s="461" t="s">
        <v>343</v>
      </c>
      <c r="W218" s="461" t="s">
        <v>344</v>
      </c>
      <c r="X218" s="461" t="s">
        <v>345</v>
      </c>
      <c r="Y218" s="461" t="s">
        <v>346</v>
      </c>
      <c r="Z218" s="461" t="s">
        <v>347</v>
      </c>
      <c r="AA218" s="461" t="s">
        <v>348</v>
      </c>
      <c r="AB218" s="461" t="s">
        <v>349</v>
      </c>
      <c r="AC218" s="461" t="s">
        <v>350</v>
      </c>
      <c r="AD218" s="482" t="s">
        <v>351</v>
      </c>
    </row>
    <row r="219" spans="1:33" ht="21" customHeight="1" x14ac:dyDescent="0.2">
      <c r="E219" s="348">
        <f>'Presupuesto Convenio'!G158</f>
        <v>64497431.4234</v>
      </c>
      <c r="F219" s="349">
        <f>'Presupuesto Convenio'!I158</f>
        <v>55955846.4234</v>
      </c>
      <c r="G219" s="483">
        <f>$F$219*G220</f>
        <v>22507652.071768798</v>
      </c>
      <c r="H219" s="483">
        <f>$F$219*H220</f>
        <v>11228383.758271201</v>
      </c>
      <c r="I219" s="483">
        <f>$F$219*I220</f>
        <v>12576018.441360001</v>
      </c>
      <c r="J219" s="483">
        <f>$F$219*J220</f>
        <v>9643792.1519999988</v>
      </c>
      <c r="K219" s="483">
        <f t="shared" ref="K219:AD219" si="180">$F$219*K220</f>
        <v>0</v>
      </c>
      <c r="L219" s="483">
        <f t="shared" si="180"/>
        <v>0</v>
      </c>
      <c r="M219" s="483">
        <f t="shared" si="180"/>
        <v>0</v>
      </c>
      <c r="N219" s="483">
        <f t="shared" si="180"/>
        <v>0</v>
      </c>
      <c r="O219" s="483">
        <f t="shared" si="180"/>
        <v>0</v>
      </c>
      <c r="P219" s="483">
        <f t="shared" si="180"/>
        <v>0</v>
      </c>
      <c r="Q219" s="483">
        <f t="shared" si="180"/>
        <v>0</v>
      </c>
      <c r="R219" s="483">
        <f t="shared" si="180"/>
        <v>0</v>
      </c>
      <c r="S219" s="483">
        <f t="shared" si="180"/>
        <v>0</v>
      </c>
      <c r="T219" s="483">
        <f t="shared" si="180"/>
        <v>0</v>
      </c>
      <c r="U219" s="483">
        <f t="shared" si="180"/>
        <v>0</v>
      </c>
      <c r="V219" s="483">
        <f t="shared" si="180"/>
        <v>0</v>
      </c>
      <c r="W219" s="483">
        <f t="shared" si="180"/>
        <v>0</v>
      </c>
      <c r="X219" s="483">
        <f t="shared" si="180"/>
        <v>0</v>
      </c>
      <c r="Y219" s="483">
        <f t="shared" si="180"/>
        <v>0</v>
      </c>
      <c r="Z219" s="483">
        <f t="shared" si="180"/>
        <v>0</v>
      </c>
      <c r="AA219" s="483">
        <f t="shared" si="180"/>
        <v>0</v>
      </c>
      <c r="AB219" s="483">
        <f t="shared" si="180"/>
        <v>0</v>
      </c>
      <c r="AC219" s="483">
        <f t="shared" si="180"/>
        <v>0</v>
      </c>
      <c r="AD219" s="484">
        <f t="shared" si="180"/>
        <v>0</v>
      </c>
      <c r="AE219" s="485"/>
      <c r="AF219" s="485"/>
      <c r="AG219" s="485"/>
    </row>
    <row r="220" spans="1:33" ht="21" customHeight="1" x14ac:dyDescent="0.2">
      <c r="E220" s="782" t="s">
        <v>318</v>
      </c>
      <c r="F220" s="783"/>
      <c r="G220" s="486">
        <f>G212</f>
        <v>0.40223950686869414</v>
      </c>
      <c r="H220" s="486">
        <f t="shared" ref="H220:AD220" si="181">H212</f>
        <v>0.20066506854904151</v>
      </c>
      <c r="I220" s="486">
        <f t="shared" si="181"/>
        <v>0.22474896271251604</v>
      </c>
      <c r="J220" s="486">
        <f t="shared" si="181"/>
        <v>0.17234646186974828</v>
      </c>
      <c r="K220" s="486">
        <f t="shared" si="181"/>
        <v>0</v>
      </c>
      <c r="L220" s="486">
        <f t="shared" si="181"/>
        <v>0</v>
      </c>
      <c r="M220" s="486">
        <f t="shared" si="181"/>
        <v>0</v>
      </c>
      <c r="N220" s="486">
        <f t="shared" si="181"/>
        <v>0</v>
      </c>
      <c r="O220" s="486">
        <f t="shared" si="181"/>
        <v>0</v>
      </c>
      <c r="P220" s="486">
        <f t="shared" si="181"/>
        <v>0</v>
      </c>
      <c r="Q220" s="486">
        <f t="shared" si="181"/>
        <v>0</v>
      </c>
      <c r="R220" s="486">
        <f t="shared" si="181"/>
        <v>0</v>
      </c>
      <c r="S220" s="486">
        <f t="shared" si="181"/>
        <v>0</v>
      </c>
      <c r="T220" s="486">
        <f t="shared" si="181"/>
        <v>0</v>
      </c>
      <c r="U220" s="486">
        <f t="shared" si="181"/>
        <v>0</v>
      </c>
      <c r="V220" s="486">
        <f t="shared" si="181"/>
        <v>0</v>
      </c>
      <c r="W220" s="486">
        <f t="shared" si="181"/>
        <v>0</v>
      </c>
      <c r="X220" s="486">
        <f t="shared" si="181"/>
        <v>0</v>
      </c>
      <c r="Y220" s="486">
        <f t="shared" si="181"/>
        <v>0</v>
      </c>
      <c r="Z220" s="486">
        <f t="shared" si="181"/>
        <v>0</v>
      </c>
      <c r="AA220" s="486">
        <f t="shared" si="181"/>
        <v>0</v>
      </c>
      <c r="AB220" s="486">
        <f t="shared" si="181"/>
        <v>0</v>
      </c>
      <c r="AC220" s="486">
        <f t="shared" si="181"/>
        <v>0</v>
      </c>
      <c r="AD220" s="487">
        <f t="shared" si="181"/>
        <v>0</v>
      </c>
    </row>
    <row r="221" spans="1:33" ht="21" customHeight="1" thickBot="1" x14ac:dyDescent="0.25">
      <c r="E221" s="782" t="s">
        <v>319</v>
      </c>
      <c r="F221" s="783"/>
      <c r="G221" s="486">
        <f>+G220</f>
        <v>0.40223950686869414</v>
      </c>
      <c r="H221" s="486">
        <f>+G221+H220</f>
        <v>0.60290457541773568</v>
      </c>
      <c r="I221" s="486">
        <f>+H221+I220</f>
        <v>0.82765353813025166</v>
      </c>
      <c r="J221" s="486">
        <f>+I221+J220</f>
        <v>1</v>
      </c>
      <c r="K221" s="486">
        <f t="shared" ref="K221:Q221" si="182">+J221+K220</f>
        <v>1</v>
      </c>
      <c r="L221" s="486">
        <f>+K221+L220</f>
        <v>1</v>
      </c>
      <c r="M221" s="486">
        <f t="shared" si="182"/>
        <v>1</v>
      </c>
      <c r="N221" s="486">
        <f t="shared" si="182"/>
        <v>1</v>
      </c>
      <c r="O221" s="486">
        <f t="shared" si="182"/>
        <v>1</v>
      </c>
      <c r="P221" s="486">
        <f t="shared" si="182"/>
        <v>1</v>
      </c>
      <c r="Q221" s="486">
        <f t="shared" si="182"/>
        <v>1</v>
      </c>
      <c r="R221" s="486">
        <f t="shared" ref="R221" si="183">+Q221+R220</f>
        <v>1</v>
      </c>
      <c r="S221" s="486">
        <f t="shared" ref="S221" si="184">+R221+S220</f>
        <v>1</v>
      </c>
      <c r="T221" s="486">
        <f t="shared" ref="T221" si="185">+S221+T220</f>
        <v>1</v>
      </c>
      <c r="U221" s="486">
        <f t="shared" ref="U221" si="186">+T221+U220</f>
        <v>1</v>
      </c>
      <c r="V221" s="486">
        <f t="shared" ref="V221" si="187">+U221+V220</f>
        <v>1</v>
      </c>
      <c r="W221" s="486">
        <f t="shared" ref="W221" si="188">+V221+W220</f>
        <v>1</v>
      </c>
      <c r="X221" s="486">
        <f t="shared" ref="X221" si="189">+W221+X220</f>
        <v>1</v>
      </c>
      <c r="Y221" s="486">
        <f t="shared" ref="Y221" si="190">+X221+Y220</f>
        <v>1</v>
      </c>
      <c r="Z221" s="486">
        <f t="shared" ref="Z221" si="191">+Y221+Z220</f>
        <v>1</v>
      </c>
      <c r="AA221" s="486">
        <f t="shared" ref="AA221" si="192">+Z221+AA220</f>
        <v>1</v>
      </c>
      <c r="AB221" s="486">
        <f t="shared" ref="AB221" si="193">+AA221+AB220</f>
        <v>1</v>
      </c>
      <c r="AC221" s="486">
        <f t="shared" ref="AC221" si="194">+AB221+AC220</f>
        <v>1</v>
      </c>
      <c r="AD221" s="487">
        <f t="shared" ref="AD221" si="195">+AC221+AD220</f>
        <v>1</v>
      </c>
    </row>
    <row r="222" spans="1:33" ht="21" customHeight="1" x14ac:dyDescent="0.2">
      <c r="C222" s="784" t="s">
        <v>320</v>
      </c>
      <c r="D222" s="785"/>
      <c r="E222" s="790" t="s">
        <v>321</v>
      </c>
      <c r="F222" s="791"/>
      <c r="G222" s="42"/>
      <c r="H222" s="42"/>
      <c r="I222" s="42"/>
      <c r="J222" s="42"/>
      <c r="K222" s="42"/>
      <c r="L222" s="42"/>
      <c r="M222" s="42"/>
      <c r="N222" s="42"/>
      <c r="O222" s="42"/>
      <c r="P222" s="42"/>
      <c r="Q222" s="42"/>
      <c r="R222" s="42"/>
      <c r="S222" s="488"/>
      <c r="T222" s="488"/>
      <c r="U222" s="488"/>
      <c r="V222" s="488"/>
      <c r="W222" s="488"/>
      <c r="X222" s="488"/>
      <c r="Y222" s="488"/>
      <c r="Z222" s="488"/>
      <c r="AA222" s="488"/>
      <c r="AB222" s="488"/>
      <c r="AC222" s="488"/>
      <c r="AD222" s="489"/>
    </row>
    <row r="223" spans="1:33" ht="21" customHeight="1" x14ac:dyDescent="0.2">
      <c r="C223" s="786"/>
      <c r="D223" s="787"/>
      <c r="E223" s="792" t="s">
        <v>322</v>
      </c>
      <c r="F223" s="793"/>
      <c r="G223" s="490">
        <f>IFERROR(G222/$F$219,0)</f>
        <v>0</v>
      </c>
      <c r="H223" s="490">
        <f t="shared" ref="H223:AD223" si="196">IFERROR(H222/$F$219,0)</f>
        <v>0</v>
      </c>
      <c r="I223" s="490">
        <f t="shared" si="196"/>
        <v>0</v>
      </c>
      <c r="J223" s="490">
        <f>IFERROR(J222/$F$219,0)</f>
        <v>0</v>
      </c>
      <c r="K223" s="490">
        <f t="shared" si="196"/>
        <v>0</v>
      </c>
      <c r="L223" s="490">
        <f t="shared" si="196"/>
        <v>0</v>
      </c>
      <c r="M223" s="490">
        <f t="shared" si="196"/>
        <v>0</v>
      </c>
      <c r="N223" s="490">
        <f t="shared" si="196"/>
        <v>0</v>
      </c>
      <c r="O223" s="490">
        <f t="shared" si="196"/>
        <v>0</v>
      </c>
      <c r="P223" s="490">
        <f t="shared" si="196"/>
        <v>0</v>
      </c>
      <c r="Q223" s="490">
        <f t="shared" si="196"/>
        <v>0</v>
      </c>
      <c r="R223" s="490">
        <f t="shared" si="196"/>
        <v>0</v>
      </c>
      <c r="S223" s="490">
        <f t="shared" si="196"/>
        <v>0</v>
      </c>
      <c r="T223" s="490">
        <f t="shared" si="196"/>
        <v>0</v>
      </c>
      <c r="U223" s="490">
        <f t="shared" si="196"/>
        <v>0</v>
      </c>
      <c r="V223" s="490">
        <f t="shared" si="196"/>
        <v>0</v>
      </c>
      <c r="W223" s="490">
        <f t="shared" si="196"/>
        <v>0</v>
      </c>
      <c r="X223" s="490">
        <f t="shared" si="196"/>
        <v>0</v>
      </c>
      <c r="Y223" s="490">
        <f t="shared" si="196"/>
        <v>0</v>
      </c>
      <c r="Z223" s="490">
        <f t="shared" si="196"/>
        <v>0</v>
      </c>
      <c r="AA223" s="490">
        <f t="shared" si="196"/>
        <v>0</v>
      </c>
      <c r="AB223" s="490">
        <f t="shared" si="196"/>
        <v>0</v>
      </c>
      <c r="AC223" s="490">
        <f t="shared" si="196"/>
        <v>0</v>
      </c>
      <c r="AD223" s="491">
        <f t="shared" si="196"/>
        <v>0</v>
      </c>
    </row>
    <row r="224" spans="1:33" ht="21" customHeight="1" thickBot="1" x14ac:dyDescent="0.25">
      <c r="C224" s="788"/>
      <c r="D224" s="789"/>
      <c r="E224" s="750" t="s">
        <v>323</v>
      </c>
      <c r="F224" s="751"/>
      <c r="G224" s="492">
        <f>G223</f>
        <v>0</v>
      </c>
      <c r="H224" s="492">
        <f>G224+H223</f>
        <v>0</v>
      </c>
      <c r="I224" s="492">
        <f>H224+I223</f>
        <v>0</v>
      </c>
      <c r="J224" s="492">
        <f>I224+J223</f>
        <v>0</v>
      </c>
      <c r="K224" s="492">
        <f>J224+K223</f>
        <v>0</v>
      </c>
      <c r="L224" s="492">
        <f>K224+L223</f>
        <v>0</v>
      </c>
      <c r="M224" s="492">
        <f t="shared" ref="M224:Q224" si="197">L224+M223</f>
        <v>0</v>
      </c>
      <c r="N224" s="492">
        <f t="shared" si="197"/>
        <v>0</v>
      </c>
      <c r="O224" s="492">
        <f t="shared" si="197"/>
        <v>0</v>
      </c>
      <c r="P224" s="492">
        <f t="shared" si="197"/>
        <v>0</v>
      </c>
      <c r="Q224" s="492">
        <f t="shared" si="197"/>
        <v>0</v>
      </c>
      <c r="R224" s="492">
        <f t="shared" ref="R224" si="198">Q224+R223</f>
        <v>0</v>
      </c>
      <c r="S224" s="492">
        <f t="shared" ref="S224" si="199">R224+S223</f>
        <v>0</v>
      </c>
      <c r="T224" s="492">
        <f t="shared" ref="T224" si="200">S224+T223</f>
        <v>0</v>
      </c>
      <c r="U224" s="492">
        <f t="shared" ref="U224" si="201">T224+U223</f>
        <v>0</v>
      </c>
      <c r="V224" s="492">
        <f t="shared" ref="V224" si="202">U224+V223</f>
        <v>0</v>
      </c>
      <c r="W224" s="492">
        <f t="shared" ref="W224" si="203">V224+W223</f>
        <v>0</v>
      </c>
      <c r="X224" s="492">
        <f t="shared" ref="X224" si="204">W224+X223</f>
        <v>0</v>
      </c>
      <c r="Y224" s="492">
        <f t="shared" ref="Y224" si="205">X224+Y223</f>
        <v>0</v>
      </c>
      <c r="Z224" s="492">
        <f t="shared" ref="Z224" si="206">Y224+Z223</f>
        <v>0</v>
      </c>
      <c r="AA224" s="492">
        <f t="shared" ref="AA224" si="207">Z224+AA223</f>
        <v>0</v>
      </c>
      <c r="AB224" s="492">
        <f t="shared" ref="AB224" si="208">AA224+AB223</f>
        <v>0</v>
      </c>
      <c r="AC224" s="492">
        <f t="shared" ref="AC224" si="209">AB224+AC223</f>
        <v>0</v>
      </c>
      <c r="AD224" s="493">
        <f t="shared" ref="AD224" si="210">AC224+AD223</f>
        <v>0</v>
      </c>
    </row>
    <row r="225" spans="2:32" ht="18" customHeight="1" thickBot="1" x14ac:dyDescent="0.25">
      <c r="E225" s="494"/>
      <c r="F225" s="494"/>
      <c r="G225" s="479"/>
      <c r="H225" s="479"/>
      <c r="I225" s="479"/>
      <c r="J225" s="479"/>
      <c r="K225" s="479"/>
      <c r="L225" s="479"/>
      <c r="M225" s="479"/>
      <c r="N225" s="479"/>
      <c r="O225" s="479"/>
      <c r="P225" s="479"/>
      <c r="Q225" s="479"/>
      <c r="R225" s="479"/>
      <c r="S225" s="479"/>
      <c r="T225" s="479"/>
      <c r="U225" s="479"/>
      <c r="V225" s="479"/>
      <c r="W225" s="479"/>
      <c r="X225" s="479"/>
      <c r="Y225" s="479"/>
      <c r="Z225" s="479"/>
      <c r="AA225" s="479"/>
      <c r="AB225" s="479"/>
      <c r="AC225" s="479"/>
      <c r="AD225" s="479"/>
    </row>
    <row r="226" spans="2:32" ht="20.100000000000001" customHeight="1" x14ac:dyDescent="0.2">
      <c r="C226" s="772" t="s">
        <v>324</v>
      </c>
      <c r="D226" s="773"/>
      <c r="E226" s="773"/>
      <c r="F226" s="773"/>
      <c r="G226" s="773"/>
      <c r="H226" s="773"/>
      <c r="I226" s="773"/>
      <c r="J226" s="773"/>
      <c r="K226" s="773"/>
      <c r="L226" s="773"/>
      <c r="M226" s="773"/>
      <c r="N226" s="773"/>
      <c r="O226" s="773"/>
      <c r="P226" s="773"/>
      <c r="Q226" s="773"/>
      <c r="R226" s="773"/>
      <c r="S226" s="773"/>
      <c r="T226" s="773"/>
      <c r="U226" s="773"/>
      <c r="V226" s="773"/>
      <c r="W226" s="773"/>
      <c r="X226" s="773"/>
      <c r="Y226" s="773"/>
      <c r="Z226" s="773"/>
      <c r="AA226" s="773"/>
      <c r="AB226" s="773"/>
      <c r="AC226" s="773"/>
      <c r="AD226" s="773"/>
      <c r="AE226" s="774"/>
    </row>
    <row r="227" spans="2:32" ht="20.100000000000001" customHeight="1" x14ac:dyDescent="0.2">
      <c r="C227" s="775" t="s">
        <v>325</v>
      </c>
      <c r="D227" s="776" t="s">
        <v>326</v>
      </c>
      <c r="E227" s="778" t="s">
        <v>327</v>
      </c>
      <c r="F227" s="779" t="s">
        <v>317</v>
      </c>
      <c r="G227" s="780"/>
      <c r="H227" s="780"/>
      <c r="I227" s="780"/>
      <c r="J227" s="780"/>
      <c r="K227" s="780"/>
      <c r="L227" s="780"/>
      <c r="M227" s="780"/>
      <c r="N227" s="780"/>
      <c r="O227" s="780"/>
      <c r="P227" s="780"/>
      <c r="Q227" s="780"/>
      <c r="R227" s="780"/>
      <c r="S227" s="780"/>
      <c r="T227" s="780"/>
      <c r="U227" s="780"/>
      <c r="V227" s="780"/>
      <c r="W227" s="780"/>
      <c r="X227" s="780"/>
      <c r="Y227" s="780"/>
      <c r="Z227" s="780"/>
      <c r="AA227" s="780"/>
      <c r="AB227" s="780"/>
      <c r="AC227" s="780"/>
      <c r="AD227" s="780"/>
      <c r="AE227" s="781"/>
    </row>
    <row r="228" spans="2:32" ht="45.75" customHeight="1" x14ac:dyDescent="0.2">
      <c r="C228" s="775"/>
      <c r="D228" s="777"/>
      <c r="E228" s="778"/>
      <c r="F228" s="495"/>
      <c r="G228" s="461" t="s">
        <v>121</v>
      </c>
      <c r="H228" s="461" t="s">
        <v>122</v>
      </c>
      <c r="I228" s="461" t="s">
        <v>123</v>
      </c>
      <c r="J228" s="461" t="s">
        <v>124</v>
      </c>
      <c r="K228" s="461" t="s">
        <v>125</v>
      </c>
      <c r="L228" s="461" t="s">
        <v>333</v>
      </c>
      <c r="M228" s="461" t="s">
        <v>334</v>
      </c>
      <c r="N228" s="461" t="s">
        <v>335</v>
      </c>
      <c r="O228" s="461" t="s">
        <v>336</v>
      </c>
      <c r="P228" s="461" t="s">
        <v>337</v>
      </c>
      <c r="Q228" s="461" t="s">
        <v>338</v>
      </c>
      <c r="R228" s="461" t="s">
        <v>339</v>
      </c>
      <c r="S228" s="461" t="s">
        <v>340</v>
      </c>
      <c r="T228" s="461" t="s">
        <v>341</v>
      </c>
      <c r="U228" s="461" t="s">
        <v>342</v>
      </c>
      <c r="V228" s="461" t="s">
        <v>343</v>
      </c>
      <c r="W228" s="461" t="s">
        <v>344</v>
      </c>
      <c r="X228" s="461" t="s">
        <v>345</v>
      </c>
      <c r="Y228" s="461" t="s">
        <v>346</v>
      </c>
      <c r="Z228" s="461" t="s">
        <v>347</v>
      </c>
      <c r="AA228" s="461" t="s">
        <v>348</v>
      </c>
      <c r="AB228" s="461" t="s">
        <v>349</v>
      </c>
      <c r="AC228" s="461" t="s">
        <v>350</v>
      </c>
      <c r="AD228" s="461" t="s">
        <v>351</v>
      </c>
      <c r="AE228" s="482" t="s">
        <v>328</v>
      </c>
    </row>
    <row r="229" spans="2:32" ht="26.25" customHeight="1" x14ac:dyDescent="0.2">
      <c r="C229" s="768">
        <f>E219+D229</f>
        <v>64497431.4234</v>
      </c>
      <c r="D229" s="769"/>
      <c r="E229" s="770">
        <f>F219+D229</f>
        <v>55955846.4234</v>
      </c>
      <c r="F229" s="496" t="s">
        <v>321</v>
      </c>
      <c r="G229" s="497">
        <f>G222</f>
        <v>0</v>
      </c>
      <c r="H229" s="497">
        <f t="shared" ref="H229:Q229" si="211">H222</f>
        <v>0</v>
      </c>
      <c r="I229" s="497">
        <f t="shared" si="211"/>
        <v>0</v>
      </c>
      <c r="J229" s="497">
        <f t="shared" si="211"/>
        <v>0</v>
      </c>
      <c r="K229" s="497">
        <f t="shared" si="211"/>
        <v>0</v>
      </c>
      <c r="L229" s="497">
        <f t="shared" si="211"/>
        <v>0</v>
      </c>
      <c r="M229" s="497">
        <f t="shared" si="211"/>
        <v>0</v>
      </c>
      <c r="N229" s="497">
        <f t="shared" si="211"/>
        <v>0</v>
      </c>
      <c r="O229" s="497">
        <f t="shared" si="211"/>
        <v>0</v>
      </c>
      <c r="P229" s="497">
        <f t="shared" si="211"/>
        <v>0</v>
      </c>
      <c r="Q229" s="497">
        <f t="shared" si="211"/>
        <v>0</v>
      </c>
      <c r="R229" s="497">
        <f t="shared" ref="R229:AC229" si="212">R222</f>
        <v>0</v>
      </c>
      <c r="S229" s="497">
        <f t="shared" si="212"/>
        <v>0</v>
      </c>
      <c r="T229" s="497">
        <f t="shared" si="212"/>
        <v>0</v>
      </c>
      <c r="U229" s="497">
        <f t="shared" si="212"/>
        <v>0</v>
      </c>
      <c r="V229" s="497">
        <f t="shared" si="212"/>
        <v>0</v>
      </c>
      <c r="W229" s="497">
        <f t="shared" si="212"/>
        <v>0</v>
      </c>
      <c r="X229" s="497">
        <f t="shared" si="212"/>
        <v>0</v>
      </c>
      <c r="Y229" s="497">
        <f t="shared" si="212"/>
        <v>0</v>
      </c>
      <c r="Z229" s="497">
        <f t="shared" si="212"/>
        <v>0</v>
      </c>
      <c r="AA229" s="497">
        <f t="shared" si="212"/>
        <v>0</v>
      </c>
      <c r="AB229" s="497">
        <f t="shared" si="212"/>
        <v>0</v>
      </c>
      <c r="AC229" s="497">
        <f t="shared" si="212"/>
        <v>0</v>
      </c>
      <c r="AD229" s="497">
        <f>AD222</f>
        <v>0</v>
      </c>
      <c r="AE229" s="498">
        <f>SUM(G229:AD229)</f>
        <v>0</v>
      </c>
    </row>
    <row r="230" spans="2:32" ht="18" customHeight="1" x14ac:dyDescent="0.2">
      <c r="C230" s="768"/>
      <c r="D230" s="769"/>
      <c r="E230" s="770"/>
      <c r="F230" s="499" t="s">
        <v>318</v>
      </c>
      <c r="G230" s="500">
        <f>IFERROR(G229/$E$229,0)</f>
        <v>0</v>
      </c>
      <c r="H230" s="500">
        <f t="shared" ref="H230:AD230" si="213">IFERROR(H229/$E$229,0)</f>
        <v>0</v>
      </c>
      <c r="I230" s="500">
        <f t="shared" si="213"/>
        <v>0</v>
      </c>
      <c r="J230" s="500">
        <f t="shared" si="213"/>
        <v>0</v>
      </c>
      <c r="K230" s="500">
        <f t="shared" si="213"/>
        <v>0</v>
      </c>
      <c r="L230" s="500">
        <f t="shared" si="213"/>
        <v>0</v>
      </c>
      <c r="M230" s="500">
        <f t="shared" si="213"/>
        <v>0</v>
      </c>
      <c r="N230" s="500">
        <f t="shared" si="213"/>
        <v>0</v>
      </c>
      <c r="O230" s="500">
        <f t="shared" si="213"/>
        <v>0</v>
      </c>
      <c r="P230" s="500">
        <f t="shared" si="213"/>
        <v>0</v>
      </c>
      <c r="Q230" s="500">
        <f t="shared" si="213"/>
        <v>0</v>
      </c>
      <c r="R230" s="500">
        <f t="shared" si="213"/>
        <v>0</v>
      </c>
      <c r="S230" s="500">
        <f t="shared" si="213"/>
        <v>0</v>
      </c>
      <c r="T230" s="500">
        <f t="shared" si="213"/>
        <v>0</v>
      </c>
      <c r="U230" s="500">
        <f t="shared" si="213"/>
        <v>0</v>
      </c>
      <c r="V230" s="500">
        <f t="shared" si="213"/>
        <v>0</v>
      </c>
      <c r="W230" s="500">
        <f t="shared" si="213"/>
        <v>0</v>
      </c>
      <c r="X230" s="500">
        <f t="shared" si="213"/>
        <v>0</v>
      </c>
      <c r="Y230" s="500">
        <f t="shared" si="213"/>
        <v>0</v>
      </c>
      <c r="Z230" s="500">
        <f t="shared" si="213"/>
        <v>0</v>
      </c>
      <c r="AA230" s="500">
        <f t="shared" si="213"/>
        <v>0</v>
      </c>
      <c r="AB230" s="500">
        <f t="shared" si="213"/>
        <v>0</v>
      </c>
      <c r="AC230" s="500">
        <f t="shared" si="213"/>
        <v>0</v>
      </c>
      <c r="AD230" s="500">
        <f t="shared" si="213"/>
        <v>0</v>
      </c>
      <c r="AE230" s="199"/>
    </row>
    <row r="231" spans="2:32" ht="27.75" customHeight="1" x14ac:dyDescent="0.2">
      <c r="C231" s="768"/>
      <c r="D231" s="769"/>
      <c r="E231" s="770"/>
      <c r="F231" s="501" t="s">
        <v>319</v>
      </c>
      <c r="G231" s="490">
        <f>+G230</f>
        <v>0</v>
      </c>
      <c r="H231" s="490">
        <f>+G231+H230</f>
        <v>0</v>
      </c>
      <c r="I231" s="490">
        <f>+H231+I230</f>
        <v>0</v>
      </c>
      <c r="J231" s="490">
        <f>+I231+J230</f>
        <v>0</v>
      </c>
      <c r="K231" s="490">
        <f t="shared" ref="K231" si="214">+J231+K230</f>
        <v>0</v>
      </c>
      <c r="L231" s="490">
        <f t="shared" ref="L231" si="215">+K231+L230</f>
        <v>0</v>
      </c>
      <c r="M231" s="490">
        <f t="shared" ref="M231" si="216">+L231+M230</f>
        <v>0</v>
      </c>
      <c r="N231" s="490">
        <f t="shared" ref="N231" si="217">+M231+N230</f>
        <v>0</v>
      </c>
      <c r="O231" s="490">
        <f t="shared" ref="O231" si="218">+N231+O230</f>
        <v>0</v>
      </c>
      <c r="P231" s="490">
        <f t="shared" ref="P231" si="219">+O231+P230</f>
        <v>0</v>
      </c>
      <c r="Q231" s="490">
        <f t="shared" ref="Q231" si="220">+P231+Q230</f>
        <v>0</v>
      </c>
      <c r="R231" s="490">
        <f t="shared" ref="R231" si="221">+Q231+R230</f>
        <v>0</v>
      </c>
      <c r="S231" s="490">
        <f t="shared" ref="S231" si="222">+R231+S230</f>
        <v>0</v>
      </c>
      <c r="T231" s="490">
        <f t="shared" ref="T231" si="223">+S231+T230</f>
        <v>0</v>
      </c>
      <c r="U231" s="490">
        <f t="shared" ref="U231" si="224">+T231+U230</f>
        <v>0</v>
      </c>
      <c r="V231" s="490">
        <f t="shared" ref="V231" si="225">+U231+V230</f>
        <v>0</v>
      </c>
      <c r="W231" s="490">
        <f t="shared" ref="W231" si="226">+V231+W230</f>
        <v>0</v>
      </c>
      <c r="X231" s="490">
        <f t="shared" ref="X231" si="227">+W231+X230</f>
        <v>0</v>
      </c>
      <c r="Y231" s="490">
        <f t="shared" ref="Y231" si="228">+X231+Y230</f>
        <v>0</v>
      </c>
      <c r="Z231" s="490">
        <f t="shared" ref="Z231" si="229">+Y231+Z230</f>
        <v>0</v>
      </c>
      <c r="AA231" s="490">
        <f t="shared" ref="AA231" si="230">+Z231+AA230</f>
        <v>0</v>
      </c>
      <c r="AB231" s="490">
        <f t="shared" ref="AB231" si="231">+AA231+AB230</f>
        <v>0</v>
      </c>
      <c r="AC231" s="490">
        <f t="shared" ref="AC231" si="232">+AB231+AC230</f>
        <v>0</v>
      </c>
      <c r="AD231" s="490">
        <f>+AC231+AD230</f>
        <v>0</v>
      </c>
      <c r="AE231" s="199"/>
    </row>
    <row r="232" spans="2:32" ht="28.5" customHeight="1" x14ac:dyDescent="0.2">
      <c r="C232" s="768"/>
      <c r="D232" s="769"/>
      <c r="E232" s="770"/>
      <c r="F232" s="496" t="s">
        <v>329</v>
      </c>
      <c r="G232" s="42"/>
      <c r="H232" s="42"/>
      <c r="I232" s="42"/>
      <c r="J232" s="42"/>
      <c r="K232" s="42"/>
      <c r="L232" s="42"/>
      <c r="M232" s="42"/>
      <c r="N232" s="42"/>
      <c r="O232" s="42"/>
      <c r="P232" s="42"/>
      <c r="Q232" s="42"/>
      <c r="R232" s="42"/>
      <c r="S232" s="488"/>
      <c r="T232" s="488"/>
      <c r="U232" s="488"/>
      <c r="V232" s="488"/>
      <c r="W232" s="488"/>
      <c r="X232" s="488"/>
      <c r="Y232" s="488"/>
      <c r="Z232" s="488"/>
      <c r="AA232" s="488"/>
      <c r="AB232" s="488"/>
      <c r="AC232" s="488"/>
      <c r="AD232" s="488"/>
      <c r="AE232" s="498">
        <f>SUM(G232:AD232)</f>
        <v>0</v>
      </c>
    </row>
    <row r="233" spans="2:32" ht="18" customHeight="1" x14ac:dyDescent="0.2">
      <c r="C233" s="768"/>
      <c r="D233" s="769"/>
      <c r="E233" s="770"/>
      <c r="F233" s="499" t="s">
        <v>318</v>
      </c>
      <c r="G233" s="500">
        <f>IFERROR(G232/$E$229,0)</f>
        <v>0</v>
      </c>
      <c r="H233" s="500">
        <f t="shared" ref="H233:AD233" si="233">IFERROR(H232/$E$229,0)</f>
        <v>0</v>
      </c>
      <c r="I233" s="500">
        <f t="shared" si="233"/>
        <v>0</v>
      </c>
      <c r="J233" s="500">
        <f t="shared" si="233"/>
        <v>0</v>
      </c>
      <c r="K233" s="500">
        <f t="shared" si="233"/>
        <v>0</v>
      </c>
      <c r="L233" s="500">
        <f t="shared" si="233"/>
        <v>0</v>
      </c>
      <c r="M233" s="500">
        <f t="shared" si="233"/>
        <v>0</v>
      </c>
      <c r="N233" s="500">
        <f t="shared" si="233"/>
        <v>0</v>
      </c>
      <c r="O233" s="500">
        <f t="shared" si="233"/>
        <v>0</v>
      </c>
      <c r="P233" s="500">
        <f t="shared" si="233"/>
        <v>0</v>
      </c>
      <c r="Q233" s="500">
        <f t="shared" si="233"/>
        <v>0</v>
      </c>
      <c r="R233" s="500">
        <f t="shared" si="233"/>
        <v>0</v>
      </c>
      <c r="S233" s="500">
        <f t="shared" si="233"/>
        <v>0</v>
      </c>
      <c r="T233" s="500">
        <f t="shared" si="233"/>
        <v>0</v>
      </c>
      <c r="U233" s="500">
        <f t="shared" si="233"/>
        <v>0</v>
      </c>
      <c r="V233" s="500">
        <f t="shared" si="233"/>
        <v>0</v>
      </c>
      <c r="W233" s="500">
        <f t="shared" si="233"/>
        <v>0</v>
      </c>
      <c r="X233" s="500">
        <f t="shared" si="233"/>
        <v>0</v>
      </c>
      <c r="Y233" s="500">
        <f t="shared" si="233"/>
        <v>0</v>
      </c>
      <c r="Z233" s="500">
        <f t="shared" si="233"/>
        <v>0</v>
      </c>
      <c r="AA233" s="500">
        <f t="shared" si="233"/>
        <v>0</v>
      </c>
      <c r="AB233" s="500">
        <f t="shared" si="233"/>
        <v>0</v>
      </c>
      <c r="AC233" s="500">
        <f t="shared" si="233"/>
        <v>0</v>
      </c>
      <c r="AD233" s="500">
        <f t="shared" si="233"/>
        <v>0</v>
      </c>
      <c r="AE233" s="199"/>
    </row>
    <row r="234" spans="2:32" ht="26.25" customHeight="1" x14ac:dyDescent="0.2">
      <c r="C234" s="768"/>
      <c r="D234" s="769"/>
      <c r="E234" s="770"/>
      <c r="F234" s="501" t="s">
        <v>319</v>
      </c>
      <c r="G234" s="490">
        <f>+G233</f>
        <v>0</v>
      </c>
      <c r="H234" s="490">
        <f>+G234+H233</f>
        <v>0</v>
      </c>
      <c r="I234" s="490">
        <f>+H234+I233</f>
        <v>0</v>
      </c>
      <c r="J234" s="490">
        <f>+I234+J233</f>
        <v>0</v>
      </c>
      <c r="K234" s="490">
        <f>+J234+K233</f>
        <v>0</v>
      </c>
      <c r="L234" s="490">
        <f t="shared" ref="L234" si="234">+K234+L233</f>
        <v>0</v>
      </c>
      <c r="M234" s="490">
        <f t="shared" ref="M234" si="235">+L234+M233</f>
        <v>0</v>
      </c>
      <c r="N234" s="490">
        <f t="shared" ref="N234" si="236">+M234+N233</f>
        <v>0</v>
      </c>
      <c r="O234" s="490">
        <f t="shared" ref="O234" si="237">+N234+O233</f>
        <v>0</v>
      </c>
      <c r="P234" s="490">
        <f t="shared" ref="P234" si="238">+O234+P233</f>
        <v>0</v>
      </c>
      <c r="Q234" s="490">
        <f t="shared" ref="Q234" si="239">+P234+Q233</f>
        <v>0</v>
      </c>
      <c r="R234" s="490">
        <f t="shared" ref="R234" si="240">+Q234+R233</f>
        <v>0</v>
      </c>
      <c r="S234" s="490">
        <f t="shared" ref="S234" si="241">+R234+S233</f>
        <v>0</v>
      </c>
      <c r="T234" s="490">
        <f t="shared" ref="T234" si="242">+S234+T233</f>
        <v>0</v>
      </c>
      <c r="U234" s="490">
        <f t="shared" ref="U234" si="243">+T234+U233</f>
        <v>0</v>
      </c>
      <c r="V234" s="490">
        <f t="shared" ref="V234" si="244">+U234+V233</f>
        <v>0</v>
      </c>
      <c r="W234" s="490">
        <f t="shared" ref="W234" si="245">+V234+W233</f>
        <v>0</v>
      </c>
      <c r="X234" s="490">
        <f t="shared" ref="X234" si="246">+W234+X233</f>
        <v>0</v>
      </c>
      <c r="Y234" s="490">
        <f t="shared" ref="Y234" si="247">+X234+Y233</f>
        <v>0</v>
      </c>
      <c r="Z234" s="490">
        <f t="shared" ref="Z234" si="248">+Y234+Z233</f>
        <v>0</v>
      </c>
      <c r="AA234" s="490">
        <f t="shared" ref="AA234" si="249">+Z234+AA233</f>
        <v>0</v>
      </c>
      <c r="AB234" s="490">
        <f t="shared" ref="AB234" si="250">+AA234+AB233</f>
        <v>0</v>
      </c>
      <c r="AC234" s="490">
        <f t="shared" ref="AC234" si="251">+AB234+AC233</f>
        <v>0</v>
      </c>
      <c r="AD234" s="490">
        <f>+AC234+AD233</f>
        <v>0</v>
      </c>
      <c r="AE234" s="199"/>
    </row>
    <row r="235" spans="2:32" ht="18" customHeight="1" thickBot="1" x14ac:dyDescent="0.25">
      <c r="C235" s="794" t="s">
        <v>330</v>
      </c>
      <c r="D235" s="795"/>
      <c r="E235" s="795"/>
      <c r="F235" s="796"/>
      <c r="G235" s="492">
        <f>G231+G234</f>
        <v>0</v>
      </c>
      <c r="H235" s="492">
        <f t="shared" ref="H235:Q235" si="252">H231+H234</f>
        <v>0</v>
      </c>
      <c r="I235" s="492">
        <f t="shared" si="252"/>
        <v>0</v>
      </c>
      <c r="J235" s="492">
        <f t="shared" si="252"/>
        <v>0</v>
      </c>
      <c r="K235" s="492">
        <f>K231+K234</f>
        <v>0</v>
      </c>
      <c r="L235" s="492">
        <f>L231+L234</f>
        <v>0</v>
      </c>
      <c r="M235" s="492">
        <f t="shared" si="252"/>
        <v>0</v>
      </c>
      <c r="N235" s="492">
        <f t="shared" si="252"/>
        <v>0</v>
      </c>
      <c r="O235" s="492">
        <f t="shared" si="252"/>
        <v>0</v>
      </c>
      <c r="P235" s="492">
        <f t="shared" si="252"/>
        <v>0</v>
      </c>
      <c r="Q235" s="492">
        <f t="shared" si="252"/>
        <v>0</v>
      </c>
      <c r="R235" s="492">
        <f t="shared" ref="R235:AC235" si="253">R231+R234</f>
        <v>0</v>
      </c>
      <c r="S235" s="492">
        <f t="shared" si="253"/>
        <v>0</v>
      </c>
      <c r="T235" s="492">
        <f t="shared" si="253"/>
        <v>0</v>
      </c>
      <c r="U235" s="492">
        <f t="shared" si="253"/>
        <v>0</v>
      </c>
      <c r="V235" s="492">
        <f t="shared" si="253"/>
        <v>0</v>
      </c>
      <c r="W235" s="492">
        <f t="shared" si="253"/>
        <v>0</v>
      </c>
      <c r="X235" s="492">
        <f t="shared" si="253"/>
        <v>0</v>
      </c>
      <c r="Y235" s="492">
        <f t="shared" si="253"/>
        <v>0</v>
      </c>
      <c r="Z235" s="492">
        <f t="shared" si="253"/>
        <v>0</v>
      </c>
      <c r="AA235" s="492">
        <f t="shared" si="253"/>
        <v>0</v>
      </c>
      <c r="AB235" s="492">
        <f t="shared" si="253"/>
        <v>0</v>
      </c>
      <c r="AC235" s="492">
        <f t="shared" si="253"/>
        <v>0</v>
      </c>
      <c r="AD235" s="492">
        <f>AD231+AD234</f>
        <v>0</v>
      </c>
      <c r="AE235" s="502">
        <f>IFERROR((AE229+AE232)/E229,0)</f>
        <v>0</v>
      </c>
    </row>
    <row r="236" spans="2:32" ht="18" customHeight="1" x14ac:dyDescent="0.2">
      <c r="E236" s="494"/>
      <c r="F236" s="494"/>
      <c r="G236" s="479"/>
      <c r="H236" s="479"/>
      <c r="I236" s="479"/>
      <c r="J236" s="479"/>
      <c r="K236" s="479"/>
      <c r="L236" s="479"/>
      <c r="M236" s="479"/>
      <c r="N236" s="479"/>
      <c r="O236" s="479"/>
      <c r="P236" s="479"/>
      <c r="Q236" s="479"/>
      <c r="R236" s="479"/>
      <c r="S236" s="479"/>
      <c r="T236" s="479"/>
      <c r="U236" s="479"/>
      <c r="V236" s="479"/>
      <c r="W236" s="479"/>
      <c r="X236" s="479"/>
      <c r="Y236" s="479"/>
      <c r="Z236" s="479"/>
      <c r="AA236" s="479"/>
      <c r="AB236" s="479"/>
      <c r="AC236" s="479"/>
      <c r="AD236" s="479"/>
      <c r="AE236" s="503">
        <f>AE229+AE232</f>
        <v>0</v>
      </c>
      <c r="AF236" s="504">
        <f>E229-AE236</f>
        <v>55955846.4234</v>
      </c>
    </row>
    <row r="237" spans="2:32" ht="18" customHeight="1" x14ac:dyDescent="0.2">
      <c r="E237" s="494"/>
      <c r="G237" s="479"/>
      <c r="H237" s="479"/>
      <c r="I237" s="479"/>
      <c r="J237" s="479"/>
      <c r="K237" s="479"/>
      <c r="L237" s="479"/>
      <c r="M237" s="479"/>
      <c r="N237" s="479"/>
      <c r="O237" s="479"/>
      <c r="P237" s="479"/>
      <c r="Q237" s="479"/>
      <c r="R237" s="479"/>
      <c r="S237" s="479"/>
      <c r="T237" s="479"/>
      <c r="U237" s="479"/>
      <c r="V237" s="479"/>
      <c r="W237" s="479"/>
      <c r="X237" s="479"/>
      <c r="Y237" s="479"/>
      <c r="Z237" s="479"/>
      <c r="AA237" s="479"/>
      <c r="AB237" s="479"/>
      <c r="AC237" s="479"/>
      <c r="AD237" s="479"/>
    </row>
    <row r="238" spans="2:32" ht="18" customHeight="1" x14ac:dyDescent="0.2">
      <c r="E238" s="494"/>
      <c r="M238" s="479"/>
      <c r="N238" s="479"/>
      <c r="O238" s="479"/>
      <c r="P238" s="479"/>
      <c r="Q238" s="479"/>
      <c r="R238" s="479"/>
      <c r="S238" s="479"/>
      <c r="T238" s="479"/>
      <c r="U238" s="479"/>
      <c r="V238" s="479"/>
      <c r="W238" s="479"/>
      <c r="X238" s="479"/>
      <c r="Y238" s="479"/>
      <c r="Z238" s="479"/>
      <c r="AA238" s="479"/>
      <c r="AB238" s="479"/>
      <c r="AC238" s="479"/>
      <c r="AD238" s="479"/>
    </row>
    <row r="239" spans="2:32" ht="18" customHeight="1" x14ac:dyDescent="0.2">
      <c r="B239" s="34"/>
      <c r="C239" s="34"/>
      <c r="E239" s="494"/>
      <c r="F239" s="494"/>
      <c r="G239" s="41"/>
      <c r="H239" s="41"/>
      <c r="I239" s="41"/>
      <c r="J239" s="479"/>
      <c r="K239" s="479"/>
      <c r="L239" s="479"/>
      <c r="M239" s="479"/>
      <c r="N239" s="479"/>
      <c r="O239" s="479"/>
      <c r="P239" s="479"/>
      <c r="Q239" s="479"/>
      <c r="R239" s="479"/>
      <c r="S239" s="479"/>
      <c r="T239" s="479"/>
      <c r="U239" s="479"/>
      <c r="V239" s="479"/>
      <c r="W239" s="479"/>
      <c r="X239" s="479"/>
      <c r="Y239" s="479"/>
      <c r="Z239" s="479"/>
      <c r="AA239" s="479"/>
      <c r="AB239" s="479"/>
      <c r="AC239" s="479"/>
      <c r="AD239" s="479"/>
    </row>
    <row r="240" spans="2:32" ht="18" customHeight="1" x14ac:dyDescent="0.2">
      <c r="B240" s="34"/>
      <c r="C240" s="34"/>
      <c r="G240" s="34"/>
      <c r="H240" s="34"/>
      <c r="I240" s="34"/>
    </row>
    <row r="241" spans="2:43" ht="18" customHeight="1" x14ac:dyDescent="0.2">
      <c r="B241" s="34"/>
      <c r="C241" s="34"/>
      <c r="G241" s="43"/>
      <c r="H241" s="43"/>
      <c r="I241" s="43"/>
    </row>
    <row r="242" spans="2:43" s="508" customFormat="1" ht="18" customHeight="1" x14ac:dyDescent="0.2">
      <c r="B242" s="797"/>
      <c r="C242" s="797"/>
      <c r="D242" s="505"/>
      <c r="E242" s="506"/>
      <c r="F242" s="507"/>
      <c r="G242" s="798"/>
      <c r="H242" s="803"/>
      <c r="I242" s="803"/>
      <c r="J242" s="506"/>
      <c r="K242" s="506"/>
      <c r="L242" s="506"/>
      <c r="M242" s="506"/>
      <c r="N242" s="506"/>
      <c r="O242" s="506"/>
      <c r="P242" s="506"/>
      <c r="Q242" s="506"/>
      <c r="R242" s="506"/>
      <c r="S242" s="506"/>
      <c r="T242" s="506"/>
      <c r="U242" s="506"/>
      <c r="V242" s="506"/>
      <c r="W242" s="506"/>
      <c r="X242" s="506"/>
      <c r="Y242" s="506"/>
      <c r="Z242" s="506"/>
      <c r="AA242" s="506"/>
      <c r="AB242" s="506"/>
      <c r="AC242" s="506"/>
      <c r="AE242" s="509"/>
      <c r="AF242" s="509"/>
      <c r="AG242" s="509"/>
      <c r="AH242" s="509"/>
      <c r="AI242" s="800"/>
      <c r="AJ242" s="800"/>
      <c r="AK242" s="800"/>
      <c r="AL242" s="800"/>
      <c r="AM242" s="800"/>
      <c r="AN242" s="800"/>
      <c r="AO242" s="509"/>
      <c r="AP242" s="509"/>
      <c r="AQ242" s="510"/>
    </row>
    <row r="243" spans="2:43" s="508" customFormat="1" ht="18" customHeight="1" x14ac:dyDescent="0.2">
      <c r="B243" s="801" t="s">
        <v>331</v>
      </c>
      <c r="C243" s="801"/>
      <c r="D243" s="511"/>
      <c r="F243" s="507"/>
      <c r="H243" s="512" t="s">
        <v>332</v>
      </c>
      <c r="I243" s="509"/>
      <c r="J243" s="509"/>
      <c r="K243" s="509"/>
      <c r="L243" s="509"/>
      <c r="M243" s="509"/>
      <c r="N243" s="509"/>
      <c r="O243" s="509"/>
      <c r="P243" s="509"/>
      <c r="Q243" s="509"/>
      <c r="R243" s="509"/>
      <c r="S243" s="509"/>
      <c r="T243" s="509"/>
      <c r="U243" s="509"/>
      <c r="V243" s="509"/>
      <c r="W243" s="509"/>
      <c r="X243" s="509"/>
      <c r="Y243" s="509"/>
      <c r="Z243" s="509"/>
      <c r="AA243" s="509"/>
      <c r="AB243" s="509"/>
      <c r="AC243" s="509"/>
      <c r="AE243" s="509"/>
      <c r="AF243" s="509"/>
      <c r="AG243" s="509"/>
      <c r="AH243" s="509"/>
      <c r="AI243" s="802"/>
      <c r="AJ243" s="802"/>
      <c r="AK243" s="802"/>
      <c r="AL243" s="802"/>
      <c r="AM243" s="802"/>
      <c r="AN243" s="802"/>
      <c r="AO243" s="506"/>
      <c r="AP243" s="506"/>
      <c r="AQ243" s="506"/>
    </row>
  </sheetData>
  <sheetProtection algorithmName="SHA-512" hashValue="oUO7K5cCmu5zFgVPMdfAgDdXy+9ozZlGiqitc5ri1uN78io5d2oCXQwbCKLdoTa75AWpxUYoq8LCizTwuqxuHg==" saltValue="VQ8osoGDLPcTDrdk29HyvA==" spinCount="100000" sheet="1" formatCells="0" formatColumns="0" formatRows="0"/>
  <mergeCells count="53">
    <mergeCell ref="C226:AE226"/>
    <mergeCell ref="E14:E15"/>
    <mergeCell ref="F14:F15"/>
    <mergeCell ref="G14:AD14"/>
    <mergeCell ref="A212:F212"/>
    <mergeCell ref="A213:F213"/>
    <mergeCell ref="A14:A15"/>
    <mergeCell ref="B14:B15"/>
    <mergeCell ref="C14:C15"/>
    <mergeCell ref="E223:F223"/>
    <mergeCell ref="E216:AD216"/>
    <mergeCell ref="E217:E218"/>
    <mergeCell ref="F217:F218"/>
    <mergeCell ref="E222:F222"/>
    <mergeCell ref="A5:B5"/>
    <mergeCell ref="A6:B6"/>
    <mergeCell ref="C6:AD6"/>
    <mergeCell ref="C5:AD5"/>
    <mergeCell ref="A1:B3"/>
    <mergeCell ref="C1:AD1"/>
    <mergeCell ref="C2:AD2"/>
    <mergeCell ref="C3:G3"/>
    <mergeCell ref="H3:AD3"/>
    <mergeCell ref="A8:B8"/>
    <mergeCell ref="C8:F8"/>
    <mergeCell ref="A9:B9"/>
    <mergeCell ref="C9:F9"/>
    <mergeCell ref="A10:B10"/>
    <mergeCell ref="C10:F10"/>
    <mergeCell ref="A11:B11"/>
    <mergeCell ref="C11:F11"/>
    <mergeCell ref="A13:AD13"/>
    <mergeCell ref="C222:D224"/>
    <mergeCell ref="D14:D15"/>
    <mergeCell ref="G217:AD217"/>
    <mergeCell ref="E220:F220"/>
    <mergeCell ref="E224:F224"/>
    <mergeCell ref="E221:F221"/>
    <mergeCell ref="E215:Q215"/>
    <mergeCell ref="S215:AD215"/>
    <mergeCell ref="B242:C242"/>
    <mergeCell ref="AI242:AN242"/>
    <mergeCell ref="B243:C243"/>
    <mergeCell ref="AI243:AN243"/>
    <mergeCell ref="C227:C228"/>
    <mergeCell ref="C229:C234"/>
    <mergeCell ref="E229:E234"/>
    <mergeCell ref="E227:E228"/>
    <mergeCell ref="D229:D234"/>
    <mergeCell ref="C235:F235"/>
    <mergeCell ref="D227:D228"/>
    <mergeCell ref="F227:AE227"/>
    <mergeCell ref="G242:I242"/>
  </mergeCells>
  <phoneticPr fontId="49" type="noConversion"/>
  <conditionalFormatting sqref="B242:C242 G242:I242">
    <cfRule type="cellIs" dxfId="0" priority="1" operator="equal">
      <formula>""</formula>
    </cfRule>
  </conditionalFormatting>
  <dataValidations count="7">
    <dataValidation allowBlank="1" showInputMessage="1" showErrorMessage="1" prompt="Ingrese el valor a pagar segun la forma de pago establecida en los estudios previos" sqref="JN219:JZ219 TJ219:TV219 ADF219:ADR219 ANB219:ANN219 AWX219:AXJ219 BGT219:BHF219 BQP219:BRB219 CAL219:CAX219 CKH219:CKT219 CUD219:CUP219 DDZ219:DEL219 DNV219:DOH219 DXR219:DYD219 EHN219:EHZ219 ERJ219:ERV219 FBF219:FBR219 FLB219:FLN219 FUX219:FVJ219 GET219:GFF219 GOP219:GPB219 GYL219:GYX219 HIH219:HIT219 HSD219:HSP219 IBZ219:ICL219 ILV219:IMH219 IVR219:IWD219 JFN219:JFZ219 JPJ219:JPV219 JZF219:JZR219 KJB219:KJN219 KSX219:KTJ219 LCT219:LDF219 LMP219:LNB219 LWL219:LWX219 MGH219:MGT219 MQD219:MQP219 MZZ219:NAL219 NJV219:NKH219 NTR219:NUD219 ODN219:ODZ219 ONJ219:ONV219 OXF219:OXR219 PHB219:PHN219 PQX219:PRJ219 QAT219:QBF219 QKP219:QLB219 QUL219:QUX219 REH219:RET219 ROD219:ROP219 RXZ219:RYL219 SHV219:SIH219 SRR219:SSD219 TBN219:TBZ219 TLJ219:TLV219 TVF219:TVR219 UFB219:UFN219 UOX219:UPJ219 UYT219:UZF219 VIP219:VJB219 VSL219:VSX219 WCH219:WCT219 WMD219:WMP219 WVZ219:WWL219 JN65772:JZ65772 TJ65772:TV65772 ADF65772:ADR65772 ANB65772:ANN65772 AWX65772:AXJ65772 BGT65772:BHF65772 BQP65772:BRB65772 CAL65772:CAX65772 CKH65772:CKT65772 CUD65772:CUP65772 DDZ65772:DEL65772 DNV65772:DOH65772 DXR65772:DYD65772 EHN65772:EHZ65772 ERJ65772:ERV65772 FBF65772:FBR65772 FLB65772:FLN65772 FUX65772:FVJ65772 GET65772:GFF65772 GOP65772:GPB65772 GYL65772:GYX65772 HIH65772:HIT65772 HSD65772:HSP65772 IBZ65772:ICL65772 ILV65772:IMH65772 IVR65772:IWD65772 JFN65772:JFZ65772 JPJ65772:JPV65772 JZF65772:JZR65772 KJB65772:KJN65772 KSX65772:KTJ65772 LCT65772:LDF65772 LMP65772:LNB65772 LWL65772:LWX65772 MGH65772:MGT65772 MQD65772:MQP65772 MZZ65772:NAL65772 NJV65772:NKH65772 NTR65772:NUD65772 ODN65772:ODZ65772 ONJ65772:ONV65772 OXF65772:OXR65772 PHB65772:PHN65772 PQX65772:PRJ65772 QAT65772:QBF65772 QKP65772:QLB65772 QUL65772:QUX65772 REH65772:RET65772 ROD65772:ROP65772 RXZ65772:RYL65772 SHV65772:SIH65772 SRR65772:SSD65772 TBN65772:TBZ65772 TLJ65772:TLV65772 TVF65772:TVR65772 UFB65772:UFN65772 UOX65772:UPJ65772 UYT65772:UZF65772 VIP65772:VJB65772 VSL65772:VSX65772 WCH65772:WCT65772 WMD65772:WMP65772 WVZ65772:WWL65772 JN131308:JZ131308 TJ131308:TV131308 ADF131308:ADR131308 ANB131308:ANN131308 AWX131308:AXJ131308 BGT131308:BHF131308 BQP131308:BRB131308 CAL131308:CAX131308 CKH131308:CKT131308 CUD131308:CUP131308 DDZ131308:DEL131308 DNV131308:DOH131308 DXR131308:DYD131308 EHN131308:EHZ131308 ERJ131308:ERV131308 FBF131308:FBR131308 FLB131308:FLN131308 FUX131308:FVJ131308 GET131308:GFF131308 GOP131308:GPB131308 GYL131308:GYX131308 HIH131308:HIT131308 HSD131308:HSP131308 IBZ131308:ICL131308 ILV131308:IMH131308 IVR131308:IWD131308 JFN131308:JFZ131308 JPJ131308:JPV131308 JZF131308:JZR131308 KJB131308:KJN131308 KSX131308:KTJ131308 LCT131308:LDF131308 LMP131308:LNB131308 LWL131308:LWX131308 MGH131308:MGT131308 MQD131308:MQP131308 MZZ131308:NAL131308 NJV131308:NKH131308 NTR131308:NUD131308 ODN131308:ODZ131308 ONJ131308:ONV131308 OXF131308:OXR131308 PHB131308:PHN131308 PQX131308:PRJ131308 QAT131308:QBF131308 QKP131308:QLB131308 QUL131308:QUX131308 REH131308:RET131308 ROD131308:ROP131308 RXZ131308:RYL131308 SHV131308:SIH131308 SRR131308:SSD131308 TBN131308:TBZ131308 TLJ131308:TLV131308 TVF131308:TVR131308 UFB131308:UFN131308 UOX131308:UPJ131308 UYT131308:UZF131308 VIP131308:VJB131308 VSL131308:VSX131308 WCH131308:WCT131308 WMD131308:WMP131308 WVZ131308:WWL131308 JN196844:JZ196844 TJ196844:TV196844 ADF196844:ADR196844 ANB196844:ANN196844 AWX196844:AXJ196844 BGT196844:BHF196844 BQP196844:BRB196844 CAL196844:CAX196844 CKH196844:CKT196844 CUD196844:CUP196844 DDZ196844:DEL196844 DNV196844:DOH196844 DXR196844:DYD196844 EHN196844:EHZ196844 ERJ196844:ERV196844 FBF196844:FBR196844 FLB196844:FLN196844 FUX196844:FVJ196844 GET196844:GFF196844 GOP196844:GPB196844 GYL196844:GYX196844 HIH196844:HIT196844 HSD196844:HSP196844 IBZ196844:ICL196844 ILV196844:IMH196844 IVR196844:IWD196844 JFN196844:JFZ196844 JPJ196844:JPV196844 JZF196844:JZR196844 KJB196844:KJN196844 KSX196844:KTJ196844 LCT196844:LDF196844 LMP196844:LNB196844 LWL196844:LWX196844 MGH196844:MGT196844 MQD196844:MQP196844 MZZ196844:NAL196844 NJV196844:NKH196844 NTR196844:NUD196844 ODN196844:ODZ196844 ONJ196844:ONV196844 OXF196844:OXR196844 PHB196844:PHN196844 PQX196844:PRJ196844 QAT196844:QBF196844 QKP196844:QLB196844 QUL196844:QUX196844 REH196844:RET196844 ROD196844:ROP196844 RXZ196844:RYL196844 SHV196844:SIH196844 SRR196844:SSD196844 TBN196844:TBZ196844 TLJ196844:TLV196844 TVF196844:TVR196844 UFB196844:UFN196844 UOX196844:UPJ196844 UYT196844:UZF196844 VIP196844:VJB196844 VSL196844:VSX196844 WCH196844:WCT196844 WMD196844:WMP196844 WVZ196844:WWL196844 JN262380:JZ262380 TJ262380:TV262380 ADF262380:ADR262380 ANB262380:ANN262380 AWX262380:AXJ262380 BGT262380:BHF262380 BQP262380:BRB262380 CAL262380:CAX262380 CKH262380:CKT262380 CUD262380:CUP262380 DDZ262380:DEL262380 DNV262380:DOH262380 DXR262380:DYD262380 EHN262380:EHZ262380 ERJ262380:ERV262380 FBF262380:FBR262380 FLB262380:FLN262380 FUX262380:FVJ262380 GET262380:GFF262380 GOP262380:GPB262380 GYL262380:GYX262380 HIH262380:HIT262380 HSD262380:HSP262380 IBZ262380:ICL262380 ILV262380:IMH262380 IVR262380:IWD262380 JFN262380:JFZ262380 JPJ262380:JPV262380 JZF262380:JZR262380 KJB262380:KJN262380 KSX262380:KTJ262380 LCT262380:LDF262380 LMP262380:LNB262380 LWL262380:LWX262380 MGH262380:MGT262380 MQD262380:MQP262380 MZZ262380:NAL262380 NJV262380:NKH262380 NTR262380:NUD262380 ODN262380:ODZ262380 ONJ262380:ONV262380 OXF262380:OXR262380 PHB262380:PHN262380 PQX262380:PRJ262380 QAT262380:QBF262380 QKP262380:QLB262380 QUL262380:QUX262380 REH262380:RET262380 ROD262380:ROP262380 RXZ262380:RYL262380 SHV262380:SIH262380 SRR262380:SSD262380 TBN262380:TBZ262380 TLJ262380:TLV262380 TVF262380:TVR262380 UFB262380:UFN262380 UOX262380:UPJ262380 UYT262380:UZF262380 VIP262380:VJB262380 VSL262380:VSX262380 WCH262380:WCT262380 WMD262380:WMP262380 WVZ262380:WWL262380 JN327916:JZ327916 TJ327916:TV327916 ADF327916:ADR327916 ANB327916:ANN327916 AWX327916:AXJ327916 BGT327916:BHF327916 BQP327916:BRB327916 CAL327916:CAX327916 CKH327916:CKT327916 CUD327916:CUP327916 DDZ327916:DEL327916 DNV327916:DOH327916 DXR327916:DYD327916 EHN327916:EHZ327916 ERJ327916:ERV327916 FBF327916:FBR327916 FLB327916:FLN327916 FUX327916:FVJ327916 GET327916:GFF327916 GOP327916:GPB327916 GYL327916:GYX327916 HIH327916:HIT327916 HSD327916:HSP327916 IBZ327916:ICL327916 ILV327916:IMH327916 IVR327916:IWD327916 JFN327916:JFZ327916 JPJ327916:JPV327916 JZF327916:JZR327916 KJB327916:KJN327916 KSX327916:KTJ327916 LCT327916:LDF327916 LMP327916:LNB327916 LWL327916:LWX327916 MGH327916:MGT327916 MQD327916:MQP327916 MZZ327916:NAL327916 NJV327916:NKH327916 NTR327916:NUD327916 ODN327916:ODZ327916 ONJ327916:ONV327916 OXF327916:OXR327916 PHB327916:PHN327916 PQX327916:PRJ327916 QAT327916:QBF327916 QKP327916:QLB327916 QUL327916:QUX327916 REH327916:RET327916 ROD327916:ROP327916 RXZ327916:RYL327916 SHV327916:SIH327916 SRR327916:SSD327916 TBN327916:TBZ327916 TLJ327916:TLV327916 TVF327916:TVR327916 UFB327916:UFN327916 UOX327916:UPJ327916 UYT327916:UZF327916 VIP327916:VJB327916 VSL327916:VSX327916 WCH327916:WCT327916 WMD327916:WMP327916 WVZ327916:WWL327916 JN393452:JZ393452 TJ393452:TV393452 ADF393452:ADR393452 ANB393452:ANN393452 AWX393452:AXJ393452 BGT393452:BHF393452 BQP393452:BRB393452 CAL393452:CAX393452 CKH393452:CKT393452 CUD393452:CUP393452 DDZ393452:DEL393452 DNV393452:DOH393452 DXR393452:DYD393452 EHN393452:EHZ393452 ERJ393452:ERV393452 FBF393452:FBR393452 FLB393452:FLN393452 FUX393452:FVJ393452 GET393452:GFF393452 GOP393452:GPB393452 GYL393452:GYX393452 HIH393452:HIT393452 HSD393452:HSP393452 IBZ393452:ICL393452 ILV393452:IMH393452 IVR393452:IWD393452 JFN393452:JFZ393452 JPJ393452:JPV393452 JZF393452:JZR393452 KJB393452:KJN393452 KSX393452:KTJ393452 LCT393452:LDF393452 LMP393452:LNB393452 LWL393452:LWX393452 MGH393452:MGT393452 MQD393452:MQP393452 MZZ393452:NAL393452 NJV393452:NKH393452 NTR393452:NUD393452 ODN393452:ODZ393452 ONJ393452:ONV393452 OXF393452:OXR393452 PHB393452:PHN393452 PQX393452:PRJ393452 QAT393452:QBF393452 QKP393452:QLB393452 QUL393452:QUX393452 REH393452:RET393452 ROD393452:ROP393452 RXZ393452:RYL393452 SHV393452:SIH393452 SRR393452:SSD393452 TBN393452:TBZ393452 TLJ393452:TLV393452 TVF393452:TVR393452 UFB393452:UFN393452 UOX393452:UPJ393452 UYT393452:UZF393452 VIP393452:VJB393452 VSL393452:VSX393452 WCH393452:WCT393452 WMD393452:WMP393452 WVZ393452:WWL393452 JN458988:JZ458988 TJ458988:TV458988 ADF458988:ADR458988 ANB458988:ANN458988 AWX458988:AXJ458988 BGT458988:BHF458988 BQP458988:BRB458988 CAL458988:CAX458988 CKH458988:CKT458988 CUD458988:CUP458988 DDZ458988:DEL458988 DNV458988:DOH458988 DXR458988:DYD458988 EHN458988:EHZ458988 ERJ458988:ERV458988 FBF458988:FBR458988 FLB458988:FLN458988 FUX458988:FVJ458988 GET458988:GFF458988 GOP458988:GPB458988 GYL458988:GYX458988 HIH458988:HIT458988 HSD458988:HSP458988 IBZ458988:ICL458988 ILV458988:IMH458988 IVR458988:IWD458988 JFN458988:JFZ458988 JPJ458988:JPV458988 JZF458988:JZR458988 KJB458988:KJN458988 KSX458988:KTJ458988 LCT458988:LDF458988 LMP458988:LNB458988 LWL458988:LWX458988 MGH458988:MGT458988 MQD458988:MQP458988 MZZ458988:NAL458988 NJV458988:NKH458988 NTR458988:NUD458988 ODN458988:ODZ458988 ONJ458988:ONV458988 OXF458988:OXR458988 PHB458988:PHN458988 PQX458988:PRJ458988 QAT458988:QBF458988 QKP458988:QLB458988 QUL458988:QUX458988 REH458988:RET458988 ROD458988:ROP458988 RXZ458988:RYL458988 SHV458988:SIH458988 SRR458988:SSD458988 TBN458988:TBZ458988 TLJ458988:TLV458988 TVF458988:TVR458988 UFB458988:UFN458988 UOX458988:UPJ458988 UYT458988:UZF458988 VIP458988:VJB458988 VSL458988:VSX458988 WCH458988:WCT458988 WMD458988:WMP458988 WVZ458988:WWL458988 JN524524:JZ524524 TJ524524:TV524524 ADF524524:ADR524524 ANB524524:ANN524524 AWX524524:AXJ524524 BGT524524:BHF524524 BQP524524:BRB524524 CAL524524:CAX524524 CKH524524:CKT524524 CUD524524:CUP524524 DDZ524524:DEL524524 DNV524524:DOH524524 DXR524524:DYD524524 EHN524524:EHZ524524 ERJ524524:ERV524524 FBF524524:FBR524524 FLB524524:FLN524524 FUX524524:FVJ524524 GET524524:GFF524524 GOP524524:GPB524524 GYL524524:GYX524524 HIH524524:HIT524524 HSD524524:HSP524524 IBZ524524:ICL524524 ILV524524:IMH524524 IVR524524:IWD524524 JFN524524:JFZ524524 JPJ524524:JPV524524 JZF524524:JZR524524 KJB524524:KJN524524 KSX524524:KTJ524524 LCT524524:LDF524524 LMP524524:LNB524524 LWL524524:LWX524524 MGH524524:MGT524524 MQD524524:MQP524524 MZZ524524:NAL524524 NJV524524:NKH524524 NTR524524:NUD524524 ODN524524:ODZ524524 ONJ524524:ONV524524 OXF524524:OXR524524 PHB524524:PHN524524 PQX524524:PRJ524524 QAT524524:QBF524524 QKP524524:QLB524524 QUL524524:QUX524524 REH524524:RET524524 ROD524524:ROP524524 RXZ524524:RYL524524 SHV524524:SIH524524 SRR524524:SSD524524 TBN524524:TBZ524524 TLJ524524:TLV524524 TVF524524:TVR524524 UFB524524:UFN524524 UOX524524:UPJ524524 UYT524524:UZF524524 VIP524524:VJB524524 VSL524524:VSX524524 WCH524524:WCT524524 WMD524524:WMP524524 WVZ524524:WWL524524 JN590060:JZ590060 TJ590060:TV590060 ADF590060:ADR590060 ANB590060:ANN590060 AWX590060:AXJ590060 BGT590060:BHF590060 BQP590060:BRB590060 CAL590060:CAX590060 CKH590060:CKT590060 CUD590060:CUP590060 DDZ590060:DEL590060 DNV590060:DOH590060 DXR590060:DYD590060 EHN590060:EHZ590060 ERJ590060:ERV590060 FBF590060:FBR590060 FLB590060:FLN590060 FUX590060:FVJ590060 GET590060:GFF590060 GOP590060:GPB590060 GYL590060:GYX590060 HIH590060:HIT590060 HSD590060:HSP590060 IBZ590060:ICL590060 ILV590060:IMH590060 IVR590060:IWD590060 JFN590060:JFZ590060 JPJ590060:JPV590060 JZF590060:JZR590060 KJB590060:KJN590060 KSX590060:KTJ590060 LCT590060:LDF590060 LMP590060:LNB590060 LWL590060:LWX590060 MGH590060:MGT590060 MQD590060:MQP590060 MZZ590060:NAL590060 NJV590060:NKH590060 NTR590060:NUD590060 ODN590060:ODZ590060 ONJ590060:ONV590060 OXF590060:OXR590060 PHB590060:PHN590060 PQX590060:PRJ590060 QAT590060:QBF590060 QKP590060:QLB590060 QUL590060:QUX590060 REH590060:RET590060 ROD590060:ROP590060 RXZ590060:RYL590060 SHV590060:SIH590060 SRR590060:SSD590060 TBN590060:TBZ590060 TLJ590060:TLV590060 TVF590060:TVR590060 UFB590060:UFN590060 UOX590060:UPJ590060 UYT590060:UZF590060 VIP590060:VJB590060 VSL590060:VSX590060 WCH590060:WCT590060 WMD590060:WMP590060 WVZ590060:WWL590060 JN655596:JZ655596 TJ655596:TV655596 ADF655596:ADR655596 ANB655596:ANN655596 AWX655596:AXJ655596 BGT655596:BHF655596 BQP655596:BRB655596 CAL655596:CAX655596 CKH655596:CKT655596 CUD655596:CUP655596 DDZ655596:DEL655596 DNV655596:DOH655596 DXR655596:DYD655596 EHN655596:EHZ655596 ERJ655596:ERV655596 FBF655596:FBR655596 FLB655596:FLN655596 FUX655596:FVJ655596 GET655596:GFF655596 GOP655596:GPB655596 GYL655596:GYX655596 HIH655596:HIT655596 HSD655596:HSP655596 IBZ655596:ICL655596 ILV655596:IMH655596 IVR655596:IWD655596 JFN655596:JFZ655596 JPJ655596:JPV655596 JZF655596:JZR655596 KJB655596:KJN655596 KSX655596:KTJ655596 LCT655596:LDF655596 LMP655596:LNB655596 LWL655596:LWX655596 MGH655596:MGT655596 MQD655596:MQP655596 MZZ655596:NAL655596 NJV655596:NKH655596 NTR655596:NUD655596 ODN655596:ODZ655596 ONJ655596:ONV655596 OXF655596:OXR655596 PHB655596:PHN655596 PQX655596:PRJ655596 QAT655596:QBF655596 QKP655596:QLB655596 QUL655596:QUX655596 REH655596:RET655596 ROD655596:ROP655596 RXZ655596:RYL655596 SHV655596:SIH655596 SRR655596:SSD655596 TBN655596:TBZ655596 TLJ655596:TLV655596 TVF655596:TVR655596 UFB655596:UFN655596 UOX655596:UPJ655596 UYT655596:UZF655596 VIP655596:VJB655596 VSL655596:VSX655596 WCH655596:WCT655596 WMD655596:WMP655596 WVZ655596:WWL655596 JN721132:JZ721132 TJ721132:TV721132 ADF721132:ADR721132 ANB721132:ANN721132 AWX721132:AXJ721132 BGT721132:BHF721132 BQP721132:BRB721132 CAL721132:CAX721132 CKH721132:CKT721132 CUD721132:CUP721132 DDZ721132:DEL721132 DNV721132:DOH721132 DXR721132:DYD721132 EHN721132:EHZ721132 ERJ721132:ERV721132 FBF721132:FBR721132 FLB721132:FLN721132 FUX721132:FVJ721132 GET721132:GFF721132 GOP721132:GPB721132 GYL721132:GYX721132 HIH721132:HIT721132 HSD721132:HSP721132 IBZ721132:ICL721132 ILV721132:IMH721132 IVR721132:IWD721132 JFN721132:JFZ721132 JPJ721132:JPV721132 JZF721132:JZR721132 KJB721132:KJN721132 KSX721132:KTJ721132 LCT721132:LDF721132 LMP721132:LNB721132 LWL721132:LWX721132 MGH721132:MGT721132 MQD721132:MQP721132 MZZ721132:NAL721132 NJV721132:NKH721132 NTR721132:NUD721132 ODN721132:ODZ721132 ONJ721132:ONV721132 OXF721132:OXR721132 PHB721132:PHN721132 PQX721132:PRJ721132 QAT721132:QBF721132 QKP721132:QLB721132 QUL721132:QUX721132 REH721132:RET721132 ROD721132:ROP721132 RXZ721132:RYL721132 SHV721132:SIH721132 SRR721132:SSD721132 TBN721132:TBZ721132 TLJ721132:TLV721132 TVF721132:TVR721132 UFB721132:UFN721132 UOX721132:UPJ721132 UYT721132:UZF721132 VIP721132:VJB721132 VSL721132:VSX721132 WCH721132:WCT721132 WMD721132:WMP721132 WVZ721132:WWL721132 JN786668:JZ786668 TJ786668:TV786668 ADF786668:ADR786668 ANB786668:ANN786668 AWX786668:AXJ786668 BGT786668:BHF786668 BQP786668:BRB786668 CAL786668:CAX786668 CKH786668:CKT786668 CUD786668:CUP786668 DDZ786668:DEL786668 DNV786668:DOH786668 DXR786668:DYD786668 EHN786668:EHZ786668 ERJ786668:ERV786668 FBF786668:FBR786668 FLB786668:FLN786668 FUX786668:FVJ786668 GET786668:GFF786668 GOP786668:GPB786668 GYL786668:GYX786668 HIH786668:HIT786668 HSD786668:HSP786668 IBZ786668:ICL786668 ILV786668:IMH786668 IVR786668:IWD786668 JFN786668:JFZ786668 JPJ786668:JPV786668 JZF786668:JZR786668 KJB786668:KJN786668 KSX786668:KTJ786668 LCT786668:LDF786668 LMP786668:LNB786668 LWL786668:LWX786668 MGH786668:MGT786668 MQD786668:MQP786668 MZZ786668:NAL786668 NJV786668:NKH786668 NTR786668:NUD786668 ODN786668:ODZ786668 ONJ786668:ONV786668 OXF786668:OXR786668 PHB786668:PHN786668 PQX786668:PRJ786668 QAT786668:QBF786668 QKP786668:QLB786668 QUL786668:QUX786668 REH786668:RET786668 ROD786668:ROP786668 RXZ786668:RYL786668 SHV786668:SIH786668 SRR786668:SSD786668 TBN786668:TBZ786668 TLJ786668:TLV786668 TVF786668:TVR786668 UFB786668:UFN786668 UOX786668:UPJ786668 UYT786668:UZF786668 VIP786668:VJB786668 VSL786668:VSX786668 WCH786668:WCT786668 WMD786668:WMP786668 WVZ786668:WWL786668 JN852204:JZ852204 TJ852204:TV852204 ADF852204:ADR852204 ANB852204:ANN852204 AWX852204:AXJ852204 BGT852204:BHF852204 BQP852204:BRB852204 CAL852204:CAX852204 CKH852204:CKT852204 CUD852204:CUP852204 DDZ852204:DEL852204 DNV852204:DOH852204 DXR852204:DYD852204 EHN852204:EHZ852204 ERJ852204:ERV852204 FBF852204:FBR852204 FLB852204:FLN852204 FUX852204:FVJ852204 GET852204:GFF852204 GOP852204:GPB852204 GYL852204:GYX852204 HIH852204:HIT852204 HSD852204:HSP852204 IBZ852204:ICL852204 ILV852204:IMH852204 IVR852204:IWD852204 JFN852204:JFZ852204 JPJ852204:JPV852204 JZF852204:JZR852204 KJB852204:KJN852204 KSX852204:KTJ852204 LCT852204:LDF852204 LMP852204:LNB852204 LWL852204:LWX852204 MGH852204:MGT852204 MQD852204:MQP852204 MZZ852204:NAL852204 NJV852204:NKH852204 NTR852204:NUD852204 ODN852204:ODZ852204 ONJ852204:ONV852204 OXF852204:OXR852204 PHB852204:PHN852204 PQX852204:PRJ852204 QAT852204:QBF852204 QKP852204:QLB852204 QUL852204:QUX852204 REH852204:RET852204 ROD852204:ROP852204 RXZ852204:RYL852204 SHV852204:SIH852204 SRR852204:SSD852204 TBN852204:TBZ852204 TLJ852204:TLV852204 TVF852204:TVR852204 UFB852204:UFN852204 UOX852204:UPJ852204 UYT852204:UZF852204 VIP852204:VJB852204 VSL852204:VSX852204 WCH852204:WCT852204 WMD852204:WMP852204 WVZ852204:WWL852204 JN917740:JZ917740 TJ917740:TV917740 ADF917740:ADR917740 ANB917740:ANN917740 AWX917740:AXJ917740 BGT917740:BHF917740 BQP917740:BRB917740 CAL917740:CAX917740 CKH917740:CKT917740 CUD917740:CUP917740 DDZ917740:DEL917740 DNV917740:DOH917740 DXR917740:DYD917740 EHN917740:EHZ917740 ERJ917740:ERV917740 FBF917740:FBR917740 FLB917740:FLN917740 FUX917740:FVJ917740 GET917740:GFF917740 GOP917740:GPB917740 GYL917740:GYX917740 HIH917740:HIT917740 HSD917740:HSP917740 IBZ917740:ICL917740 ILV917740:IMH917740 IVR917740:IWD917740 JFN917740:JFZ917740 JPJ917740:JPV917740 JZF917740:JZR917740 KJB917740:KJN917740 KSX917740:KTJ917740 LCT917740:LDF917740 LMP917740:LNB917740 LWL917740:LWX917740 MGH917740:MGT917740 MQD917740:MQP917740 MZZ917740:NAL917740 NJV917740:NKH917740 NTR917740:NUD917740 ODN917740:ODZ917740 ONJ917740:ONV917740 OXF917740:OXR917740 PHB917740:PHN917740 PQX917740:PRJ917740 QAT917740:QBF917740 QKP917740:QLB917740 QUL917740:QUX917740 REH917740:RET917740 ROD917740:ROP917740 RXZ917740:RYL917740 SHV917740:SIH917740 SRR917740:SSD917740 TBN917740:TBZ917740 TLJ917740:TLV917740 TVF917740:TVR917740 UFB917740:UFN917740 UOX917740:UPJ917740 UYT917740:UZF917740 VIP917740:VJB917740 VSL917740:VSX917740 WCH917740:WCT917740 WMD917740:WMP917740 WVZ917740:WWL917740 JN983276:JZ983276 TJ983276:TV983276 ADF983276:ADR983276 ANB983276:ANN983276 AWX983276:AXJ983276 BGT983276:BHF983276 BQP983276:BRB983276 CAL983276:CAX983276 CKH983276:CKT983276 CUD983276:CUP983276 DDZ983276:DEL983276 DNV983276:DOH983276 DXR983276:DYD983276 EHN983276:EHZ983276 ERJ983276:ERV983276 FBF983276:FBR983276 FLB983276:FLN983276 FUX983276:FVJ983276 GET983276:GFF983276 GOP983276:GPB983276 GYL983276:GYX983276 HIH983276:HIT983276 HSD983276:HSP983276 IBZ983276:ICL983276 ILV983276:IMH983276 IVR983276:IWD983276 JFN983276:JFZ983276 JPJ983276:JPV983276 JZF983276:JZR983276 KJB983276:KJN983276 KSX983276:KTJ983276 LCT983276:LDF983276 LMP983276:LNB983276 LWL983276:LWX983276 MGH983276:MGT983276 MQD983276:MQP983276 MZZ983276:NAL983276 NJV983276:NKH983276 NTR983276:NUD983276 ODN983276:ODZ983276 ONJ983276:ONV983276 OXF983276:OXR983276 PHB983276:PHN983276 PQX983276:PRJ983276 QAT983276:QBF983276 QKP983276:QLB983276 QUL983276:QUX983276 REH983276:RET983276 ROD983276:ROP983276 RXZ983276:RYL983276 SHV983276:SIH983276 SRR983276:SSD983276 TBN983276:TBZ983276 TLJ983276:TLV983276 TVF983276:TVR983276 UFB983276:UFN983276 UOX983276:UPJ983276 UYT983276:UZF983276 VIP983276:VJB983276 VSL983276:VSX983276 WCH983276:WCT983276 WMD983276:WMP983276 WVZ983276:WWL983276 G65772:AD65772 G983276:AD983276 G917740:AD917740 G852204:AD852204 G786668:AD786668 G721132:AD721132 G655596:AD655596 G590060:AD590060 G524524:AD524524 G458988:AD458988 G393452:AD393452 G327916:AD327916 G262380:AD262380 G196844:AD196844 G131308:AD131308 G219:AD219" xr:uid="{00000000-0002-0000-0100-000000000000}"/>
    <dataValidation allowBlank="1" showInputMessage="1" showErrorMessage="1" prompt="Diligencie si es mensual, bimestral, trimestral o semestral." sqref="G65760:I65760 JN65760:JP65760 TJ65760:TL65760 ADF65760:ADH65760 ANB65760:AND65760 AWX65760:AWZ65760 BGT65760:BGV65760 BQP65760:BQR65760 CAL65760:CAN65760 CKH65760:CKJ65760 CUD65760:CUF65760 DDZ65760:DEB65760 DNV65760:DNX65760 DXR65760:DXT65760 EHN65760:EHP65760 ERJ65760:ERL65760 FBF65760:FBH65760 FLB65760:FLD65760 FUX65760:FUZ65760 GET65760:GEV65760 GOP65760:GOR65760 GYL65760:GYN65760 HIH65760:HIJ65760 HSD65760:HSF65760 IBZ65760:ICB65760 ILV65760:ILX65760 IVR65760:IVT65760 JFN65760:JFP65760 JPJ65760:JPL65760 JZF65760:JZH65760 KJB65760:KJD65760 KSX65760:KSZ65760 LCT65760:LCV65760 LMP65760:LMR65760 LWL65760:LWN65760 MGH65760:MGJ65760 MQD65760:MQF65760 MZZ65760:NAB65760 NJV65760:NJX65760 NTR65760:NTT65760 ODN65760:ODP65760 ONJ65760:ONL65760 OXF65760:OXH65760 PHB65760:PHD65760 PQX65760:PQZ65760 QAT65760:QAV65760 QKP65760:QKR65760 QUL65760:QUN65760 REH65760:REJ65760 ROD65760:ROF65760 RXZ65760:RYB65760 SHV65760:SHX65760 SRR65760:SRT65760 TBN65760:TBP65760 TLJ65760:TLL65760 TVF65760:TVH65760 UFB65760:UFD65760 UOX65760:UOZ65760 UYT65760:UYV65760 VIP65760:VIR65760 VSL65760:VSN65760 WCH65760:WCJ65760 WMD65760:WMF65760 WVZ65760:WWB65760 G131296:I131296 JN131296:JP131296 TJ131296:TL131296 ADF131296:ADH131296 ANB131296:AND131296 AWX131296:AWZ131296 BGT131296:BGV131296 BQP131296:BQR131296 CAL131296:CAN131296 CKH131296:CKJ131296 CUD131296:CUF131296 DDZ131296:DEB131296 DNV131296:DNX131296 DXR131296:DXT131296 EHN131296:EHP131296 ERJ131296:ERL131296 FBF131296:FBH131296 FLB131296:FLD131296 FUX131296:FUZ131296 GET131296:GEV131296 GOP131296:GOR131296 GYL131296:GYN131296 HIH131296:HIJ131296 HSD131296:HSF131296 IBZ131296:ICB131296 ILV131296:ILX131296 IVR131296:IVT131296 JFN131296:JFP131296 JPJ131296:JPL131296 JZF131296:JZH131296 KJB131296:KJD131296 KSX131296:KSZ131296 LCT131296:LCV131296 LMP131296:LMR131296 LWL131296:LWN131296 MGH131296:MGJ131296 MQD131296:MQF131296 MZZ131296:NAB131296 NJV131296:NJX131296 NTR131296:NTT131296 ODN131296:ODP131296 ONJ131296:ONL131296 OXF131296:OXH131296 PHB131296:PHD131296 PQX131296:PQZ131296 QAT131296:QAV131296 QKP131296:QKR131296 QUL131296:QUN131296 REH131296:REJ131296 ROD131296:ROF131296 RXZ131296:RYB131296 SHV131296:SHX131296 SRR131296:SRT131296 TBN131296:TBP131296 TLJ131296:TLL131296 TVF131296:TVH131296 UFB131296:UFD131296 UOX131296:UOZ131296 UYT131296:UYV131296 VIP131296:VIR131296 VSL131296:VSN131296 WCH131296:WCJ131296 WMD131296:WMF131296 WVZ131296:WWB131296 G196832:I196832 JN196832:JP196832 TJ196832:TL196832 ADF196832:ADH196832 ANB196832:AND196832 AWX196832:AWZ196832 BGT196832:BGV196832 BQP196832:BQR196832 CAL196832:CAN196832 CKH196832:CKJ196832 CUD196832:CUF196832 DDZ196832:DEB196832 DNV196832:DNX196832 DXR196832:DXT196832 EHN196832:EHP196832 ERJ196832:ERL196832 FBF196832:FBH196832 FLB196832:FLD196832 FUX196832:FUZ196832 GET196832:GEV196832 GOP196832:GOR196832 GYL196832:GYN196832 HIH196832:HIJ196832 HSD196832:HSF196832 IBZ196832:ICB196832 ILV196832:ILX196832 IVR196832:IVT196832 JFN196832:JFP196832 JPJ196832:JPL196832 JZF196832:JZH196832 KJB196832:KJD196832 KSX196832:KSZ196832 LCT196832:LCV196832 LMP196832:LMR196832 LWL196832:LWN196832 MGH196832:MGJ196832 MQD196832:MQF196832 MZZ196832:NAB196832 NJV196832:NJX196832 NTR196832:NTT196832 ODN196832:ODP196832 ONJ196832:ONL196832 OXF196832:OXH196832 PHB196832:PHD196832 PQX196832:PQZ196832 QAT196832:QAV196832 QKP196832:QKR196832 QUL196832:QUN196832 REH196832:REJ196832 ROD196832:ROF196832 RXZ196832:RYB196832 SHV196832:SHX196832 SRR196832:SRT196832 TBN196832:TBP196832 TLJ196832:TLL196832 TVF196832:TVH196832 UFB196832:UFD196832 UOX196832:UOZ196832 UYT196832:UYV196832 VIP196832:VIR196832 VSL196832:VSN196832 WCH196832:WCJ196832 WMD196832:WMF196832 WVZ196832:WWB196832 G262368:I262368 JN262368:JP262368 TJ262368:TL262368 ADF262368:ADH262368 ANB262368:AND262368 AWX262368:AWZ262368 BGT262368:BGV262368 BQP262368:BQR262368 CAL262368:CAN262368 CKH262368:CKJ262368 CUD262368:CUF262368 DDZ262368:DEB262368 DNV262368:DNX262368 DXR262368:DXT262368 EHN262368:EHP262368 ERJ262368:ERL262368 FBF262368:FBH262368 FLB262368:FLD262368 FUX262368:FUZ262368 GET262368:GEV262368 GOP262368:GOR262368 GYL262368:GYN262368 HIH262368:HIJ262368 HSD262368:HSF262368 IBZ262368:ICB262368 ILV262368:ILX262368 IVR262368:IVT262368 JFN262368:JFP262368 JPJ262368:JPL262368 JZF262368:JZH262368 KJB262368:KJD262368 KSX262368:KSZ262368 LCT262368:LCV262368 LMP262368:LMR262368 LWL262368:LWN262368 MGH262368:MGJ262368 MQD262368:MQF262368 MZZ262368:NAB262368 NJV262368:NJX262368 NTR262368:NTT262368 ODN262368:ODP262368 ONJ262368:ONL262368 OXF262368:OXH262368 PHB262368:PHD262368 PQX262368:PQZ262368 QAT262368:QAV262368 QKP262368:QKR262368 QUL262368:QUN262368 REH262368:REJ262368 ROD262368:ROF262368 RXZ262368:RYB262368 SHV262368:SHX262368 SRR262368:SRT262368 TBN262368:TBP262368 TLJ262368:TLL262368 TVF262368:TVH262368 UFB262368:UFD262368 UOX262368:UOZ262368 UYT262368:UYV262368 VIP262368:VIR262368 VSL262368:VSN262368 WCH262368:WCJ262368 WMD262368:WMF262368 WVZ262368:WWB262368 G327904:I327904 JN327904:JP327904 TJ327904:TL327904 ADF327904:ADH327904 ANB327904:AND327904 AWX327904:AWZ327904 BGT327904:BGV327904 BQP327904:BQR327904 CAL327904:CAN327904 CKH327904:CKJ327904 CUD327904:CUF327904 DDZ327904:DEB327904 DNV327904:DNX327904 DXR327904:DXT327904 EHN327904:EHP327904 ERJ327904:ERL327904 FBF327904:FBH327904 FLB327904:FLD327904 FUX327904:FUZ327904 GET327904:GEV327904 GOP327904:GOR327904 GYL327904:GYN327904 HIH327904:HIJ327904 HSD327904:HSF327904 IBZ327904:ICB327904 ILV327904:ILX327904 IVR327904:IVT327904 JFN327904:JFP327904 JPJ327904:JPL327904 JZF327904:JZH327904 KJB327904:KJD327904 KSX327904:KSZ327904 LCT327904:LCV327904 LMP327904:LMR327904 LWL327904:LWN327904 MGH327904:MGJ327904 MQD327904:MQF327904 MZZ327904:NAB327904 NJV327904:NJX327904 NTR327904:NTT327904 ODN327904:ODP327904 ONJ327904:ONL327904 OXF327904:OXH327904 PHB327904:PHD327904 PQX327904:PQZ327904 QAT327904:QAV327904 QKP327904:QKR327904 QUL327904:QUN327904 REH327904:REJ327904 ROD327904:ROF327904 RXZ327904:RYB327904 SHV327904:SHX327904 SRR327904:SRT327904 TBN327904:TBP327904 TLJ327904:TLL327904 TVF327904:TVH327904 UFB327904:UFD327904 UOX327904:UOZ327904 UYT327904:UYV327904 VIP327904:VIR327904 VSL327904:VSN327904 WCH327904:WCJ327904 WMD327904:WMF327904 WVZ327904:WWB327904 G393440:I393440 JN393440:JP393440 TJ393440:TL393440 ADF393440:ADH393440 ANB393440:AND393440 AWX393440:AWZ393440 BGT393440:BGV393440 BQP393440:BQR393440 CAL393440:CAN393440 CKH393440:CKJ393440 CUD393440:CUF393440 DDZ393440:DEB393440 DNV393440:DNX393440 DXR393440:DXT393440 EHN393440:EHP393440 ERJ393440:ERL393440 FBF393440:FBH393440 FLB393440:FLD393440 FUX393440:FUZ393440 GET393440:GEV393440 GOP393440:GOR393440 GYL393440:GYN393440 HIH393440:HIJ393440 HSD393440:HSF393440 IBZ393440:ICB393440 ILV393440:ILX393440 IVR393440:IVT393440 JFN393440:JFP393440 JPJ393440:JPL393440 JZF393440:JZH393440 KJB393440:KJD393440 KSX393440:KSZ393440 LCT393440:LCV393440 LMP393440:LMR393440 LWL393440:LWN393440 MGH393440:MGJ393440 MQD393440:MQF393440 MZZ393440:NAB393440 NJV393440:NJX393440 NTR393440:NTT393440 ODN393440:ODP393440 ONJ393440:ONL393440 OXF393440:OXH393440 PHB393440:PHD393440 PQX393440:PQZ393440 QAT393440:QAV393440 QKP393440:QKR393440 QUL393440:QUN393440 REH393440:REJ393440 ROD393440:ROF393440 RXZ393440:RYB393440 SHV393440:SHX393440 SRR393440:SRT393440 TBN393440:TBP393440 TLJ393440:TLL393440 TVF393440:TVH393440 UFB393440:UFD393440 UOX393440:UOZ393440 UYT393440:UYV393440 VIP393440:VIR393440 VSL393440:VSN393440 WCH393440:WCJ393440 WMD393440:WMF393440 WVZ393440:WWB393440 G458976:I458976 JN458976:JP458976 TJ458976:TL458976 ADF458976:ADH458976 ANB458976:AND458976 AWX458976:AWZ458976 BGT458976:BGV458976 BQP458976:BQR458976 CAL458976:CAN458976 CKH458976:CKJ458976 CUD458976:CUF458976 DDZ458976:DEB458976 DNV458976:DNX458976 DXR458976:DXT458976 EHN458976:EHP458976 ERJ458976:ERL458976 FBF458976:FBH458976 FLB458976:FLD458976 FUX458976:FUZ458976 GET458976:GEV458976 GOP458976:GOR458976 GYL458976:GYN458976 HIH458976:HIJ458976 HSD458976:HSF458976 IBZ458976:ICB458976 ILV458976:ILX458976 IVR458976:IVT458976 JFN458976:JFP458976 JPJ458976:JPL458976 JZF458976:JZH458976 KJB458976:KJD458976 KSX458976:KSZ458976 LCT458976:LCV458976 LMP458976:LMR458976 LWL458976:LWN458976 MGH458976:MGJ458976 MQD458976:MQF458976 MZZ458976:NAB458976 NJV458976:NJX458976 NTR458976:NTT458976 ODN458976:ODP458976 ONJ458976:ONL458976 OXF458976:OXH458976 PHB458976:PHD458976 PQX458976:PQZ458976 QAT458976:QAV458976 QKP458976:QKR458976 QUL458976:QUN458976 REH458976:REJ458976 ROD458976:ROF458976 RXZ458976:RYB458976 SHV458976:SHX458976 SRR458976:SRT458976 TBN458976:TBP458976 TLJ458976:TLL458976 TVF458976:TVH458976 UFB458976:UFD458976 UOX458976:UOZ458976 UYT458976:UYV458976 VIP458976:VIR458976 VSL458976:VSN458976 WCH458976:WCJ458976 WMD458976:WMF458976 WVZ458976:WWB458976 G524512:I524512 JN524512:JP524512 TJ524512:TL524512 ADF524512:ADH524512 ANB524512:AND524512 AWX524512:AWZ524512 BGT524512:BGV524512 BQP524512:BQR524512 CAL524512:CAN524512 CKH524512:CKJ524512 CUD524512:CUF524512 DDZ524512:DEB524512 DNV524512:DNX524512 DXR524512:DXT524512 EHN524512:EHP524512 ERJ524512:ERL524512 FBF524512:FBH524512 FLB524512:FLD524512 FUX524512:FUZ524512 GET524512:GEV524512 GOP524512:GOR524512 GYL524512:GYN524512 HIH524512:HIJ524512 HSD524512:HSF524512 IBZ524512:ICB524512 ILV524512:ILX524512 IVR524512:IVT524512 JFN524512:JFP524512 JPJ524512:JPL524512 JZF524512:JZH524512 KJB524512:KJD524512 KSX524512:KSZ524512 LCT524512:LCV524512 LMP524512:LMR524512 LWL524512:LWN524512 MGH524512:MGJ524512 MQD524512:MQF524512 MZZ524512:NAB524512 NJV524512:NJX524512 NTR524512:NTT524512 ODN524512:ODP524512 ONJ524512:ONL524512 OXF524512:OXH524512 PHB524512:PHD524512 PQX524512:PQZ524512 QAT524512:QAV524512 QKP524512:QKR524512 QUL524512:QUN524512 REH524512:REJ524512 ROD524512:ROF524512 RXZ524512:RYB524512 SHV524512:SHX524512 SRR524512:SRT524512 TBN524512:TBP524512 TLJ524512:TLL524512 TVF524512:TVH524512 UFB524512:UFD524512 UOX524512:UOZ524512 UYT524512:UYV524512 VIP524512:VIR524512 VSL524512:VSN524512 WCH524512:WCJ524512 WMD524512:WMF524512 WVZ524512:WWB524512 G590048:I590048 JN590048:JP590048 TJ590048:TL590048 ADF590048:ADH590048 ANB590048:AND590048 AWX590048:AWZ590048 BGT590048:BGV590048 BQP590048:BQR590048 CAL590048:CAN590048 CKH590048:CKJ590048 CUD590048:CUF590048 DDZ590048:DEB590048 DNV590048:DNX590048 DXR590048:DXT590048 EHN590048:EHP590048 ERJ590048:ERL590048 FBF590048:FBH590048 FLB590048:FLD590048 FUX590048:FUZ590048 GET590048:GEV590048 GOP590048:GOR590048 GYL590048:GYN590048 HIH590048:HIJ590048 HSD590048:HSF590048 IBZ590048:ICB590048 ILV590048:ILX590048 IVR590048:IVT590048 JFN590048:JFP590048 JPJ590048:JPL590048 JZF590048:JZH590048 KJB590048:KJD590048 KSX590048:KSZ590048 LCT590048:LCV590048 LMP590048:LMR590048 LWL590048:LWN590048 MGH590048:MGJ590048 MQD590048:MQF590048 MZZ590048:NAB590048 NJV590048:NJX590048 NTR590048:NTT590048 ODN590048:ODP590048 ONJ590048:ONL590048 OXF590048:OXH590048 PHB590048:PHD590048 PQX590048:PQZ590048 QAT590048:QAV590048 QKP590048:QKR590048 QUL590048:QUN590048 REH590048:REJ590048 ROD590048:ROF590048 RXZ590048:RYB590048 SHV590048:SHX590048 SRR590048:SRT590048 TBN590048:TBP590048 TLJ590048:TLL590048 TVF590048:TVH590048 UFB590048:UFD590048 UOX590048:UOZ590048 UYT590048:UYV590048 VIP590048:VIR590048 VSL590048:VSN590048 WCH590048:WCJ590048 WMD590048:WMF590048 WVZ590048:WWB590048 G655584:I655584 JN655584:JP655584 TJ655584:TL655584 ADF655584:ADH655584 ANB655584:AND655584 AWX655584:AWZ655584 BGT655584:BGV655584 BQP655584:BQR655584 CAL655584:CAN655584 CKH655584:CKJ655584 CUD655584:CUF655584 DDZ655584:DEB655584 DNV655584:DNX655584 DXR655584:DXT655584 EHN655584:EHP655584 ERJ655584:ERL655584 FBF655584:FBH655584 FLB655584:FLD655584 FUX655584:FUZ655584 GET655584:GEV655584 GOP655584:GOR655584 GYL655584:GYN655584 HIH655584:HIJ655584 HSD655584:HSF655584 IBZ655584:ICB655584 ILV655584:ILX655584 IVR655584:IVT655584 JFN655584:JFP655584 JPJ655584:JPL655584 JZF655584:JZH655584 KJB655584:KJD655584 KSX655584:KSZ655584 LCT655584:LCV655584 LMP655584:LMR655584 LWL655584:LWN655584 MGH655584:MGJ655584 MQD655584:MQF655584 MZZ655584:NAB655584 NJV655584:NJX655584 NTR655584:NTT655584 ODN655584:ODP655584 ONJ655584:ONL655584 OXF655584:OXH655584 PHB655584:PHD655584 PQX655584:PQZ655584 QAT655584:QAV655584 QKP655584:QKR655584 QUL655584:QUN655584 REH655584:REJ655584 ROD655584:ROF655584 RXZ655584:RYB655584 SHV655584:SHX655584 SRR655584:SRT655584 TBN655584:TBP655584 TLJ655584:TLL655584 TVF655584:TVH655584 UFB655584:UFD655584 UOX655584:UOZ655584 UYT655584:UYV655584 VIP655584:VIR655584 VSL655584:VSN655584 WCH655584:WCJ655584 WMD655584:WMF655584 WVZ655584:WWB655584 G721120:I721120 JN721120:JP721120 TJ721120:TL721120 ADF721120:ADH721120 ANB721120:AND721120 AWX721120:AWZ721120 BGT721120:BGV721120 BQP721120:BQR721120 CAL721120:CAN721120 CKH721120:CKJ721120 CUD721120:CUF721120 DDZ721120:DEB721120 DNV721120:DNX721120 DXR721120:DXT721120 EHN721120:EHP721120 ERJ721120:ERL721120 FBF721120:FBH721120 FLB721120:FLD721120 FUX721120:FUZ721120 GET721120:GEV721120 GOP721120:GOR721120 GYL721120:GYN721120 HIH721120:HIJ721120 HSD721120:HSF721120 IBZ721120:ICB721120 ILV721120:ILX721120 IVR721120:IVT721120 JFN721120:JFP721120 JPJ721120:JPL721120 JZF721120:JZH721120 KJB721120:KJD721120 KSX721120:KSZ721120 LCT721120:LCV721120 LMP721120:LMR721120 LWL721120:LWN721120 MGH721120:MGJ721120 MQD721120:MQF721120 MZZ721120:NAB721120 NJV721120:NJX721120 NTR721120:NTT721120 ODN721120:ODP721120 ONJ721120:ONL721120 OXF721120:OXH721120 PHB721120:PHD721120 PQX721120:PQZ721120 QAT721120:QAV721120 QKP721120:QKR721120 QUL721120:QUN721120 REH721120:REJ721120 ROD721120:ROF721120 RXZ721120:RYB721120 SHV721120:SHX721120 SRR721120:SRT721120 TBN721120:TBP721120 TLJ721120:TLL721120 TVF721120:TVH721120 UFB721120:UFD721120 UOX721120:UOZ721120 UYT721120:UYV721120 VIP721120:VIR721120 VSL721120:VSN721120 WCH721120:WCJ721120 WMD721120:WMF721120 WVZ721120:WWB721120 G786656:I786656 JN786656:JP786656 TJ786656:TL786656 ADF786656:ADH786656 ANB786656:AND786656 AWX786656:AWZ786656 BGT786656:BGV786656 BQP786656:BQR786656 CAL786656:CAN786656 CKH786656:CKJ786656 CUD786656:CUF786656 DDZ786656:DEB786656 DNV786656:DNX786656 DXR786656:DXT786656 EHN786656:EHP786656 ERJ786656:ERL786656 FBF786656:FBH786656 FLB786656:FLD786656 FUX786656:FUZ786656 GET786656:GEV786656 GOP786656:GOR786656 GYL786656:GYN786656 HIH786656:HIJ786656 HSD786656:HSF786656 IBZ786656:ICB786656 ILV786656:ILX786656 IVR786656:IVT786656 JFN786656:JFP786656 JPJ786656:JPL786656 JZF786656:JZH786656 KJB786656:KJD786656 KSX786656:KSZ786656 LCT786656:LCV786656 LMP786656:LMR786656 LWL786656:LWN786656 MGH786656:MGJ786656 MQD786656:MQF786656 MZZ786656:NAB786656 NJV786656:NJX786656 NTR786656:NTT786656 ODN786656:ODP786656 ONJ786656:ONL786656 OXF786656:OXH786656 PHB786656:PHD786656 PQX786656:PQZ786656 QAT786656:QAV786656 QKP786656:QKR786656 QUL786656:QUN786656 REH786656:REJ786656 ROD786656:ROF786656 RXZ786656:RYB786656 SHV786656:SHX786656 SRR786656:SRT786656 TBN786656:TBP786656 TLJ786656:TLL786656 TVF786656:TVH786656 UFB786656:UFD786656 UOX786656:UOZ786656 UYT786656:UYV786656 VIP786656:VIR786656 VSL786656:VSN786656 WCH786656:WCJ786656 WMD786656:WMF786656 WVZ786656:WWB786656 G852192:I852192 JN852192:JP852192 TJ852192:TL852192 ADF852192:ADH852192 ANB852192:AND852192 AWX852192:AWZ852192 BGT852192:BGV852192 BQP852192:BQR852192 CAL852192:CAN852192 CKH852192:CKJ852192 CUD852192:CUF852192 DDZ852192:DEB852192 DNV852192:DNX852192 DXR852192:DXT852192 EHN852192:EHP852192 ERJ852192:ERL852192 FBF852192:FBH852192 FLB852192:FLD852192 FUX852192:FUZ852192 GET852192:GEV852192 GOP852192:GOR852192 GYL852192:GYN852192 HIH852192:HIJ852192 HSD852192:HSF852192 IBZ852192:ICB852192 ILV852192:ILX852192 IVR852192:IVT852192 JFN852192:JFP852192 JPJ852192:JPL852192 JZF852192:JZH852192 KJB852192:KJD852192 KSX852192:KSZ852192 LCT852192:LCV852192 LMP852192:LMR852192 LWL852192:LWN852192 MGH852192:MGJ852192 MQD852192:MQF852192 MZZ852192:NAB852192 NJV852192:NJX852192 NTR852192:NTT852192 ODN852192:ODP852192 ONJ852192:ONL852192 OXF852192:OXH852192 PHB852192:PHD852192 PQX852192:PQZ852192 QAT852192:QAV852192 QKP852192:QKR852192 QUL852192:QUN852192 REH852192:REJ852192 ROD852192:ROF852192 RXZ852192:RYB852192 SHV852192:SHX852192 SRR852192:SRT852192 TBN852192:TBP852192 TLJ852192:TLL852192 TVF852192:TVH852192 UFB852192:UFD852192 UOX852192:UOZ852192 UYT852192:UYV852192 VIP852192:VIR852192 VSL852192:VSN852192 WCH852192:WCJ852192 WMD852192:WMF852192 WVZ852192:WWB852192 G917728:I917728 JN917728:JP917728 TJ917728:TL917728 ADF917728:ADH917728 ANB917728:AND917728 AWX917728:AWZ917728 BGT917728:BGV917728 BQP917728:BQR917728 CAL917728:CAN917728 CKH917728:CKJ917728 CUD917728:CUF917728 DDZ917728:DEB917728 DNV917728:DNX917728 DXR917728:DXT917728 EHN917728:EHP917728 ERJ917728:ERL917728 FBF917728:FBH917728 FLB917728:FLD917728 FUX917728:FUZ917728 GET917728:GEV917728 GOP917728:GOR917728 GYL917728:GYN917728 HIH917728:HIJ917728 HSD917728:HSF917728 IBZ917728:ICB917728 ILV917728:ILX917728 IVR917728:IVT917728 JFN917728:JFP917728 JPJ917728:JPL917728 JZF917728:JZH917728 KJB917728:KJD917728 KSX917728:KSZ917728 LCT917728:LCV917728 LMP917728:LMR917728 LWL917728:LWN917728 MGH917728:MGJ917728 MQD917728:MQF917728 MZZ917728:NAB917728 NJV917728:NJX917728 NTR917728:NTT917728 ODN917728:ODP917728 ONJ917728:ONL917728 OXF917728:OXH917728 PHB917728:PHD917728 PQX917728:PQZ917728 QAT917728:QAV917728 QKP917728:QKR917728 QUL917728:QUN917728 REH917728:REJ917728 ROD917728:ROF917728 RXZ917728:RYB917728 SHV917728:SHX917728 SRR917728:SRT917728 TBN917728:TBP917728 TLJ917728:TLL917728 TVF917728:TVH917728 UFB917728:UFD917728 UOX917728:UOZ917728 UYT917728:UYV917728 VIP917728:VIR917728 VSL917728:VSN917728 WCH917728:WCJ917728 WMD917728:WMF917728 WVZ917728:WWB917728 G983264:I983264 JN983264:JP983264 TJ983264:TL983264 ADF983264:ADH983264 ANB983264:AND983264 AWX983264:AWZ983264 BGT983264:BGV983264 BQP983264:BQR983264 CAL983264:CAN983264 CKH983264:CKJ983264 CUD983264:CUF983264 DDZ983264:DEB983264 DNV983264:DNX983264 DXR983264:DXT983264 EHN983264:EHP983264 ERJ983264:ERL983264 FBF983264:FBH983264 FLB983264:FLD983264 FUX983264:FUZ983264 GET983264:GEV983264 GOP983264:GOR983264 GYL983264:GYN983264 HIH983264:HIJ983264 HSD983264:HSF983264 IBZ983264:ICB983264 ILV983264:ILX983264 IVR983264:IVT983264 JFN983264:JFP983264 JPJ983264:JPL983264 JZF983264:JZH983264 KJB983264:KJD983264 KSX983264:KSZ983264 LCT983264:LCV983264 LMP983264:LMR983264 LWL983264:LWN983264 MGH983264:MGJ983264 MQD983264:MQF983264 MZZ983264:NAB983264 NJV983264:NJX983264 NTR983264:NTT983264 ODN983264:ODP983264 ONJ983264:ONL983264 OXF983264:OXH983264 PHB983264:PHD983264 PQX983264:PQZ983264 QAT983264:QAV983264 QKP983264:QKR983264 QUL983264:QUN983264 REH983264:REJ983264 ROD983264:ROF983264 RXZ983264:RYB983264 SHV983264:SHX983264 SRR983264:SRT983264 TBN983264:TBP983264 TLJ983264:TLL983264 TVF983264:TVH983264 UFB983264:UFD983264 UOX983264:UOZ983264 UYT983264:UYV983264 VIP983264:VIR983264 VSL983264:VSN983264 WCH983264:WCJ983264 WMD983264:WMF983264 WVZ983264:WWB983264 C11:F11 JK11:JM11 TG11:TI11 ADC11:ADE11 AMY11:ANA11 AWU11:AWW11 BGQ11:BGS11 BQM11:BQO11 CAI11:CAK11 CKE11:CKG11 CUA11:CUC11 DDW11:DDY11 DNS11:DNU11 DXO11:DXQ11 EHK11:EHM11 ERG11:ERI11 FBC11:FBE11 FKY11:FLA11 FUU11:FUW11 GEQ11:GES11 GOM11:GOO11 GYI11:GYK11 HIE11:HIG11 HSA11:HSC11 IBW11:IBY11 ILS11:ILU11 IVO11:IVQ11 JFK11:JFM11 JPG11:JPI11 JZC11:JZE11 KIY11:KJA11 KSU11:KSW11 LCQ11:LCS11 LMM11:LMO11 LWI11:LWK11 MGE11:MGG11 MQA11:MQC11 MZW11:MZY11 NJS11:NJU11 NTO11:NTQ11 ODK11:ODM11 ONG11:ONI11 OXC11:OXE11 PGY11:PHA11 PQU11:PQW11 QAQ11:QAS11 QKM11:QKO11 QUI11:QUK11 REE11:REG11 ROA11:ROC11 RXW11:RXY11 SHS11:SHU11 SRO11:SRQ11 TBK11:TBM11 TLG11:TLI11 TVC11:TVE11 UEY11:UFA11 UOU11:UOW11 UYQ11:UYS11 VIM11:VIO11 VSI11:VSK11 WCE11:WCG11 WMA11:WMC11 WVW11:WVY11 C65759:F65759 JK65759:JM65759 TG65759:TI65759 ADC65759:ADE65759 AMY65759:ANA65759 AWU65759:AWW65759 BGQ65759:BGS65759 BQM65759:BQO65759 CAI65759:CAK65759 CKE65759:CKG65759 CUA65759:CUC65759 DDW65759:DDY65759 DNS65759:DNU65759 DXO65759:DXQ65759 EHK65759:EHM65759 ERG65759:ERI65759 FBC65759:FBE65759 FKY65759:FLA65759 FUU65759:FUW65759 GEQ65759:GES65759 GOM65759:GOO65759 GYI65759:GYK65759 HIE65759:HIG65759 HSA65759:HSC65759 IBW65759:IBY65759 ILS65759:ILU65759 IVO65759:IVQ65759 JFK65759:JFM65759 JPG65759:JPI65759 JZC65759:JZE65759 KIY65759:KJA65759 KSU65759:KSW65759 LCQ65759:LCS65759 LMM65759:LMO65759 LWI65759:LWK65759 MGE65759:MGG65759 MQA65759:MQC65759 MZW65759:MZY65759 NJS65759:NJU65759 NTO65759:NTQ65759 ODK65759:ODM65759 ONG65759:ONI65759 OXC65759:OXE65759 PGY65759:PHA65759 PQU65759:PQW65759 QAQ65759:QAS65759 QKM65759:QKO65759 QUI65759:QUK65759 REE65759:REG65759 ROA65759:ROC65759 RXW65759:RXY65759 SHS65759:SHU65759 SRO65759:SRQ65759 TBK65759:TBM65759 TLG65759:TLI65759 TVC65759:TVE65759 UEY65759:UFA65759 UOU65759:UOW65759 UYQ65759:UYS65759 VIM65759:VIO65759 VSI65759:VSK65759 WCE65759:WCG65759 WMA65759:WMC65759 WVW65759:WVY65759 C131295:F131295 JK131295:JM131295 TG131295:TI131295 ADC131295:ADE131295 AMY131295:ANA131295 AWU131295:AWW131295 BGQ131295:BGS131295 BQM131295:BQO131295 CAI131295:CAK131295 CKE131295:CKG131295 CUA131295:CUC131295 DDW131295:DDY131295 DNS131295:DNU131295 DXO131295:DXQ131295 EHK131295:EHM131295 ERG131295:ERI131295 FBC131295:FBE131295 FKY131295:FLA131295 FUU131295:FUW131295 GEQ131295:GES131295 GOM131295:GOO131295 GYI131295:GYK131295 HIE131295:HIG131295 HSA131295:HSC131295 IBW131295:IBY131295 ILS131295:ILU131295 IVO131295:IVQ131295 JFK131295:JFM131295 JPG131295:JPI131295 JZC131295:JZE131295 KIY131295:KJA131295 KSU131295:KSW131295 LCQ131295:LCS131295 LMM131295:LMO131295 LWI131295:LWK131295 MGE131295:MGG131295 MQA131295:MQC131295 MZW131295:MZY131295 NJS131295:NJU131295 NTO131295:NTQ131295 ODK131295:ODM131295 ONG131295:ONI131295 OXC131295:OXE131295 PGY131295:PHA131295 PQU131295:PQW131295 QAQ131295:QAS131295 QKM131295:QKO131295 QUI131295:QUK131295 REE131295:REG131295 ROA131295:ROC131295 RXW131295:RXY131295 SHS131295:SHU131295 SRO131295:SRQ131295 TBK131295:TBM131295 TLG131295:TLI131295 TVC131295:TVE131295 UEY131295:UFA131295 UOU131295:UOW131295 UYQ131295:UYS131295 VIM131295:VIO131295 VSI131295:VSK131295 WCE131295:WCG131295 WMA131295:WMC131295 WVW131295:WVY131295 C196831:F196831 JK196831:JM196831 TG196831:TI196831 ADC196831:ADE196831 AMY196831:ANA196831 AWU196831:AWW196831 BGQ196831:BGS196831 BQM196831:BQO196831 CAI196831:CAK196831 CKE196831:CKG196831 CUA196831:CUC196831 DDW196831:DDY196831 DNS196831:DNU196831 DXO196831:DXQ196831 EHK196831:EHM196831 ERG196831:ERI196831 FBC196831:FBE196831 FKY196831:FLA196831 FUU196831:FUW196831 GEQ196831:GES196831 GOM196831:GOO196831 GYI196831:GYK196831 HIE196831:HIG196831 HSA196831:HSC196831 IBW196831:IBY196831 ILS196831:ILU196831 IVO196831:IVQ196831 JFK196831:JFM196831 JPG196831:JPI196831 JZC196831:JZE196831 KIY196831:KJA196831 KSU196831:KSW196831 LCQ196831:LCS196831 LMM196831:LMO196831 LWI196831:LWK196831 MGE196831:MGG196831 MQA196831:MQC196831 MZW196831:MZY196831 NJS196831:NJU196831 NTO196831:NTQ196831 ODK196831:ODM196831 ONG196831:ONI196831 OXC196831:OXE196831 PGY196831:PHA196831 PQU196831:PQW196831 QAQ196831:QAS196831 QKM196831:QKO196831 QUI196831:QUK196831 REE196831:REG196831 ROA196831:ROC196831 RXW196831:RXY196831 SHS196831:SHU196831 SRO196831:SRQ196831 TBK196831:TBM196831 TLG196831:TLI196831 TVC196831:TVE196831 UEY196831:UFA196831 UOU196831:UOW196831 UYQ196831:UYS196831 VIM196831:VIO196831 VSI196831:VSK196831 WCE196831:WCG196831 WMA196831:WMC196831 WVW196831:WVY196831 C262367:F262367 JK262367:JM262367 TG262367:TI262367 ADC262367:ADE262367 AMY262367:ANA262367 AWU262367:AWW262367 BGQ262367:BGS262367 BQM262367:BQO262367 CAI262367:CAK262367 CKE262367:CKG262367 CUA262367:CUC262367 DDW262367:DDY262367 DNS262367:DNU262367 DXO262367:DXQ262367 EHK262367:EHM262367 ERG262367:ERI262367 FBC262367:FBE262367 FKY262367:FLA262367 FUU262367:FUW262367 GEQ262367:GES262367 GOM262367:GOO262367 GYI262367:GYK262367 HIE262367:HIG262367 HSA262367:HSC262367 IBW262367:IBY262367 ILS262367:ILU262367 IVO262367:IVQ262367 JFK262367:JFM262367 JPG262367:JPI262367 JZC262367:JZE262367 KIY262367:KJA262367 KSU262367:KSW262367 LCQ262367:LCS262367 LMM262367:LMO262367 LWI262367:LWK262367 MGE262367:MGG262367 MQA262367:MQC262367 MZW262367:MZY262367 NJS262367:NJU262367 NTO262367:NTQ262367 ODK262367:ODM262367 ONG262367:ONI262367 OXC262367:OXE262367 PGY262367:PHA262367 PQU262367:PQW262367 QAQ262367:QAS262367 QKM262367:QKO262367 QUI262367:QUK262367 REE262367:REG262367 ROA262367:ROC262367 RXW262367:RXY262367 SHS262367:SHU262367 SRO262367:SRQ262367 TBK262367:TBM262367 TLG262367:TLI262367 TVC262367:TVE262367 UEY262367:UFA262367 UOU262367:UOW262367 UYQ262367:UYS262367 VIM262367:VIO262367 VSI262367:VSK262367 WCE262367:WCG262367 WMA262367:WMC262367 WVW262367:WVY262367 C327903:F327903 JK327903:JM327903 TG327903:TI327903 ADC327903:ADE327903 AMY327903:ANA327903 AWU327903:AWW327903 BGQ327903:BGS327903 BQM327903:BQO327903 CAI327903:CAK327903 CKE327903:CKG327903 CUA327903:CUC327903 DDW327903:DDY327903 DNS327903:DNU327903 DXO327903:DXQ327903 EHK327903:EHM327903 ERG327903:ERI327903 FBC327903:FBE327903 FKY327903:FLA327903 FUU327903:FUW327903 GEQ327903:GES327903 GOM327903:GOO327903 GYI327903:GYK327903 HIE327903:HIG327903 HSA327903:HSC327903 IBW327903:IBY327903 ILS327903:ILU327903 IVO327903:IVQ327903 JFK327903:JFM327903 JPG327903:JPI327903 JZC327903:JZE327903 KIY327903:KJA327903 KSU327903:KSW327903 LCQ327903:LCS327903 LMM327903:LMO327903 LWI327903:LWK327903 MGE327903:MGG327903 MQA327903:MQC327903 MZW327903:MZY327903 NJS327903:NJU327903 NTO327903:NTQ327903 ODK327903:ODM327903 ONG327903:ONI327903 OXC327903:OXE327903 PGY327903:PHA327903 PQU327903:PQW327903 QAQ327903:QAS327903 QKM327903:QKO327903 QUI327903:QUK327903 REE327903:REG327903 ROA327903:ROC327903 RXW327903:RXY327903 SHS327903:SHU327903 SRO327903:SRQ327903 TBK327903:TBM327903 TLG327903:TLI327903 TVC327903:TVE327903 UEY327903:UFA327903 UOU327903:UOW327903 UYQ327903:UYS327903 VIM327903:VIO327903 VSI327903:VSK327903 WCE327903:WCG327903 WMA327903:WMC327903 WVW327903:WVY327903 C393439:F393439 JK393439:JM393439 TG393439:TI393439 ADC393439:ADE393439 AMY393439:ANA393439 AWU393439:AWW393439 BGQ393439:BGS393439 BQM393439:BQO393439 CAI393439:CAK393439 CKE393439:CKG393439 CUA393439:CUC393439 DDW393439:DDY393439 DNS393439:DNU393439 DXO393439:DXQ393439 EHK393439:EHM393439 ERG393439:ERI393439 FBC393439:FBE393439 FKY393439:FLA393439 FUU393439:FUW393439 GEQ393439:GES393439 GOM393439:GOO393439 GYI393439:GYK393439 HIE393439:HIG393439 HSA393439:HSC393439 IBW393439:IBY393439 ILS393439:ILU393439 IVO393439:IVQ393439 JFK393439:JFM393439 JPG393439:JPI393439 JZC393439:JZE393439 KIY393439:KJA393439 KSU393439:KSW393439 LCQ393439:LCS393439 LMM393439:LMO393439 LWI393439:LWK393439 MGE393439:MGG393439 MQA393439:MQC393439 MZW393439:MZY393439 NJS393439:NJU393439 NTO393439:NTQ393439 ODK393439:ODM393439 ONG393439:ONI393439 OXC393439:OXE393439 PGY393439:PHA393439 PQU393439:PQW393439 QAQ393439:QAS393439 QKM393439:QKO393439 QUI393439:QUK393439 REE393439:REG393439 ROA393439:ROC393439 RXW393439:RXY393439 SHS393439:SHU393439 SRO393439:SRQ393439 TBK393439:TBM393439 TLG393439:TLI393439 TVC393439:TVE393439 UEY393439:UFA393439 UOU393439:UOW393439 UYQ393439:UYS393439 VIM393439:VIO393439 VSI393439:VSK393439 WCE393439:WCG393439 WMA393439:WMC393439 WVW393439:WVY393439 C458975:F458975 JK458975:JM458975 TG458975:TI458975 ADC458975:ADE458975 AMY458975:ANA458975 AWU458975:AWW458975 BGQ458975:BGS458975 BQM458975:BQO458975 CAI458975:CAK458975 CKE458975:CKG458975 CUA458975:CUC458975 DDW458975:DDY458975 DNS458975:DNU458975 DXO458975:DXQ458975 EHK458975:EHM458975 ERG458975:ERI458975 FBC458975:FBE458975 FKY458975:FLA458975 FUU458975:FUW458975 GEQ458975:GES458975 GOM458975:GOO458975 GYI458975:GYK458975 HIE458975:HIG458975 HSA458975:HSC458975 IBW458975:IBY458975 ILS458975:ILU458975 IVO458975:IVQ458975 JFK458975:JFM458975 JPG458975:JPI458975 JZC458975:JZE458975 KIY458975:KJA458975 KSU458975:KSW458975 LCQ458975:LCS458975 LMM458975:LMO458975 LWI458975:LWK458975 MGE458975:MGG458975 MQA458975:MQC458975 MZW458975:MZY458975 NJS458975:NJU458975 NTO458975:NTQ458975 ODK458975:ODM458975 ONG458975:ONI458975 OXC458975:OXE458975 PGY458975:PHA458975 PQU458975:PQW458975 QAQ458975:QAS458975 QKM458975:QKO458975 QUI458975:QUK458975 REE458975:REG458975 ROA458975:ROC458975 RXW458975:RXY458975 SHS458975:SHU458975 SRO458975:SRQ458975 TBK458975:TBM458975 TLG458975:TLI458975 TVC458975:TVE458975 UEY458975:UFA458975 UOU458975:UOW458975 UYQ458975:UYS458975 VIM458975:VIO458975 VSI458975:VSK458975 WCE458975:WCG458975 WMA458975:WMC458975 WVW458975:WVY458975 C524511:F524511 JK524511:JM524511 TG524511:TI524511 ADC524511:ADE524511 AMY524511:ANA524511 AWU524511:AWW524511 BGQ524511:BGS524511 BQM524511:BQO524511 CAI524511:CAK524511 CKE524511:CKG524511 CUA524511:CUC524511 DDW524511:DDY524511 DNS524511:DNU524511 DXO524511:DXQ524511 EHK524511:EHM524511 ERG524511:ERI524511 FBC524511:FBE524511 FKY524511:FLA524511 FUU524511:FUW524511 GEQ524511:GES524511 GOM524511:GOO524511 GYI524511:GYK524511 HIE524511:HIG524511 HSA524511:HSC524511 IBW524511:IBY524511 ILS524511:ILU524511 IVO524511:IVQ524511 JFK524511:JFM524511 JPG524511:JPI524511 JZC524511:JZE524511 KIY524511:KJA524511 KSU524511:KSW524511 LCQ524511:LCS524511 LMM524511:LMO524511 LWI524511:LWK524511 MGE524511:MGG524511 MQA524511:MQC524511 MZW524511:MZY524511 NJS524511:NJU524511 NTO524511:NTQ524511 ODK524511:ODM524511 ONG524511:ONI524511 OXC524511:OXE524511 PGY524511:PHA524511 PQU524511:PQW524511 QAQ524511:QAS524511 QKM524511:QKO524511 QUI524511:QUK524511 REE524511:REG524511 ROA524511:ROC524511 RXW524511:RXY524511 SHS524511:SHU524511 SRO524511:SRQ524511 TBK524511:TBM524511 TLG524511:TLI524511 TVC524511:TVE524511 UEY524511:UFA524511 UOU524511:UOW524511 UYQ524511:UYS524511 VIM524511:VIO524511 VSI524511:VSK524511 WCE524511:WCG524511 WMA524511:WMC524511 WVW524511:WVY524511 C590047:F590047 JK590047:JM590047 TG590047:TI590047 ADC590047:ADE590047 AMY590047:ANA590047 AWU590047:AWW590047 BGQ590047:BGS590047 BQM590047:BQO590047 CAI590047:CAK590047 CKE590047:CKG590047 CUA590047:CUC590047 DDW590047:DDY590047 DNS590047:DNU590047 DXO590047:DXQ590047 EHK590047:EHM590047 ERG590047:ERI590047 FBC590047:FBE590047 FKY590047:FLA590047 FUU590047:FUW590047 GEQ590047:GES590047 GOM590047:GOO590047 GYI590047:GYK590047 HIE590047:HIG590047 HSA590047:HSC590047 IBW590047:IBY590047 ILS590047:ILU590047 IVO590047:IVQ590047 JFK590047:JFM590047 JPG590047:JPI590047 JZC590047:JZE590047 KIY590047:KJA590047 KSU590047:KSW590047 LCQ590047:LCS590047 LMM590047:LMO590047 LWI590047:LWK590047 MGE590047:MGG590047 MQA590047:MQC590047 MZW590047:MZY590047 NJS590047:NJU590047 NTO590047:NTQ590047 ODK590047:ODM590047 ONG590047:ONI590047 OXC590047:OXE590047 PGY590047:PHA590047 PQU590047:PQW590047 QAQ590047:QAS590047 QKM590047:QKO590047 QUI590047:QUK590047 REE590047:REG590047 ROA590047:ROC590047 RXW590047:RXY590047 SHS590047:SHU590047 SRO590047:SRQ590047 TBK590047:TBM590047 TLG590047:TLI590047 TVC590047:TVE590047 UEY590047:UFA590047 UOU590047:UOW590047 UYQ590047:UYS590047 VIM590047:VIO590047 VSI590047:VSK590047 WCE590047:WCG590047 WMA590047:WMC590047 WVW590047:WVY590047 C655583:F655583 JK655583:JM655583 TG655583:TI655583 ADC655583:ADE655583 AMY655583:ANA655583 AWU655583:AWW655583 BGQ655583:BGS655583 BQM655583:BQO655583 CAI655583:CAK655583 CKE655583:CKG655583 CUA655583:CUC655583 DDW655583:DDY655583 DNS655583:DNU655583 DXO655583:DXQ655583 EHK655583:EHM655583 ERG655583:ERI655583 FBC655583:FBE655583 FKY655583:FLA655583 FUU655583:FUW655583 GEQ655583:GES655583 GOM655583:GOO655583 GYI655583:GYK655583 HIE655583:HIG655583 HSA655583:HSC655583 IBW655583:IBY655583 ILS655583:ILU655583 IVO655583:IVQ655583 JFK655583:JFM655583 JPG655583:JPI655583 JZC655583:JZE655583 KIY655583:KJA655583 KSU655583:KSW655583 LCQ655583:LCS655583 LMM655583:LMO655583 LWI655583:LWK655583 MGE655583:MGG655583 MQA655583:MQC655583 MZW655583:MZY655583 NJS655583:NJU655583 NTO655583:NTQ655583 ODK655583:ODM655583 ONG655583:ONI655583 OXC655583:OXE655583 PGY655583:PHA655583 PQU655583:PQW655583 QAQ655583:QAS655583 QKM655583:QKO655583 QUI655583:QUK655583 REE655583:REG655583 ROA655583:ROC655583 RXW655583:RXY655583 SHS655583:SHU655583 SRO655583:SRQ655583 TBK655583:TBM655583 TLG655583:TLI655583 TVC655583:TVE655583 UEY655583:UFA655583 UOU655583:UOW655583 UYQ655583:UYS655583 VIM655583:VIO655583 VSI655583:VSK655583 WCE655583:WCG655583 WMA655583:WMC655583 WVW655583:WVY655583 C721119:F721119 JK721119:JM721119 TG721119:TI721119 ADC721119:ADE721119 AMY721119:ANA721119 AWU721119:AWW721119 BGQ721119:BGS721119 BQM721119:BQO721119 CAI721119:CAK721119 CKE721119:CKG721119 CUA721119:CUC721119 DDW721119:DDY721119 DNS721119:DNU721119 DXO721119:DXQ721119 EHK721119:EHM721119 ERG721119:ERI721119 FBC721119:FBE721119 FKY721119:FLA721119 FUU721119:FUW721119 GEQ721119:GES721119 GOM721119:GOO721119 GYI721119:GYK721119 HIE721119:HIG721119 HSA721119:HSC721119 IBW721119:IBY721119 ILS721119:ILU721119 IVO721119:IVQ721119 JFK721119:JFM721119 JPG721119:JPI721119 JZC721119:JZE721119 KIY721119:KJA721119 KSU721119:KSW721119 LCQ721119:LCS721119 LMM721119:LMO721119 LWI721119:LWK721119 MGE721119:MGG721119 MQA721119:MQC721119 MZW721119:MZY721119 NJS721119:NJU721119 NTO721119:NTQ721119 ODK721119:ODM721119 ONG721119:ONI721119 OXC721119:OXE721119 PGY721119:PHA721119 PQU721119:PQW721119 QAQ721119:QAS721119 QKM721119:QKO721119 QUI721119:QUK721119 REE721119:REG721119 ROA721119:ROC721119 RXW721119:RXY721119 SHS721119:SHU721119 SRO721119:SRQ721119 TBK721119:TBM721119 TLG721119:TLI721119 TVC721119:TVE721119 UEY721119:UFA721119 UOU721119:UOW721119 UYQ721119:UYS721119 VIM721119:VIO721119 VSI721119:VSK721119 WCE721119:WCG721119 WMA721119:WMC721119 WVW721119:WVY721119 C786655:F786655 JK786655:JM786655 TG786655:TI786655 ADC786655:ADE786655 AMY786655:ANA786655 AWU786655:AWW786655 BGQ786655:BGS786655 BQM786655:BQO786655 CAI786655:CAK786655 CKE786655:CKG786655 CUA786655:CUC786655 DDW786655:DDY786655 DNS786655:DNU786655 DXO786655:DXQ786655 EHK786655:EHM786655 ERG786655:ERI786655 FBC786655:FBE786655 FKY786655:FLA786655 FUU786655:FUW786655 GEQ786655:GES786655 GOM786655:GOO786655 GYI786655:GYK786655 HIE786655:HIG786655 HSA786655:HSC786655 IBW786655:IBY786655 ILS786655:ILU786655 IVO786655:IVQ786655 JFK786655:JFM786655 JPG786655:JPI786655 JZC786655:JZE786655 KIY786655:KJA786655 KSU786655:KSW786655 LCQ786655:LCS786655 LMM786655:LMO786655 LWI786655:LWK786655 MGE786655:MGG786655 MQA786655:MQC786655 MZW786655:MZY786655 NJS786655:NJU786655 NTO786655:NTQ786655 ODK786655:ODM786655 ONG786655:ONI786655 OXC786655:OXE786655 PGY786655:PHA786655 PQU786655:PQW786655 QAQ786655:QAS786655 QKM786655:QKO786655 QUI786655:QUK786655 REE786655:REG786655 ROA786655:ROC786655 RXW786655:RXY786655 SHS786655:SHU786655 SRO786655:SRQ786655 TBK786655:TBM786655 TLG786655:TLI786655 TVC786655:TVE786655 UEY786655:UFA786655 UOU786655:UOW786655 UYQ786655:UYS786655 VIM786655:VIO786655 VSI786655:VSK786655 WCE786655:WCG786655 WMA786655:WMC786655 WVW786655:WVY786655 C852191:F852191 JK852191:JM852191 TG852191:TI852191 ADC852191:ADE852191 AMY852191:ANA852191 AWU852191:AWW852191 BGQ852191:BGS852191 BQM852191:BQO852191 CAI852191:CAK852191 CKE852191:CKG852191 CUA852191:CUC852191 DDW852191:DDY852191 DNS852191:DNU852191 DXO852191:DXQ852191 EHK852191:EHM852191 ERG852191:ERI852191 FBC852191:FBE852191 FKY852191:FLA852191 FUU852191:FUW852191 GEQ852191:GES852191 GOM852191:GOO852191 GYI852191:GYK852191 HIE852191:HIG852191 HSA852191:HSC852191 IBW852191:IBY852191 ILS852191:ILU852191 IVO852191:IVQ852191 JFK852191:JFM852191 JPG852191:JPI852191 JZC852191:JZE852191 KIY852191:KJA852191 KSU852191:KSW852191 LCQ852191:LCS852191 LMM852191:LMO852191 LWI852191:LWK852191 MGE852191:MGG852191 MQA852191:MQC852191 MZW852191:MZY852191 NJS852191:NJU852191 NTO852191:NTQ852191 ODK852191:ODM852191 ONG852191:ONI852191 OXC852191:OXE852191 PGY852191:PHA852191 PQU852191:PQW852191 QAQ852191:QAS852191 QKM852191:QKO852191 QUI852191:QUK852191 REE852191:REG852191 ROA852191:ROC852191 RXW852191:RXY852191 SHS852191:SHU852191 SRO852191:SRQ852191 TBK852191:TBM852191 TLG852191:TLI852191 TVC852191:TVE852191 UEY852191:UFA852191 UOU852191:UOW852191 UYQ852191:UYS852191 VIM852191:VIO852191 VSI852191:VSK852191 WCE852191:WCG852191 WMA852191:WMC852191 WVW852191:WVY852191 C917727:F917727 JK917727:JM917727 TG917727:TI917727 ADC917727:ADE917727 AMY917727:ANA917727 AWU917727:AWW917727 BGQ917727:BGS917727 BQM917727:BQO917727 CAI917727:CAK917727 CKE917727:CKG917727 CUA917727:CUC917727 DDW917727:DDY917727 DNS917727:DNU917727 DXO917727:DXQ917727 EHK917727:EHM917727 ERG917727:ERI917727 FBC917727:FBE917727 FKY917727:FLA917727 FUU917727:FUW917727 GEQ917727:GES917727 GOM917727:GOO917727 GYI917727:GYK917727 HIE917727:HIG917727 HSA917727:HSC917727 IBW917727:IBY917727 ILS917727:ILU917727 IVO917727:IVQ917727 JFK917727:JFM917727 JPG917727:JPI917727 JZC917727:JZE917727 KIY917727:KJA917727 KSU917727:KSW917727 LCQ917727:LCS917727 LMM917727:LMO917727 LWI917727:LWK917727 MGE917727:MGG917727 MQA917727:MQC917727 MZW917727:MZY917727 NJS917727:NJU917727 NTO917727:NTQ917727 ODK917727:ODM917727 ONG917727:ONI917727 OXC917727:OXE917727 PGY917727:PHA917727 PQU917727:PQW917727 QAQ917727:QAS917727 QKM917727:QKO917727 QUI917727:QUK917727 REE917727:REG917727 ROA917727:ROC917727 RXW917727:RXY917727 SHS917727:SHU917727 SRO917727:SRQ917727 TBK917727:TBM917727 TLG917727:TLI917727 TVC917727:TVE917727 UEY917727:UFA917727 UOU917727:UOW917727 UYQ917727:UYS917727 VIM917727:VIO917727 VSI917727:VSK917727 WCE917727:WCG917727 WMA917727:WMC917727 WVW917727:WVY917727 C983263:F983263 JK983263:JM983263 TG983263:TI983263 ADC983263:ADE983263 AMY983263:ANA983263 AWU983263:AWW983263 BGQ983263:BGS983263 BQM983263:BQO983263 CAI983263:CAK983263 CKE983263:CKG983263 CUA983263:CUC983263 DDW983263:DDY983263 DNS983263:DNU983263 DXO983263:DXQ983263 EHK983263:EHM983263 ERG983263:ERI983263 FBC983263:FBE983263 FKY983263:FLA983263 FUU983263:FUW983263 GEQ983263:GES983263 GOM983263:GOO983263 GYI983263:GYK983263 HIE983263:HIG983263 HSA983263:HSC983263 IBW983263:IBY983263 ILS983263:ILU983263 IVO983263:IVQ983263 JFK983263:JFM983263 JPG983263:JPI983263 JZC983263:JZE983263 KIY983263:KJA983263 KSU983263:KSW983263 LCQ983263:LCS983263 LMM983263:LMO983263 LWI983263:LWK983263 MGE983263:MGG983263 MQA983263:MQC983263 MZW983263:MZY983263 NJS983263:NJU983263 NTO983263:NTQ983263 ODK983263:ODM983263 ONG983263:ONI983263 OXC983263:OXE983263 PGY983263:PHA983263 PQU983263:PQW983263 QAQ983263:QAS983263 QKM983263:QKO983263 QUI983263:QUK983263 REE983263:REG983263 ROA983263:ROC983263 RXW983263:RXY983263 SHS983263:SHU983263 SRO983263:SRQ983263 TBK983263:TBM983263 TLG983263:TLI983263 TVC983263:TVE983263 UEY983263:UFA983263 UOU983263:UOW983263 UYQ983263:UYS983263 VIM983263:VIO983263 VSI983263:VSK983263 WCE983263:WCG983263 WMA983263:WMC983263 WVW983263:WVY983263 WVZ12:WWB12 WMD12:WMF12 WCH12:WCJ12 VSL12:VSN12 VIP12:VIR12 UYT12:UYV12 UOX12:UOZ12 UFB12:UFD12 TVF12:TVH12 TLJ12:TLL12 TBN12:TBP12 SRR12:SRT12 SHV12:SHX12 RXZ12:RYB12 ROD12:ROF12 REH12:REJ12 QUL12:QUN12 QKP12:QKR12 QAT12:QAV12 PQX12:PQZ12 PHB12:PHD12 OXF12:OXH12 ONJ12:ONL12 ODN12:ODP12 NTR12:NTT12 NJV12:NJX12 MZZ12:NAB12 MQD12:MQF12 MGH12:MGJ12 LWL12:LWN12 LMP12:LMR12 LCT12:LCV12 KSX12:KSZ12 KJB12:KJD12 JZF12:JZH12 JPJ12:JPL12 JFN12:JFP12 IVR12:IVT12 ILV12:ILX12 IBZ12:ICB12 HSD12:HSF12 HIH12:HIJ12 GYL12:GYN12 GOP12:GOR12 GET12:GEV12 FUX12:FUZ12 FLB12:FLD12 FBF12:FBH12 ERJ12:ERL12 EHN12:EHP12 DXR12:DXT12 DNV12:DNX12 DDZ12:DEB12 CUD12:CUF12 CKH12:CKJ12 CAL12:CAN12 BQP12:BQR12 BGT12:BGV12 AWX12:AWZ12 ANB12:AND12 ADF12:ADH12 TJ12:TL12 JN12:JP12 G12:I12" xr:uid="{00000000-0002-0000-0100-000001000000}"/>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8:D8 JK8 TG8 ADC8 AMY8 AWU8 BGQ8 BQM8 CAI8 CKE8 CUA8 DDW8 DNS8 DXO8 EHK8 ERG8 FBC8 FKY8 FUU8 GEQ8 GOM8 GYI8 HIE8 HSA8 IBW8 ILS8 IVO8 JFK8 JPG8 JZC8 KIY8 KSU8 LCQ8 LMM8 LWI8 MGE8 MQA8 MZW8 NJS8 NTO8 ODK8 ONG8 OXC8 PGY8 PQU8 QAQ8 QKM8 QUI8 REE8 ROA8 RXW8 SHS8 SRO8 TBK8 TLG8 TVC8 UEY8 UOU8 UYQ8 VIM8 VSI8 WCE8 WMA8 WVW8 C65753:D65753 JK65753 TG65753 ADC65753 AMY65753 AWU65753 BGQ65753 BQM65753 CAI65753 CKE65753 CUA65753 DDW65753 DNS65753 DXO65753 EHK65753 ERG65753 FBC65753 FKY65753 FUU65753 GEQ65753 GOM65753 GYI65753 HIE65753 HSA65753 IBW65753 ILS65753 IVO65753 JFK65753 JPG65753 JZC65753 KIY65753 KSU65753 LCQ65753 LMM65753 LWI65753 MGE65753 MQA65753 MZW65753 NJS65753 NTO65753 ODK65753 ONG65753 OXC65753 PGY65753 PQU65753 QAQ65753 QKM65753 QUI65753 REE65753 ROA65753 RXW65753 SHS65753 SRO65753 TBK65753 TLG65753 TVC65753 UEY65753 UOU65753 UYQ65753 VIM65753 VSI65753 WCE65753 WMA65753 WVW65753 C131289:D131289 JK131289 TG131289 ADC131289 AMY131289 AWU131289 BGQ131289 BQM131289 CAI131289 CKE131289 CUA131289 DDW131289 DNS131289 DXO131289 EHK131289 ERG131289 FBC131289 FKY131289 FUU131289 GEQ131289 GOM131289 GYI131289 HIE131289 HSA131289 IBW131289 ILS131289 IVO131289 JFK131289 JPG131289 JZC131289 KIY131289 KSU131289 LCQ131289 LMM131289 LWI131289 MGE131289 MQA131289 MZW131289 NJS131289 NTO131289 ODK131289 ONG131289 OXC131289 PGY131289 PQU131289 QAQ131289 QKM131289 QUI131289 REE131289 ROA131289 RXW131289 SHS131289 SRO131289 TBK131289 TLG131289 TVC131289 UEY131289 UOU131289 UYQ131289 VIM131289 VSI131289 WCE131289 WMA131289 WVW131289 C196825:D196825 JK196825 TG196825 ADC196825 AMY196825 AWU196825 BGQ196825 BQM196825 CAI196825 CKE196825 CUA196825 DDW196825 DNS196825 DXO196825 EHK196825 ERG196825 FBC196825 FKY196825 FUU196825 GEQ196825 GOM196825 GYI196825 HIE196825 HSA196825 IBW196825 ILS196825 IVO196825 JFK196825 JPG196825 JZC196825 KIY196825 KSU196825 LCQ196825 LMM196825 LWI196825 MGE196825 MQA196825 MZW196825 NJS196825 NTO196825 ODK196825 ONG196825 OXC196825 PGY196825 PQU196825 QAQ196825 QKM196825 QUI196825 REE196825 ROA196825 RXW196825 SHS196825 SRO196825 TBK196825 TLG196825 TVC196825 UEY196825 UOU196825 UYQ196825 VIM196825 VSI196825 WCE196825 WMA196825 WVW196825 C262361:D262361 JK262361 TG262361 ADC262361 AMY262361 AWU262361 BGQ262361 BQM262361 CAI262361 CKE262361 CUA262361 DDW262361 DNS262361 DXO262361 EHK262361 ERG262361 FBC262361 FKY262361 FUU262361 GEQ262361 GOM262361 GYI262361 HIE262361 HSA262361 IBW262361 ILS262361 IVO262361 JFK262361 JPG262361 JZC262361 KIY262361 KSU262361 LCQ262361 LMM262361 LWI262361 MGE262361 MQA262361 MZW262361 NJS262361 NTO262361 ODK262361 ONG262361 OXC262361 PGY262361 PQU262361 QAQ262361 QKM262361 QUI262361 REE262361 ROA262361 RXW262361 SHS262361 SRO262361 TBK262361 TLG262361 TVC262361 UEY262361 UOU262361 UYQ262361 VIM262361 VSI262361 WCE262361 WMA262361 WVW262361 C327897:D327897 JK327897 TG327897 ADC327897 AMY327897 AWU327897 BGQ327897 BQM327897 CAI327897 CKE327897 CUA327897 DDW327897 DNS327897 DXO327897 EHK327897 ERG327897 FBC327897 FKY327897 FUU327897 GEQ327897 GOM327897 GYI327897 HIE327897 HSA327897 IBW327897 ILS327897 IVO327897 JFK327897 JPG327897 JZC327897 KIY327897 KSU327897 LCQ327897 LMM327897 LWI327897 MGE327897 MQA327897 MZW327897 NJS327897 NTO327897 ODK327897 ONG327897 OXC327897 PGY327897 PQU327897 QAQ327897 QKM327897 QUI327897 REE327897 ROA327897 RXW327897 SHS327897 SRO327897 TBK327897 TLG327897 TVC327897 UEY327897 UOU327897 UYQ327897 VIM327897 VSI327897 WCE327897 WMA327897 WVW327897 C393433:D393433 JK393433 TG393433 ADC393433 AMY393433 AWU393433 BGQ393433 BQM393433 CAI393433 CKE393433 CUA393433 DDW393433 DNS393433 DXO393433 EHK393433 ERG393433 FBC393433 FKY393433 FUU393433 GEQ393433 GOM393433 GYI393433 HIE393433 HSA393433 IBW393433 ILS393433 IVO393433 JFK393433 JPG393433 JZC393433 KIY393433 KSU393433 LCQ393433 LMM393433 LWI393433 MGE393433 MQA393433 MZW393433 NJS393433 NTO393433 ODK393433 ONG393433 OXC393433 PGY393433 PQU393433 QAQ393433 QKM393433 QUI393433 REE393433 ROA393433 RXW393433 SHS393433 SRO393433 TBK393433 TLG393433 TVC393433 UEY393433 UOU393433 UYQ393433 VIM393433 VSI393433 WCE393433 WMA393433 WVW393433 C458969:D458969 JK458969 TG458969 ADC458969 AMY458969 AWU458969 BGQ458969 BQM458969 CAI458969 CKE458969 CUA458969 DDW458969 DNS458969 DXO458969 EHK458969 ERG458969 FBC458969 FKY458969 FUU458969 GEQ458969 GOM458969 GYI458969 HIE458969 HSA458969 IBW458969 ILS458969 IVO458969 JFK458969 JPG458969 JZC458969 KIY458969 KSU458969 LCQ458969 LMM458969 LWI458969 MGE458969 MQA458969 MZW458969 NJS458969 NTO458969 ODK458969 ONG458969 OXC458969 PGY458969 PQU458969 QAQ458969 QKM458969 QUI458969 REE458969 ROA458969 RXW458969 SHS458969 SRO458969 TBK458969 TLG458969 TVC458969 UEY458969 UOU458969 UYQ458969 VIM458969 VSI458969 WCE458969 WMA458969 WVW458969 C524505:D524505 JK524505 TG524505 ADC524505 AMY524505 AWU524505 BGQ524505 BQM524505 CAI524505 CKE524505 CUA524505 DDW524505 DNS524505 DXO524505 EHK524505 ERG524505 FBC524505 FKY524505 FUU524505 GEQ524505 GOM524505 GYI524505 HIE524505 HSA524505 IBW524505 ILS524505 IVO524505 JFK524505 JPG524505 JZC524505 KIY524505 KSU524505 LCQ524505 LMM524505 LWI524505 MGE524505 MQA524505 MZW524505 NJS524505 NTO524505 ODK524505 ONG524505 OXC524505 PGY524505 PQU524505 QAQ524505 QKM524505 QUI524505 REE524505 ROA524505 RXW524505 SHS524505 SRO524505 TBK524505 TLG524505 TVC524505 UEY524505 UOU524505 UYQ524505 VIM524505 VSI524505 WCE524505 WMA524505 WVW524505 C590041:D590041 JK590041 TG590041 ADC590041 AMY590041 AWU590041 BGQ590041 BQM590041 CAI590041 CKE590041 CUA590041 DDW590041 DNS590041 DXO590041 EHK590041 ERG590041 FBC590041 FKY590041 FUU590041 GEQ590041 GOM590041 GYI590041 HIE590041 HSA590041 IBW590041 ILS590041 IVO590041 JFK590041 JPG590041 JZC590041 KIY590041 KSU590041 LCQ590041 LMM590041 LWI590041 MGE590041 MQA590041 MZW590041 NJS590041 NTO590041 ODK590041 ONG590041 OXC590041 PGY590041 PQU590041 QAQ590041 QKM590041 QUI590041 REE590041 ROA590041 RXW590041 SHS590041 SRO590041 TBK590041 TLG590041 TVC590041 UEY590041 UOU590041 UYQ590041 VIM590041 VSI590041 WCE590041 WMA590041 WVW590041 C655577:D655577 JK655577 TG655577 ADC655577 AMY655577 AWU655577 BGQ655577 BQM655577 CAI655577 CKE655577 CUA655577 DDW655577 DNS655577 DXO655577 EHK655577 ERG655577 FBC655577 FKY655577 FUU655577 GEQ655577 GOM655577 GYI655577 HIE655577 HSA655577 IBW655577 ILS655577 IVO655577 JFK655577 JPG655577 JZC655577 KIY655577 KSU655577 LCQ655577 LMM655577 LWI655577 MGE655577 MQA655577 MZW655577 NJS655577 NTO655577 ODK655577 ONG655577 OXC655577 PGY655577 PQU655577 QAQ655577 QKM655577 QUI655577 REE655577 ROA655577 RXW655577 SHS655577 SRO655577 TBK655577 TLG655577 TVC655577 UEY655577 UOU655577 UYQ655577 VIM655577 VSI655577 WCE655577 WMA655577 WVW655577 C721113:D721113 JK721113 TG721113 ADC721113 AMY721113 AWU721113 BGQ721113 BQM721113 CAI721113 CKE721113 CUA721113 DDW721113 DNS721113 DXO721113 EHK721113 ERG721113 FBC721113 FKY721113 FUU721113 GEQ721113 GOM721113 GYI721113 HIE721113 HSA721113 IBW721113 ILS721113 IVO721113 JFK721113 JPG721113 JZC721113 KIY721113 KSU721113 LCQ721113 LMM721113 LWI721113 MGE721113 MQA721113 MZW721113 NJS721113 NTO721113 ODK721113 ONG721113 OXC721113 PGY721113 PQU721113 QAQ721113 QKM721113 QUI721113 REE721113 ROA721113 RXW721113 SHS721113 SRO721113 TBK721113 TLG721113 TVC721113 UEY721113 UOU721113 UYQ721113 VIM721113 VSI721113 WCE721113 WMA721113 WVW721113 C786649:D786649 JK786649 TG786649 ADC786649 AMY786649 AWU786649 BGQ786649 BQM786649 CAI786649 CKE786649 CUA786649 DDW786649 DNS786649 DXO786649 EHK786649 ERG786649 FBC786649 FKY786649 FUU786649 GEQ786649 GOM786649 GYI786649 HIE786649 HSA786649 IBW786649 ILS786649 IVO786649 JFK786649 JPG786649 JZC786649 KIY786649 KSU786649 LCQ786649 LMM786649 LWI786649 MGE786649 MQA786649 MZW786649 NJS786649 NTO786649 ODK786649 ONG786649 OXC786649 PGY786649 PQU786649 QAQ786649 QKM786649 QUI786649 REE786649 ROA786649 RXW786649 SHS786649 SRO786649 TBK786649 TLG786649 TVC786649 UEY786649 UOU786649 UYQ786649 VIM786649 VSI786649 WCE786649 WMA786649 WVW786649 C852185:D852185 JK852185 TG852185 ADC852185 AMY852185 AWU852185 BGQ852185 BQM852185 CAI852185 CKE852185 CUA852185 DDW852185 DNS852185 DXO852185 EHK852185 ERG852185 FBC852185 FKY852185 FUU852185 GEQ852185 GOM852185 GYI852185 HIE852185 HSA852185 IBW852185 ILS852185 IVO852185 JFK852185 JPG852185 JZC852185 KIY852185 KSU852185 LCQ852185 LMM852185 LWI852185 MGE852185 MQA852185 MZW852185 NJS852185 NTO852185 ODK852185 ONG852185 OXC852185 PGY852185 PQU852185 QAQ852185 QKM852185 QUI852185 REE852185 ROA852185 RXW852185 SHS852185 SRO852185 TBK852185 TLG852185 TVC852185 UEY852185 UOU852185 UYQ852185 VIM852185 VSI852185 WCE852185 WMA852185 WVW852185 C917721:D917721 JK917721 TG917721 ADC917721 AMY917721 AWU917721 BGQ917721 BQM917721 CAI917721 CKE917721 CUA917721 DDW917721 DNS917721 DXO917721 EHK917721 ERG917721 FBC917721 FKY917721 FUU917721 GEQ917721 GOM917721 GYI917721 HIE917721 HSA917721 IBW917721 ILS917721 IVO917721 JFK917721 JPG917721 JZC917721 KIY917721 KSU917721 LCQ917721 LMM917721 LWI917721 MGE917721 MQA917721 MZW917721 NJS917721 NTO917721 ODK917721 ONG917721 OXC917721 PGY917721 PQU917721 QAQ917721 QKM917721 QUI917721 REE917721 ROA917721 RXW917721 SHS917721 SRO917721 TBK917721 TLG917721 TVC917721 UEY917721 UOU917721 UYQ917721 VIM917721 VSI917721 WCE917721 WMA917721 WVW917721 C983257:D983257 JK983257 TG983257 ADC983257 AMY983257 AWU983257 BGQ983257 BQM983257 CAI983257 CKE983257 CUA983257 DDW983257 DNS983257 DXO983257 EHK983257 ERG983257 FBC983257 FKY983257 FUU983257 GEQ983257 GOM983257 GYI983257 HIE983257 HSA983257 IBW983257 ILS983257 IVO983257 JFK983257 JPG983257 JZC983257 KIY983257 KSU983257 LCQ983257 LMM983257 LWI983257 MGE983257 MQA983257 MZW983257 NJS983257 NTO983257 ODK983257 ONG983257 OXC983257 PGY983257 PQU983257 QAQ983257 QKM983257 QUI983257 REE983257 ROA983257 RXW983257 SHS983257 SRO983257 TBK983257 TLG983257 TVC983257 UEY983257 UOU983257 UYQ983257 VIM983257 VSI983257 WCE983257 WMA983257 WVW983257" xr:uid="{00000000-0002-0000-0100-000002000000}"/>
    <dataValidation allowBlank="1" showInputMessage="1" showErrorMessage="1" prompt="Diligencie con el nombre del supervisor y/o interventor delegado." sqref="C9:D9 JK9 TG9 ADC9 AMY9 AWU9 BGQ9 BQM9 CAI9 CKE9 CUA9 DDW9 DNS9 DXO9 EHK9 ERG9 FBC9 FKY9 FUU9 GEQ9 GOM9 GYI9 HIE9 HSA9 IBW9 ILS9 IVO9 JFK9 JPG9 JZC9 KIY9 KSU9 LCQ9 LMM9 LWI9 MGE9 MQA9 MZW9 NJS9 NTO9 ODK9 ONG9 OXC9 PGY9 PQU9 QAQ9 QKM9 QUI9 REE9 ROA9 RXW9 SHS9 SRO9 TBK9 TLG9 TVC9 UEY9 UOU9 UYQ9 VIM9 VSI9 WCE9 WMA9 WVW9 C65755:D65756 JK65755:JK65756 TG65755:TG65756 ADC65755:ADC65756 AMY65755:AMY65756 AWU65755:AWU65756 BGQ65755:BGQ65756 BQM65755:BQM65756 CAI65755:CAI65756 CKE65755:CKE65756 CUA65755:CUA65756 DDW65755:DDW65756 DNS65755:DNS65756 DXO65755:DXO65756 EHK65755:EHK65756 ERG65755:ERG65756 FBC65755:FBC65756 FKY65755:FKY65756 FUU65755:FUU65756 GEQ65755:GEQ65756 GOM65755:GOM65756 GYI65755:GYI65756 HIE65755:HIE65756 HSA65755:HSA65756 IBW65755:IBW65756 ILS65755:ILS65756 IVO65755:IVO65756 JFK65755:JFK65756 JPG65755:JPG65756 JZC65755:JZC65756 KIY65755:KIY65756 KSU65755:KSU65756 LCQ65755:LCQ65756 LMM65755:LMM65756 LWI65755:LWI65756 MGE65755:MGE65756 MQA65755:MQA65756 MZW65755:MZW65756 NJS65755:NJS65756 NTO65755:NTO65756 ODK65755:ODK65756 ONG65755:ONG65756 OXC65755:OXC65756 PGY65755:PGY65756 PQU65755:PQU65756 QAQ65755:QAQ65756 QKM65755:QKM65756 QUI65755:QUI65756 REE65755:REE65756 ROA65755:ROA65756 RXW65755:RXW65756 SHS65755:SHS65756 SRO65755:SRO65756 TBK65755:TBK65756 TLG65755:TLG65756 TVC65755:TVC65756 UEY65755:UEY65756 UOU65755:UOU65756 UYQ65755:UYQ65756 VIM65755:VIM65756 VSI65755:VSI65756 WCE65755:WCE65756 WMA65755:WMA65756 WVW65755:WVW65756 C131291:D131292 JK131291:JK131292 TG131291:TG131292 ADC131291:ADC131292 AMY131291:AMY131292 AWU131291:AWU131292 BGQ131291:BGQ131292 BQM131291:BQM131292 CAI131291:CAI131292 CKE131291:CKE131292 CUA131291:CUA131292 DDW131291:DDW131292 DNS131291:DNS131292 DXO131291:DXO131292 EHK131291:EHK131292 ERG131291:ERG131292 FBC131291:FBC131292 FKY131291:FKY131292 FUU131291:FUU131292 GEQ131291:GEQ131292 GOM131291:GOM131292 GYI131291:GYI131292 HIE131291:HIE131292 HSA131291:HSA131292 IBW131291:IBW131292 ILS131291:ILS131292 IVO131291:IVO131292 JFK131291:JFK131292 JPG131291:JPG131292 JZC131291:JZC131292 KIY131291:KIY131292 KSU131291:KSU131292 LCQ131291:LCQ131292 LMM131291:LMM131292 LWI131291:LWI131292 MGE131291:MGE131292 MQA131291:MQA131292 MZW131291:MZW131292 NJS131291:NJS131292 NTO131291:NTO131292 ODK131291:ODK131292 ONG131291:ONG131292 OXC131291:OXC131292 PGY131291:PGY131292 PQU131291:PQU131292 QAQ131291:QAQ131292 QKM131291:QKM131292 QUI131291:QUI131292 REE131291:REE131292 ROA131291:ROA131292 RXW131291:RXW131292 SHS131291:SHS131292 SRO131291:SRO131292 TBK131291:TBK131292 TLG131291:TLG131292 TVC131291:TVC131292 UEY131291:UEY131292 UOU131291:UOU131292 UYQ131291:UYQ131292 VIM131291:VIM131292 VSI131291:VSI131292 WCE131291:WCE131292 WMA131291:WMA131292 WVW131291:WVW131292 C196827:D196828 JK196827:JK196828 TG196827:TG196828 ADC196827:ADC196828 AMY196827:AMY196828 AWU196827:AWU196828 BGQ196827:BGQ196828 BQM196827:BQM196828 CAI196827:CAI196828 CKE196827:CKE196828 CUA196827:CUA196828 DDW196827:DDW196828 DNS196827:DNS196828 DXO196827:DXO196828 EHK196827:EHK196828 ERG196827:ERG196828 FBC196827:FBC196828 FKY196827:FKY196828 FUU196827:FUU196828 GEQ196827:GEQ196828 GOM196827:GOM196828 GYI196827:GYI196828 HIE196827:HIE196828 HSA196827:HSA196828 IBW196827:IBW196828 ILS196827:ILS196828 IVO196827:IVO196828 JFK196827:JFK196828 JPG196827:JPG196828 JZC196827:JZC196828 KIY196827:KIY196828 KSU196827:KSU196828 LCQ196827:LCQ196828 LMM196827:LMM196828 LWI196827:LWI196828 MGE196827:MGE196828 MQA196827:MQA196828 MZW196827:MZW196828 NJS196827:NJS196828 NTO196827:NTO196828 ODK196827:ODK196828 ONG196827:ONG196828 OXC196827:OXC196828 PGY196827:PGY196828 PQU196827:PQU196828 QAQ196827:QAQ196828 QKM196827:QKM196828 QUI196827:QUI196828 REE196827:REE196828 ROA196827:ROA196828 RXW196827:RXW196828 SHS196827:SHS196828 SRO196827:SRO196828 TBK196827:TBK196828 TLG196827:TLG196828 TVC196827:TVC196828 UEY196827:UEY196828 UOU196827:UOU196828 UYQ196827:UYQ196828 VIM196827:VIM196828 VSI196827:VSI196828 WCE196827:WCE196828 WMA196827:WMA196828 WVW196827:WVW196828 C262363:D262364 JK262363:JK262364 TG262363:TG262364 ADC262363:ADC262364 AMY262363:AMY262364 AWU262363:AWU262364 BGQ262363:BGQ262364 BQM262363:BQM262364 CAI262363:CAI262364 CKE262363:CKE262364 CUA262363:CUA262364 DDW262363:DDW262364 DNS262363:DNS262364 DXO262363:DXO262364 EHK262363:EHK262364 ERG262363:ERG262364 FBC262363:FBC262364 FKY262363:FKY262364 FUU262363:FUU262364 GEQ262363:GEQ262364 GOM262363:GOM262364 GYI262363:GYI262364 HIE262363:HIE262364 HSA262363:HSA262364 IBW262363:IBW262364 ILS262363:ILS262364 IVO262363:IVO262364 JFK262363:JFK262364 JPG262363:JPG262364 JZC262363:JZC262364 KIY262363:KIY262364 KSU262363:KSU262364 LCQ262363:LCQ262364 LMM262363:LMM262364 LWI262363:LWI262364 MGE262363:MGE262364 MQA262363:MQA262364 MZW262363:MZW262364 NJS262363:NJS262364 NTO262363:NTO262364 ODK262363:ODK262364 ONG262363:ONG262364 OXC262363:OXC262364 PGY262363:PGY262364 PQU262363:PQU262364 QAQ262363:QAQ262364 QKM262363:QKM262364 QUI262363:QUI262364 REE262363:REE262364 ROA262363:ROA262364 RXW262363:RXW262364 SHS262363:SHS262364 SRO262363:SRO262364 TBK262363:TBK262364 TLG262363:TLG262364 TVC262363:TVC262364 UEY262363:UEY262364 UOU262363:UOU262364 UYQ262363:UYQ262364 VIM262363:VIM262364 VSI262363:VSI262364 WCE262363:WCE262364 WMA262363:WMA262364 WVW262363:WVW262364 C327899:D327900 JK327899:JK327900 TG327899:TG327900 ADC327899:ADC327900 AMY327899:AMY327900 AWU327899:AWU327900 BGQ327899:BGQ327900 BQM327899:BQM327900 CAI327899:CAI327900 CKE327899:CKE327900 CUA327899:CUA327900 DDW327899:DDW327900 DNS327899:DNS327900 DXO327899:DXO327900 EHK327899:EHK327900 ERG327899:ERG327900 FBC327899:FBC327900 FKY327899:FKY327900 FUU327899:FUU327900 GEQ327899:GEQ327900 GOM327899:GOM327900 GYI327899:GYI327900 HIE327899:HIE327900 HSA327899:HSA327900 IBW327899:IBW327900 ILS327899:ILS327900 IVO327899:IVO327900 JFK327899:JFK327900 JPG327899:JPG327900 JZC327899:JZC327900 KIY327899:KIY327900 KSU327899:KSU327900 LCQ327899:LCQ327900 LMM327899:LMM327900 LWI327899:LWI327900 MGE327899:MGE327900 MQA327899:MQA327900 MZW327899:MZW327900 NJS327899:NJS327900 NTO327899:NTO327900 ODK327899:ODK327900 ONG327899:ONG327900 OXC327899:OXC327900 PGY327899:PGY327900 PQU327899:PQU327900 QAQ327899:QAQ327900 QKM327899:QKM327900 QUI327899:QUI327900 REE327899:REE327900 ROA327899:ROA327900 RXW327899:RXW327900 SHS327899:SHS327900 SRO327899:SRO327900 TBK327899:TBK327900 TLG327899:TLG327900 TVC327899:TVC327900 UEY327899:UEY327900 UOU327899:UOU327900 UYQ327899:UYQ327900 VIM327899:VIM327900 VSI327899:VSI327900 WCE327899:WCE327900 WMA327899:WMA327900 WVW327899:WVW327900 C393435:D393436 JK393435:JK393436 TG393435:TG393436 ADC393435:ADC393436 AMY393435:AMY393436 AWU393435:AWU393436 BGQ393435:BGQ393436 BQM393435:BQM393436 CAI393435:CAI393436 CKE393435:CKE393436 CUA393435:CUA393436 DDW393435:DDW393436 DNS393435:DNS393436 DXO393435:DXO393436 EHK393435:EHK393436 ERG393435:ERG393436 FBC393435:FBC393436 FKY393435:FKY393436 FUU393435:FUU393436 GEQ393435:GEQ393436 GOM393435:GOM393436 GYI393435:GYI393436 HIE393435:HIE393436 HSA393435:HSA393436 IBW393435:IBW393436 ILS393435:ILS393436 IVO393435:IVO393436 JFK393435:JFK393436 JPG393435:JPG393436 JZC393435:JZC393436 KIY393435:KIY393436 KSU393435:KSU393436 LCQ393435:LCQ393436 LMM393435:LMM393436 LWI393435:LWI393436 MGE393435:MGE393436 MQA393435:MQA393436 MZW393435:MZW393436 NJS393435:NJS393436 NTO393435:NTO393436 ODK393435:ODK393436 ONG393435:ONG393436 OXC393435:OXC393436 PGY393435:PGY393436 PQU393435:PQU393436 QAQ393435:QAQ393436 QKM393435:QKM393436 QUI393435:QUI393436 REE393435:REE393436 ROA393435:ROA393436 RXW393435:RXW393436 SHS393435:SHS393436 SRO393435:SRO393436 TBK393435:TBK393436 TLG393435:TLG393436 TVC393435:TVC393436 UEY393435:UEY393436 UOU393435:UOU393436 UYQ393435:UYQ393436 VIM393435:VIM393436 VSI393435:VSI393436 WCE393435:WCE393436 WMA393435:WMA393436 WVW393435:WVW393436 C458971:D458972 JK458971:JK458972 TG458971:TG458972 ADC458971:ADC458972 AMY458971:AMY458972 AWU458971:AWU458972 BGQ458971:BGQ458972 BQM458971:BQM458972 CAI458971:CAI458972 CKE458971:CKE458972 CUA458971:CUA458972 DDW458971:DDW458972 DNS458971:DNS458972 DXO458971:DXO458972 EHK458971:EHK458972 ERG458971:ERG458972 FBC458971:FBC458972 FKY458971:FKY458972 FUU458971:FUU458972 GEQ458971:GEQ458972 GOM458971:GOM458972 GYI458971:GYI458972 HIE458971:HIE458972 HSA458971:HSA458972 IBW458971:IBW458972 ILS458971:ILS458972 IVO458971:IVO458972 JFK458971:JFK458972 JPG458971:JPG458972 JZC458971:JZC458972 KIY458971:KIY458972 KSU458971:KSU458972 LCQ458971:LCQ458972 LMM458971:LMM458972 LWI458971:LWI458972 MGE458971:MGE458972 MQA458971:MQA458972 MZW458971:MZW458972 NJS458971:NJS458972 NTO458971:NTO458972 ODK458971:ODK458972 ONG458971:ONG458972 OXC458971:OXC458972 PGY458971:PGY458972 PQU458971:PQU458972 QAQ458971:QAQ458972 QKM458971:QKM458972 QUI458971:QUI458972 REE458971:REE458972 ROA458971:ROA458972 RXW458971:RXW458972 SHS458971:SHS458972 SRO458971:SRO458972 TBK458971:TBK458972 TLG458971:TLG458972 TVC458971:TVC458972 UEY458971:UEY458972 UOU458971:UOU458972 UYQ458971:UYQ458972 VIM458971:VIM458972 VSI458971:VSI458972 WCE458971:WCE458972 WMA458971:WMA458972 WVW458971:WVW458972 C524507:D524508 JK524507:JK524508 TG524507:TG524508 ADC524507:ADC524508 AMY524507:AMY524508 AWU524507:AWU524508 BGQ524507:BGQ524508 BQM524507:BQM524508 CAI524507:CAI524508 CKE524507:CKE524508 CUA524507:CUA524508 DDW524507:DDW524508 DNS524507:DNS524508 DXO524507:DXO524508 EHK524507:EHK524508 ERG524507:ERG524508 FBC524507:FBC524508 FKY524507:FKY524508 FUU524507:FUU524508 GEQ524507:GEQ524508 GOM524507:GOM524508 GYI524507:GYI524508 HIE524507:HIE524508 HSA524507:HSA524508 IBW524507:IBW524508 ILS524507:ILS524508 IVO524507:IVO524508 JFK524507:JFK524508 JPG524507:JPG524508 JZC524507:JZC524508 KIY524507:KIY524508 KSU524507:KSU524508 LCQ524507:LCQ524508 LMM524507:LMM524508 LWI524507:LWI524508 MGE524507:MGE524508 MQA524507:MQA524508 MZW524507:MZW524508 NJS524507:NJS524508 NTO524507:NTO524508 ODK524507:ODK524508 ONG524507:ONG524508 OXC524507:OXC524508 PGY524507:PGY524508 PQU524507:PQU524508 QAQ524507:QAQ524508 QKM524507:QKM524508 QUI524507:QUI524508 REE524507:REE524508 ROA524507:ROA524508 RXW524507:RXW524508 SHS524507:SHS524508 SRO524507:SRO524508 TBK524507:TBK524508 TLG524507:TLG524508 TVC524507:TVC524508 UEY524507:UEY524508 UOU524507:UOU524508 UYQ524507:UYQ524508 VIM524507:VIM524508 VSI524507:VSI524508 WCE524507:WCE524508 WMA524507:WMA524508 WVW524507:WVW524508 C590043:D590044 JK590043:JK590044 TG590043:TG590044 ADC590043:ADC590044 AMY590043:AMY590044 AWU590043:AWU590044 BGQ590043:BGQ590044 BQM590043:BQM590044 CAI590043:CAI590044 CKE590043:CKE590044 CUA590043:CUA590044 DDW590043:DDW590044 DNS590043:DNS590044 DXO590043:DXO590044 EHK590043:EHK590044 ERG590043:ERG590044 FBC590043:FBC590044 FKY590043:FKY590044 FUU590043:FUU590044 GEQ590043:GEQ590044 GOM590043:GOM590044 GYI590043:GYI590044 HIE590043:HIE590044 HSA590043:HSA590044 IBW590043:IBW590044 ILS590043:ILS590044 IVO590043:IVO590044 JFK590043:JFK590044 JPG590043:JPG590044 JZC590043:JZC590044 KIY590043:KIY590044 KSU590043:KSU590044 LCQ590043:LCQ590044 LMM590043:LMM590044 LWI590043:LWI590044 MGE590043:MGE590044 MQA590043:MQA590044 MZW590043:MZW590044 NJS590043:NJS590044 NTO590043:NTO590044 ODK590043:ODK590044 ONG590043:ONG590044 OXC590043:OXC590044 PGY590043:PGY590044 PQU590043:PQU590044 QAQ590043:QAQ590044 QKM590043:QKM590044 QUI590043:QUI590044 REE590043:REE590044 ROA590043:ROA590044 RXW590043:RXW590044 SHS590043:SHS590044 SRO590043:SRO590044 TBK590043:TBK590044 TLG590043:TLG590044 TVC590043:TVC590044 UEY590043:UEY590044 UOU590043:UOU590044 UYQ590043:UYQ590044 VIM590043:VIM590044 VSI590043:VSI590044 WCE590043:WCE590044 WMA590043:WMA590044 WVW590043:WVW590044 C655579:D655580 JK655579:JK655580 TG655579:TG655580 ADC655579:ADC655580 AMY655579:AMY655580 AWU655579:AWU655580 BGQ655579:BGQ655580 BQM655579:BQM655580 CAI655579:CAI655580 CKE655579:CKE655580 CUA655579:CUA655580 DDW655579:DDW655580 DNS655579:DNS655580 DXO655579:DXO655580 EHK655579:EHK655580 ERG655579:ERG655580 FBC655579:FBC655580 FKY655579:FKY655580 FUU655579:FUU655580 GEQ655579:GEQ655580 GOM655579:GOM655580 GYI655579:GYI655580 HIE655579:HIE655580 HSA655579:HSA655580 IBW655579:IBW655580 ILS655579:ILS655580 IVO655579:IVO655580 JFK655579:JFK655580 JPG655579:JPG655580 JZC655579:JZC655580 KIY655579:KIY655580 KSU655579:KSU655580 LCQ655579:LCQ655580 LMM655579:LMM655580 LWI655579:LWI655580 MGE655579:MGE655580 MQA655579:MQA655580 MZW655579:MZW655580 NJS655579:NJS655580 NTO655579:NTO655580 ODK655579:ODK655580 ONG655579:ONG655580 OXC655579:OXC655580 PGY655579:PGY655580 PQU655579:PQU655580 QAQ655579:QAQ655580 QKM655579:QKM655580 QUI655579:QUI655580 REE655579:REE655580 ROA655579:ROA655580 RXW655579:RXW655580 SHS655579:SHS655580 SRO655579:SRO655580 TBK655579:TBK655580 TLG655579:TLG655580 TVC655579:TVC655580 UEY655579:UEY655580 UOU655579:UOU655580 UYQ655579:UYQ655580 VIM655579:VIM655580 VSI655579:VSI655580 WCE655579:WCE655580 WMA655579:WMA655580 WVW655579:WVW655580 C721115:D721116 JK721115:JK721116 TG721115:TG721116 ADC721115:ADC721116 AMY721115:AMY721116 AWU721115:AWU721116 BGQ721115:BGQ721116 BQM721115:BQM721116 CAI721115:CAI721116 CKE721115:CKE721116 CUA721115:CUA721116 DDW721115:DDW721116 DNS721115:DNS721116 DXO721115:DXO721116 EHK721115:EHK721116 ERG721115:ERG721116 FBC721115:FBC721116 FKY721115:FKY721116 FUU721115:FUU721116 GEQ721115:GEQ721116 GOM721115:GOM721116 GYI721115:GYI721116 HIE721115:HIE721116 HSA721115:HSA721116 IBW721115:IBW721116 ILS721115:ILS721116 IVO721115:IVO721116 JFK721115:JFK721116 JPG721115:JPG721116 JZC721115:JZC721116 KIY721115:KIY721116 KSU721115:KSU721116 LCQ721115:LCQ721116 LMM721115:LMM721116 LWI721115:LWI721116 MGE721115:MGE721116 MQA721115:MQA721116 MZW721115:MZW721116 NJS721115:NJS721116 NTO721115:NTO721116 ODK721115:ODK721116 ONG721115:ONG721116 OXC721115:OXC721116 PGY721115:PGY721116 PQU721115:PQU721116 QAQ721115:QAQ721116 QKM721115:QKM721116 QUI721115:QUI721116 REE721115:REE721116 ROA721115:ROA721116 RXW721115:RXW721116 SHS721115:SHS721116 SRO721115:SRO721116 TBK721115:TBK721116 TLG721115:TLG721116 TVC721115:TVC721116 UEY721115:UEY721116 UOU721115:UOU721116 UYQ721115:UYQ721116 VIM721115:VIM721116 VSI721115:VSI721116 WCE721115:WCE721116 WMA721115:WMA721116 WVW721115:WVW721116 C786651:D786652 JK786651:JK786652 TG786651:TG786652 ADC786651:ADC786652 AMY786651:AMY786652 AWU786651:AWU786652 BGQ786651:BGQ786652 BQM786651:BQM786652 CAI786651:CAI786652 CKE786651:CKE786652 CUA786651:CUA786652 DDW786651:DDW786652 DNS786651:DNS786652 DXO786651:DXO786652 EHK786651:EHK786652 ERG786651:ERG786652 FBC786651:FBC786652 FKY786651:FKY786652 FUU786651:FUU786652 GEQ786651:GEQ786652 GOM786651:GOM786652 GYI786651:GYI786652 HIE786651:HIE786652 HSA786651:HSA786652 IBW786651:IBW786652 ILS786651:ILS786652 IVO786651:IVO786652 JFK786651:JFK786652 JPG786651:JPG786652 JZC786651:JZC786652 KIY786651:KIY786652 KSU786651:KSU786652 LCQ786651:LCQ786652 LMM786651:LMM786652 LWI786651:LWI786652 MGE786651:MGE786652 MQA786651:MQA786652 MZW786651:MZW786652 NJS786651:NJS786652 NTO786651:NTO786652 ODK786651:ODK786652 ONG786651:ONG786652 OXC786651:OXC786652 PGY786651:PGY786652 PQU786651:PQU786652 QAQ786651:QAQ786652 QKM786651:QKM786652 QUI786651:QUI786652 REE786651:REE786652 ROA786651:ROA786652 RXW786651:RXW786652 SHS786651:SHS786652 SRO786651:SRO786652 TBK786651:TBK786652 TLG786651:TLG786652 TVC786651:TVC786652 UEY786651:UEY786652 UOU786651:UOU786652 UYQ786651:UYQ786652 VIM786651:VIM786652 VSI786651:VSI786652 WCE786651:WCE786652 WMA786651:WMA786652 WVW786651:WVW786652 C852187:D852188 JK852187:JK852188 TG852187:TG852188 ADC852187:ADC852188 AMY852187:AMY852188 AWU852187:AWU852188 BGQ852187:BGQ852188 BQM852187:BQM852188 CAI852187:CAI852188 CKE852187:CKE852188 CUA852187:CUA852188 DDW852187:DDW852188 DNS852187:DNS852188 DXO852187:DXO852188 EHK852187:EHK852188 ERG852187:ERG852188 FBC852187:FBC852188 FKY852187:FKY852188 FUU852187:FUU852188 GEQ852187:GEQ852188 GOM852187:GOM852188 GYI852187:GYI852188 HIE852187:HIE852188 HSA852187:HSA852188 IBW852187:IBW852188 ILS852187:ILS852188 IVO852187:IVO852188 JFK852187:JFK852188 JPG852187:JPG852188 JZC852187:JZC852188 KIY852187:KIY852188 KSU852187:KSU852188 LCQ852187:LCQ852188 LMM852187:LMM852188 LWI852187:LWI852188 MGE852187:MGE852188 MQA852187:MQA852188 MZW852187:MZW852188 NJS852187:NJS852188 NTO852187:NTO852188 ODK852187:ODK852188 ONG852187:ONG852188 OXC852187:OXC852188 PGY852187:PGY852188 PQU852187:PQU852188 QAQ852187:QAQ852188 QKM852187:QKM852188 QUI852187:QUI852188 REE852187:REE852188 ROA852187:ROA852188 RXW852187:RXW852188 SHS852187:SHS852188 SRO852187:SRO852188 TBK852187:TBK852188 TLG852187:TLG852188 TVC852187:TVC852188 UEY852187:UEY852188 UOU852187:UOU852188 UYQ852187:UYQ852188 VIM852187:VIM852188 VSI852187:VSI852188 WCE852187:WCE852188 WMA852187:WMA852188 WVW852187:WVW852188 C917723:D917724 JK917723:JK917724 TG917723:TG917724 ADC917723:ADC917724 AMY917723:AMY917724 AWU917723:AWU917724 BGQ917723:BGQ917724 BQM917723:BQM917724 CAI917723:CAI917724 CKE917723:CKE917724 CUA917723:CUA917724 DDW917723:DDW917724 DNS917723:DNS917724 DXO917723:DXO917724 EHK917723:EHK917724 ERG917723:ERG917724 FBC917723:FBC917724 FKY917723:FKY917724 FUU917723:FUU917724 GEQ917723:GEQ917724 GOM917723:GOM917724 GYI917723:GYI917724 HIE917723:HIE917724 HSA917723:HSA917724 IBW917723:IBW917724 ILS917723:ILS917724 IVO917723:IVO917724 JFK917723:JFK917724 JPG917723:JPG917724 JZC917723:JZC917724 KIY917723:KIY917724 KSU917723:KSU917724 LCQ917723:LCQ917724 LMM917723:LMM917724 LWI917723:LWI917724 MGE917723:MGE917724 MQA917723:MQA917724 MZW917723:MZW917724 NJS917723:NJS917724 NTO917723:NTO917724 ODK917723:ODK917724 ONG917723:ONG917724 OXC917723:OXC917724 PGY917723:PGY917724 PQU917723:PQU917724 QAQ917723:QAQ917724 QKM917723:QKM917724 QUI917723:QUI917724 REE917723:REE917724 ROA917723:ROA917724 RXW917723:RXW917724 SHS917723:SHS917724 SRO917723:SRO917724 TBK917723:TBK917724 TLG917723:TLG917724 TVC917723:TVC917724 UEY917723:UEY917724 UOU917723:UOU917724 UYQ917723:UYQ917724 VIM917723:VIM917724 VSI917723:VSI917724 WCE917723:WCE917724 WMA917723:WMA917724 WVW917723:WVW917724 C983259:D983260 JK983259:JK983260 TG983259:TG983260 ADC983259:ADC983260 AMY983259:AMY983260 AWU983259:AWU983260 BGQ983259:BGQ983260 BQM983259:BQM983260 CAI983259:CAI983260 CKE983259:CKE983260 CUA983259:CUA983260 DDW983259:DDW983260 DNS983259:DNS983260 DXO983259:DXO983260 EHK983259:EHK983260 ERG983259:ERG983260 FBC983259:FBC983260 FKY983259:FKY983260 FUU983259:FUU983260 GEQ983259:GEQ983260 GOM983259:GOM983260 GYI983259:GYI983260 HIE983259:HIE983260 HSA983259:HSA983260 IBW983259:IBW983260 ILS983259:ILS983260 IVO983259:IVO983260 JFK983259:JFK983260 JPG983259:JPG983260 JZC983259:JZC983260 KIY983259:KIY983260 KSU983259:KSU983260 LCQ983259:LCQ983260 LMM983259:LMM983260 LWI983259:LWI983260 MGE983259:MGE983260 MQA983259:MQA983260 MZW983259:MZW983260 NJS983259:NJS983260 NTO983259:NTO983260 ODK983259:ODK983260 ONG983259:ONG983260 OXC983259:OXC983260 PGY983259:PGY983260 PQU983259:PQU983260 QAQ983259:QAQ983260 QKM983259:QKM983260 QUI983259:QUI983260 REE983259:REE983260 ROA983259:ROA983260 RXW983259:RXW983260 SHS983259:SHS983260 SRO983259:SRO983260 TBK983259:TBK983260 TLG983259:TLG983260 TVC983259:TVC983260 UEY983259:UEY983260 UOU983259:UOU983260 UYQ983259:UYQ983260 VIM983259:VIM983260 VSI983259:VSI983260 WCE983259:WCE983260 WMA983259:WMA983260 WVW983259:WVW983260" xr:uid="{00000000-0002-0000-0100-000003000000}"/>
    <dataValidation allowBlank="1" showInputMessage="1" showErrorMessage="1" prompt="Alcance: Definir las principales actividades que se requieren para alcanzar el producto definidos en los estudios previos" sqref="WVV983269 B65765 JJ65765 TF65765 ADB65765 AMX65765 AWT65765 BGP65765 BQL65765 CAH65765 CKD65765 CTZ65765 DDV65765 DNR65765 DXN65765 EHJ65765 ERF65765 FBB65765 FKX65765 FUT65765 GEP65765 GOL65765 GYH65765 HID65765 HRZ65765 IBV65765 ILR65765 IVN65765 JFJ65765 JPF65765 JZB65765 KIX65765 KST65765 LCP65765 LML65765 LWH65765 MGD65765 MPZ65765 MZV65765 NJR65765 NTN65765 ODJ65765 ONF65765 OXB65765 PGX65765 PQT65765 QAP65765 QKL65765 QUH65765 RED65765 RNZ65765 RXV65765 SHR65765 SRN65765 TBJ65765 TLF65765 TVB65765 UEX65765 UOT65765 UYP65765 VIL65765 VSH65765 WCD65765 WLZ65765 WVV65765 B131301 JJ131301 TF131301 ADB131301 AMX131301 AWT131301 BGP131301 BQL131301 CAH131301 CKD131301 CTZ131301 DDV131301 DNR131301 DXN131301 EHJ131301 ERF131301 FBB131301 FKX131301 FUT131301 GEP131301 GOL131301 GYH131301 HID131301 HRZ131301 IBV131301 ILR131301 IVN131301 JFJ131301 JPF131301 JZB131301 KIX131301 KST131301 LCP131301 LML131301 LWH131301 MGD131301 MPZ131301 MZV131301 NJR131301 NTN131301 ODJ131301 ONF131301 OXB131301 PGX131301 PQT131301 QAP131301 QKL131301 QUH131301 RED131301 RNZ131301 RXV131301 SHR131301 SRN131301 TBJ131301 TLF131301 TVB131301 UEX131301 UOT131301 UYP131301 VIL131301 VSH131301 WCD131301 WLZ131301 WVV131301 B196837 JJ196837 TF196837 ADB196837 AMX196837 AWT196837 BGP196837 BQL196837 CAH196837 CKD196837 CTZ196837 DDV196837 DNR196837 DXN196837 EHJ196837 ERF196837 FBB196837 FKX196837 FUT196837 GEP196837 GOL196837 GYH196837 HID196837 HRZ196837 IBV196837 ILR196837 IVN196837 JFJ196837 JPF196837 JZB196837 KIX196837 KST196837 LCP196837 LML196837 LWH196837 MGD196837 MPZ196837 MZV196837 NJR196837 NTN196837 ODJ196837 ONF196837 OXB196837 PGX196837 PQT196837 QAP196837 QKL196837 QUH196837 RED196837 RNZ196837 RXV196837 SHR196837 SRN196837 TBJ196837 TLF196837 TVB196837 UEX196837 UOT196837 UYP196837 VIL196837 VSH196837 WCD196837 WLZ196837 WVV196837 B262373 JJ262373 TF262373 ADB262373 AMX262373 AWT262373 BGP262373 BQL262373 CAH262373 CKD262373 CTZ262373 DDV262373 DNR262373 DXN262373 EHJ262373 ERF262373 FBB262373 FKX262373 FUT262373 GEP262373 GOL262373 GYH262373 HID262373 HRZ262373 IBV262373 ILR262373 IVN262373 JFJ262373 JPF262373 JZB262373 KIX262373 KST262373 LCP262373 LML262373 LWH262373 MGD262373 MPZ262373 MZV262373 NJR262373 NTN262373 ODJ262373 ONF262373 OXB262373 PGX262373 PQT262373 QAP262373 QKL262373 QUH262373 RED262373 RNZ262373 RXV262373 SHR262373 SRN262373 TBJ262373 TLF262373 TVB262373 UEX262373 UOT262373 UYP262373 VIL262373 VSH262373 WCD262373 WLZ262373 WVV262373 B327909 JJ327909 TF327909 ADB327909 AMX327909 AWT327909 BGP327909 BQL327909 CAH327909 CKD327909 CTZ327909 DDV327909 DNR327909 DXN327909 EHJ327909 ERF327909 FBB327909 FKX327909 FUT327909 GEP327909 GOL327909 GYH327909 HID327909 HRZ327909 IBV327909 ILR327909 IVN327909 JFJ327909 JPF327909 JZB327909 KIX327909 KST327909 LCP327909 LML327909 LWH327909 MGD327909 MPZ327909 MZV327909 NJR327909 NTN327909 ODJ327909 ONF327909 OXB327909 PGX327909 PQT327909 QAP327909 QKL327909 QUH327909 RED327909 RNZ327909 RXV327909 SHR327909 SRN327909 TBJ327909 TLF327909 TVB327909 UEX327909 UOT327909 UYP327909 VIL327909 VSH327909 WCD327909 WLZ327909 WVV327909 B393445 JJ393445 TF393445 ADB393445 AMX393445 AWT393445 BGP393445 BQL393445 CAH393445 CKD393445 CTZ393445 DDV393445 DNR393445 DXN393445 EHJ393445 ERF393445 FBB393445 FKX393445 FUT393445 GEP393445 GOL393445 GYH393445 HID393445 HRZ393445 IBV393445 ILR393445 IVN393445 JFJ393445 JPF393445 JZB393445 KIX393445 KST393445 LCP393445 LML393445 LWH393445 MGD393445 MPZ393445 MZV393445 NJR393445 NTN393445 ODJ393445 ONF393445 OXB393445 PGX393445 PQT393445 QAP393445 QKL393445 QUH393445 RED393445 RNZ393445 RXV393445 SHR393445 SRN393445 TBJ393445 TLF393445 TVB393445 UEX393445 UOT393445 UYP393445 VIL393445 VSH393445 WCD393445 WLZ393445 WVV393445 B458981 JJ458981 TF458981 ADB458981 AMX458981 AWT458981 BGP458981 BQL458981 CAH458981 CKD458981 CTZ458981 DDV458981 DNR458981 DXN458981 EHJ458981 ERF458981 FBB458981 FKX458981 FUT458981 GEP458981 GOL458981 GYH458981 HID458981 HRZ458981 IBV458981 ILR458981 IVN458981 JFJ458981 JPF458981 JZB458981 KIX458981 KST458981 LCP458981 LML458981 LWH458981 MGD458981 MPZ458981 MZV458981 NJR458981 NTN458981 ODJ458981 ONF458981 OXB458981 PGX458981 PQT458981 QAP458981 QKL458981 QUH458981 RED458981 RNZ458981 RXV458981 SHR458981 SRN458981 TBJ458981 TLF458981 TVB458981 UEX458981 UOT458981 UYP458981 VIL458981 VSH458981 WCD458981 WLZ458981 WVV458981 B524517 JJ524517 TF524517 ADB524517 AMX524517 AWT524517 BGP524517 BQL524517 CAH524517 CKD524517 CTZ524517 DDV524517 DNR524517 DXN524517 EHJ524517 ERF524517 FBB524517 FKX524517 FUT524517 GEP524517 GOL524517 GYH524517 HID524517 HRZ524517 IBV524517 ILR524517 IVN524517 JFJ524517 JPF524517 JZB524517 KIX524517 KST524517 LCP524517 LML524517 LWH524517 MGD524517 MPZ524517 MZV524517 NJR524517 NTN524517 ODJ524517 ONF524517 OXB524517 PGX524517 PQT524517 QAP524517 QKL524517 QUH524517 RED524517 RNZ524517 RXV524517 SHR524517 SRN524517 TBJ524517 TLF524517 TVB524517 UEX524517 UOT524517 UYP524517 VIL524517 VSH524517 WCD524517 WLZ524517 WVV524517 B590053 JJ590053 TF590053 ADB590053 AMX590053 AWT590053 BGP590053 BQL590053 CAH590053 CKD590053 CTZ590053 DDV590053 DNR590053 DXN590053 EHJ590053 ERF590053 FBB590053 FKX590053 FUT590053 GEP590053 GOL590053 GYH590053 HID590053 HRZ590053 IBV590053 ILR590053 IVN590053 JFJ590053 JPF590053 JZB590053 KIX590053 KST590053 LCP590053 LML590053 LWH590053 MGD590053 MPZ590053 MZV590053 NJR590053 NTN590053 ODJ590053 ONF590053 OXB590053 PGX590053 PQT590053 QAP590053 QKL590053 QUH590053 RED590053 RNZ590053 RXV590053 SHR590053 SRN590053 TBJ590053 TLF590053 TVB590053 UEX590053 UOT590053 UYP590053 VIL590053 VSH590053 WCD590053 WLZ590053 WVV590053 B655589 JJ655589 TF655589 ADB655589 AMX655589 AWT655589 BGP655589 BQL655589 CAH655589 CKD655589 CTZ655589 DDV655589 DNR655589 DXN655589 EHJ655589 ERF655589 FBB655589 FKX655589 FUT655589 GEP655589 GOL655589 GYH655589 HID655589 HRZ655589 IBV655589 ILR655589 IVN655589 JFJ655589 JPF655589 JZB655589 KIX655589 KST655589 LCP655589 LML655589 LWH655589 MGD655589 MPZ655589 MZV655589 NJR655589 NTN655589 ODJ655589 ONF655589 OXB655589 PGX655589 PQT655589 QAP655589 QKL655589 QUH655589 RED655589 RNZ655589 RXV655589 SHR655589 SRN655589 TBJ655589 TLF655589 TVB655589 UEX655589 UOT655589 UYP655589 VIL655589 VSH655589 WCD655589 WLZ655589 WVV655589 B721125 JJ721125 TF721125 ADB721125 AMX721125 AWT721125 BGP721125 BQL721125 CAH721125 CKD721125 CTZ721125 DDV721125 DNR721125 DXN721125 EHJ721125 ERF721125 FBB721125 FKX721125 FUT721125 GEP721125 GOL721125 GYH721125 HID721125 HRZ721125 IBV721125 ILR721125 IVN721125 JFJ721125 JPF721125 JZB721125 KIX721125 KST721125 LCP721125 LML721125 LWH721125 MGD721125 MPZ721125 MZV721125 NJR721125 NTN721125 ODJ721125 ONF721125 OXB721125 PGX721125 PQT721125 QAP721125 QKL721125 QUH721125 RED721125 RNZ721125 RXV721125 SHR721125 SRN721125 TBJ721125 TLF721125 TVB721125 UEX721125 UOT721125 UYP721125 VIL721125 VSH721125 WCD721125 WLZ721125 WVV721125 B786661 JJ786661 TF786661 ADB786661 AMX786661 AWT786661 BGP786661 BQL786661 CAH786661 CKD786661 CTZ786661 DDV786661 DNR786661 DXN786661 EHJ786661 ERF786661 FBB786661 FKX786661 FUT786661 GEP786661 GOL786661 GYH786661 HID786661 HRZ786661 IBV786661 ILR786661 IVN786661 JFJ786661 JPF786661 JZB786661 KIX786661 KST786661 LCP786661 LML786661 LWH786661 MGD786661 MPZ786661 MZV786661 NJR786661 NTN786661 ODJ786661 ONF786661 OXB786661 PGX786661 PQT786661 QAP786661 QKL786661 QUH786661 RED786661 RNZ786661 RXV786661 SHR786661 SRN786661 TBJ786661 TLF786661 TVB786661 UEX786661 UOT786661 UYP786661 VIL786661 VSH786661 WCD786661 WLZ786661 WVV786661 B852197 JJ852197 TF852197 ADB852197 AMX852197 AWT852197 BGP852197 BQL852197 CAH852197 CKD852197 CTZ852197 DDV852197 DNR852197 DXN852197 EHJ852197 ERF852197 FBB852197 FKX852197 FUT852197 GEP852197 GOL852197 GYH852197 HID852197 HRZ852197 IBV852197 ILR852197 IVN852197 JFJ852197 JPF852197 JZB852197 KIX852197 KST852197 LCP852197 LML852197 LWH852197 MGD852197 MPZ852197 MZV852197 NJR852197 NTN852197 ODJ852197 ONF852197 OXB852197 PGX852197 PQT852197 QAP852197 QKL852197 QUH852197 RED852197 RNZ852197 RXV852197 SHR852197 SRN852197 TBJ852197 TLF852197 TVB852197 UEX852197 UOT852197 UYP852197 VIL852197 VSH852197 WCD852197 WLZ852197 WVV852197 B917733 JJ917733 TF917733 ADB917733 AMX917733 AWT917733 BGP917733 BQL917733 CAH917733 CKD917733 CTZ917733 DDV917733 DNR917733 DXN917733 EHJ917733 ERF917733 FBB917733 FKX917733 FUT917733 GEP917733 GOL917733 GYH917733 HID917733 HRZ917733 IBV917733 ILR917733 IVN917733 JFJ917733 JPF917733 JZB917733 KIX917733 KST917733 LCP917733 LML917733 LWH917733 MGD917733 MPZ917733 MZV917733 NJR917733 NTN917733 ODJ917733 ONF917733 OXB917733 PGX917733 PQT917733 QAP917733 QKL917733 QUH917733 RED917733 RNZ917733 RXV917733 SHR917733 SRN917733 TBJ917733 TLF917733 TVB917733 UEX917733 UOT917733 UYP917733 VIL917733 VSH917733 WCD917733 WLZ917733 WVV917733 B983269 JJ983269 TF983269 ADB983269 AMX983269 AWT983269 BGP983269 BQL983269 CAH983269 CKD983269 CTZ983269 DDV983269 DNR983269 DXN983269 EHJ983269 ERF983269 FBB983269 FKX983269 FUT983269 GEP983269 GOL983269 GYH983269 HID983269 HRZ983269 IBV983269 ILR983269 IVN983269 JFJ983269 JPF983269 JZB983269 KIX983269 KST983269 LCP983269 LML983269 LWH983269 MGD983269 MPZ983269 MZV983269 NJR983269 NTN983269 ODJ983269 ONF983269 OXB983269 PGX983269 PQT983269 QAP983269 QKL983269 QUH983269 RED983269 RNZ983269 RXV983269 SHR983269 SRN983269 TBJ983269 TLF983269 TVB983269 UEX983269 UOT983269 UYP983269 VIL983269 VSH983269 WCD983269 WLZ983269 JJ17:JJ211 WVV17:WVV211 WLZ17:WLZ211 WCD17:WCD211 VSH17:VSH211 VIL17:VIL211 UYP17:UYP211 UOT17:UOT211 UEX17:UEX211 TVB17:TVB211 TLF17:TLF211 TBJ17:TBJ211 SRN17:SRN211 SHR17:SHR211 RXV17:RXV211 RNZ17:RNZ211 RED17:RED211 QUH17:QUH211 QKL17:QKL211 QAP17:QAP211 PQT17:PQT211 PGX17:PGX211 OXB17:OXB211 ONF17:ONF211 ODJ17:ODJ211 NTN17:NTN211 NJR17:NJR211 MZV17:MZV211 MPZ17:MPZ211 MGD17:MGD211 LWH17:LWH211 LML17:LML211 LCP17:LCP211 KST17:KST211 KIX17:KIX211 JZB17:JZB211 JPF17:JPF211 JFJ17:JFJ211 IVN17:IVN211 ILR17:ILR211 IBV17:IBV211 HRZ17:HRZ211 HID17:HID211 GYH17:GYH211 GOL17:GOL211 GEP17:GEP211 FUT17:FUT211 FKX17:FKX211 FBB17:FBB211 ERF17:ERF211 EHJ17:EHJ211 DXN17:DXN211 DNR17:DNR211 DDV17:DDV211 CTZ17:CTZ211 CKD17:CKD211 CAH17:CAH211 BQL17:BQL211 BGP17:BGP211 AWT17:AWT211 AMX17:AMX211 ADB17:ADB211 TF17:TF211 B17:B56 B70:B211" xr:uid="{00000000-0002-0000-0100-000004000000}"/>
    <dataValidation allowBlank="1" showInputMessage="1" showErrorMessage="1" prompt="Emplear una unidad de medida concreta y medible, no utilizar GLOBAL" sqref="WVX983268:WVX983269 E65764:E65765 JL65764:JL65765 TH65764:TH65765 ADD65764:ADD65765 AMZ65764:AMZ65765 AWV65764:AWV65765 BGR65764:BGR65765 BQN65764:BQN65765 CAJ65764:CAJ65765 CKF65764:CKF65765 CUB65764:CUB65765 DDX65764:DDX65765 DNT65764:DNT65765 DXP65764:DXP65765 EHL65764:EHL65765 ERH65764:ERH65765 FBD65764:FBD65765 FKZ65764:FKZ65765 FUV65764:FUV65765 GER65764:GER65765 GON65764:GON65765 GYJ65764:GYJ65765 HIF65764:HIF65765 HSB65764:HSB65765 IBX65764:IBX65765 ILT65764:ILT65765 IVP65764:IVP65765 JFL65764:JFL65765 JPH65764:JPH65765 JZD65764:JZD65765 KIZ65764:KIZ65765 KSV65764:KSV65765 LCR65764:LCR65765 LMN65764:LMN65765 LWJ65764:LWJ65765 MGF65764:MGF65765 MQB65764:MQB65765 MZX65764:MZX65765 NJT65764:NJT65765 NTP65764:NTP65765 ODL65764:ODL65765 ONH65764:ONH65765 OXD65764:OXD65765 PGZ65764:PGZ65765 PQV65764:PQV65765 QAR65764:QAR65765 QKN65764:QKN65765 QUJ65764:QUJ65765 REF65764:REF65765 ROB65764:ROB65765 RXX65764:RXX65765 SHT65764:SHT65765 SRP65764:SRP65765 TBL65764:TBL65765 TLH65764:TLH65765 TVD65764:TVD65765 UEZ65764:UEZ65765 UOV65764:UOV65765 UYR65764:UYR65765 VIN65764:VIN65765 VSJ65764:VSJ65765 WCF65764:WCF65765 WMB65764:WMB65765 WVX65764:WVX65765 E131300:E131301 JL131300:JL131301 TH131300:TH131301 ADD131300:ADD131301 AMZ131300:AMZ131301 AWV131300:AWV131301 BGR131300:BGR131301 BQN131300:BQN131301 CAJ131300:CAJ131301 CKF131300:CKF131301 CUB131300:CUB131301 DDX131300:DDX131301 DNT131300:DNT131301 DXP131300:DXP131301 EHL131300:EHL131301 ERH131300:ERH131301 FBD131300:FBD131301 FKZ131300:FKZ131301 FUV131300:FUV131301 GER131300:GER131301 GON131300:GON131301 GYJ131300:GYJ131301 HIF131300:HIF131301 HSB131300:HSB131301 IBX131300:IBX131301 ILT131300:ILT131301 IVP131300:IVP131301 JFL131300:JFL131301 JPH131300:JPH131301 JZD131300:JZD131301 KIZ131300:KIZ131301 KSV131300:KSV131301 LCR131300:LCR131301 LMN131300:LMN131301 LWJ131300:LWJ131301 MGF131300:MGF131301 MQB131300:MQB131301 MZX131300:MZX131301 NJT131300:NJT131301 NTP131300:NTP131301 ODL131300:ODL131301 ONH131300:ONH131301 OXD131300:OXD131301 PGZ131300:PGZ131301 PQV131300:PQV131301 QAR131300:QAR131301 QKN131300:QKN131301 QUJ131300:QUJ131301 REF131300:REF131301 ROB131300:ROB131301 RXX131300:RXX131301 SHT131300:SHT131301 SRP131300:SRP131301 TBL131300:TBL131301 TLH131300:TLH131301 TVD131300:TVD131301 UEZ131300:UEZ131301 UOV131300:UOV131301 UYR131300:UYR131301 VIN131300:VIN131301 VSJ131300:VSJ131301 WCF131300:WCF131301 WMB131300:WMB131301 WVX131300:WVX131301 E196836:E196837 JL196836:JL196837 TH196836:TH196837 ADD196836:ADD196837 AMZ196836:AMZ196837 AWV196836:AWV196837 BGR196836:BGR196837 BQN196836:BQN196837 CAJ196836:CAJ196837 CKF196836:CKF196837 CUB196836:CUB196837 DDX196836:DDX196837 DNT196836:DNT196837 DXP196836:DXP196837 EHL196836:EHL196837 ERH196836:ERH196837 FBD196836:FBD196837 FKZ196836:FKZ196837 FUV196836:FUV196837 GER196836:GER196837 GON196836:GON196837 GYJ196836:GYJ196837 HIF196836:HIF196837 HSB196836:HSB196837 IBX196836:IBX196837 ILT196836:ILT196837 IVP196836:IVP196837 JFL196836:JFL196837 JPH196836:JPH196837 JZD196836:JZD196837 KIZ196836:KIZ196837 KSV196836:KSV196837 LCR196836:LCR196837 LMN196836:LMN196837 LWJ196836:LWJ196837 MGF196836:MGF196837 MQB196836:MQB196837 MZX196836:MZX196837 NJT196836:NJT196837 NTP196836:NTP196837 ODL196836:ODL196837 ONH196836:ONH196837 OXD196836:OXD196837 PGZ196836:PGZ196837 PQV196836:PQV196837 QAR196836:QAR196837 QKN196836:QKN196837 QUJ196836:QUJ196837 REF196836:REF196837 ROB196836:ROB196837 RXX196836:RXX196837 SHT196836:SHT196837 SRP196836:SRP196837 TBL196836:TBL196837 TLH196836:TLH196837 TVD196836:TVD196837 UEZ196836:UEZ196837 UOV196836:UOV196837 UYR196836:UYR196837 VIN196836:VIN196837 VSJ196836:VSJ196837 WCF196836:WCF196837 WMB196836:WMB196837 WVX196836:WVX196837 E262372:E262373 JL262372:JL262373 TH262372:TH262373 ADD262372:ADD262373 AMZ262372:AMZ262373 AWV262372:AWV262373 BGR262372:BGR262373 BQN262372:BQN262373 CAJ262372:CAJ262373 CKF262372:CKF262373 CUB262372:CUB262373 DDX262372:DDX262373 DNT262372:DNT262373 DXP262372:DXP262373 EHL262372:EHL262373 ERH262372:ERH262373 FBD262372:FBD262373 FKZ262372:FKZ262373 FUV262372:FUV262373 GER262372:GER262373 GON262372:GON262373 GYJ262372:GYJ262373 HIF262372:HIF262373 HSB262372:HSB262373 IBX262372:IBX262373 ILT262372:ILT262373 IVP262372:IVP262373 JFL262372:JFL262373 JPH262372:JPH262373 JZD262372:JZD262373 KIZ262372:KIZ262373 KSV262372:KSV262373 LCR262372:LCR262373 LMN262372:LMN262373 LWJ262372:LWJ262373 MGF262372:MGF262373 MQB262372:MQB262373 MZX262372:MZX262373 NJT262372:NJT262373 NTP262372:NTP262373 ODL262372:ODL262373 ONH262372:ONH262373 OXD262372:OXD262373 PGZ262372:PGZ262373 PQV262372:PQV262373 QAR262372:QAR262373 QKN262372:QKN262373 QUJ262372:QUJ262373 REF262372:REF262373 ROB262372:ROB262373 RXX262372:RXX262373 SHT262372:SHT262373 SRP262372:SRP262373 TBL262372:TBL262373 TLH262372:TLH262373 TVD262372:TVD262373 UEZ262372:UEZ262373 UOV262372:UOV262373 UYR262372:UYR262373 VIN262372:VIN262373 VSJ262372:VSJ262373 WCF262372:WCF262373 WMB262372:WMB262373 WVX262372:WVX262373 E327908:E327909 JL327908:JL327909 TH327908:TH327909 ADD327908:ADD327909 AMZ327908:AMZ327909 AWV327908:AWV327909 BGR327908:BGR327909 BQN327908:BQN327909 CAJ327908:CAJ327909 CKF327908:CKF327909 CUB327908:CUB327909 DDX327908:DDX327909 DNT327908:DNT327909 DXP327908:DXP327909 EHL327908:EHL327909 ERH327908:ERH327909 FBD327908:FBD327909 FKZ327908:FKZ327909 FUV327908:FUV327909 GER327908:GER327909 GON327908:GON327909 GYJ327908:GYJ327909 HIF327908:HIF327909 HSB327908:HSB327909 IBX327908:IBX327909 ILT327908:ILT327909 IVP327908:IVP327909 JFL327908:JFL327909 JPH327908:JPH327909 JZD327908:JZD327909 KIZ327908:KIZ327909 KSV327908:KSV327909 LCR327908:LCR327909 LMN327908:LMN327909 LWJ327908:LWJ327909 MGF327908:MGF327909 MQB327908:MQB327909 MZX327908:MZX327909 NJT327908:NJT327909 NTP327908:NTP327909 ODL327908:ODL327909 ONH327908:ONH327909 OXD327908:OXD327909 PGZ327908:PGZ327909 PQV327908:PQV327909 QAR327908:QAR327909 QKN327908:QKN327909 QUJ327908:QUJ327909 REF327908:REF327909 ROB327908:ROB327909 RXX327908:RXX327909 SHT327908:SHT327909 SRP327908:SRP327909 TBL327908:TBL327909 TLH327908:TLH327909 TVD327908:TVD327909 UEZ327908:UEZ327909 UOV327908:UOV327909 UYR327908:UYR327909 VIN327908:VIN327909 VSJ327908:VSJ327909 WCF327908:WCF327909 WMB327908:WMB327909 WVX327908:WVX327909 E393444:E393445 JL393444:JL393445 TH393444:TH393445 ADD393444:ADD393445 AMZ393444:AMZ393445 AWV393444:AWV393445 BGR393444:BGR393445 BQN393444:BQN393445 CAJ393444:CAJ393445 CKF393444:CKF393445 CUB393444:CUB393445 DDX393444:DDX393445 DNT393444:DNT393445 DXP393444:DXP393445 EHL393444:EHL393445 ERH393444:ERH393445 FBD393444:FBD393445 FKZ393444:FKZ393445 FUV393444:FUV393445 GER393444:GER393445 GON393444:GON393445 GYJ393444:GYJ393445 HIF393444:HIF393445 HSB393444:HSB393445 IBX393444:IBX393445 ILT393444:ILT393445 IVP393444:IVP393445 JFL393444:JFL393445 JPH393444:JPH393445 JZD393444:JZD393445 KIZ393444:KIZ393445 KSV393444:KSV393445 LCR393444:LCR393445 LMN393444:LMN393445 LWJ393444:LWJ393445 MGF393444:MGF393445 MQB393444:MQB393445 MZX393444:MZX393445 NJT393444:NJT393445 NTP393444:NTP393445 ODL393444:ODL393445 ONH393444:ONH393445 OXD393444:OXD393445 PGZ393444:PGZ393445 PQV393444:PQV393445 QAR393444:QAR393445 QKN393444:QKN393445 QUJ393444:QUJ393445 REF393444:REF393445 ROB393444:ROB393445 RXX393444:RXX393445 SHT393444:SHT393445 SRP393444:SRP393445 TBL393444:TBL393445 TLH393444:TLH393445 TVD393444:TVD393445 UEZ393444:UEZ393445 UOV393444:UOV393445 UYR393444:UYR393445 VIN393444:VIN393445 VSJ393444:VSJ393445 WCF393444:WCF393445 WMB393444:WMB393445 WVX393444:WVX393445 E458980:E458981 JL458980:JL458981 TH458980:TH458981 ADD458980:ADD458981 AMZ458980:AMZ458981 AWV458980:AWV458981 BGR458980:BGR458981 BQN458980:BQN458981 CAJ458980:CAJ458981 CKF458980:CKF458981 CUB458980:CUB458981 DDX458980:DDX458981 DNT458980:DNT458981 DXP458980:DXP458981 EHL458980:EHL458981 ERH458980:ERH458981 FBD458980:FBD458981 FKZ458980:FKZ458981 FUV458980:FUV458981 GER458980:GER458981 GON458980:GON458981 GYJ458980:GYJ458981 HIF458980:HIF458981 HSB458980:HSB458981 IBX458980:IBX458981 ILT458980:ILT458981 IVP458980:IVP458981 JFL458980:JFL458981 JPH458980:JPH458981 JZD458980:JZD458981 KIZ458980:KIZ458981 KSV458980:KSV458981 LCR458980:LCR458981 LMN458980:LMN458981 LWJ458980:LWJ458981 MGF458980:MGF458981 MQB458980:MQB458981 MZX458980:MZX458981 NJT458980:NJT458981 NTP458980:NTP458981 ODL458980:ODL458981 ONH458980:ONH458981 OXD458980:OXD458981 PGZ458980:PGZ458981 PQV458980:PQV458981 QAR458980:QAR458981 QKN458980:QKN458981 QUJ458980:QUJ458981 REF458980:REF458981 ROB458980:ROB458981 RXX458980:RXX458981 SHT458980:SHT458981 SRP458980:SRP458981 TBL458980:TBL458981 TLH458980:TLH458981 TVD458980:TVD458981 UEZ458980:UEZ458981 UOV458980:UOV458981 UYR458980:UYR458981 VIN458980:VIN458981 VSJ458980:VSJ458981 WCF458980:WCF458981 WMB458980:WMB458981 WVX458980:WVX458981 E524516:E524517 JL524516:JL524517 TH524516:TH524517 ADD524516:ADD524517 AMZ524516:AMZ524517 AWV524516:AWV524517 BGR524516:BGR524517 BQN524516:BQN524517 CAJ524516:CAJ524517 CKF524516:CKF524517 CUB524516:CUB524517 DDX524516:DDX524517 DNT524516:DNT524517 DXP524516:DXP524517 EHL524516:EHL524517 ERH524516:ERH524517 FBD524516:FBD524517 FKZ524516:FKZ524517 FUV524516:FUV524517 GER524516:GER524517 GON524516:GON524517 GYJ524516:GYJ524517 HIF524516:HIF524517 HSB524516:HSB524517 IBX524516:IBX524517 ILT524516:ILT524517 IVP524516:IVP524517 JFL524516:JFL524517 JPH524516:JPH524517 JZD524516:JZD524517 KIZ524516:KIZ524517 KSV524516:KSV524517 LCR524516:LCR524517 LMN524516:LMN524517 LWJ524516:LWJ524517 MGF524516:MGF524517 MQB524516:MQB524517 MZX524516:MZX524517 NJT524516:NJT524517 NTP524516:NTP524517 ODL524516:ODL524517 ONH524516:ONH524517 OXD524516:OXD524517 PGZ524516:PGZ524517 PQV524516:PQV524517 QAR524516:QAR524517 QKN524516:QKN524517 QUJ524516:QUJ524517 REF524516:REF524517 ROB524516:ROB524517 RXX524516:RXX524517 SHT524516:SHT524517 SRP524516:SRP524517 TBL524516:TBL524517 TLH524516:TLH524517 TVD524516:TVD524517 UEZ524516:UEZ524517 UOV524516:UOV524517 UYR524516:UYR524517 VIN524516:VIN524517 VSJ524516:VSJ524517 WCF524516:WCF524517 WMB524516:WMB524517 WVX524516:WVX524517 E590052:E590053 JL590052:JL590053 TH590052:TH590053 ADD590052:ADD590053 AMZ590052:AMZ590053 AWV590052:AWV590053 BGR590052:BGR590053 BQN590052:BQN590053 CAJ590052:CAJ590053 CKF590052:CKF590053 CUB590052:CUB590053 DDX590052:DDX590053 DNT590052:DNT590053 DXP590052:DXP590053 EHL590052:EHL590053 ERH590052:ERH590053 FBD590052:FBD590053 FKZ590052:FKZ590053 FUV590052:FUV590053 GER590052:GER590053 GON590052:GON590053 GYJ590052:GYJ590053 HIF590052:HIF590053 HSB590052:HSB590053 IBX590052:IBX590053 ILT590052:ILT590053 IVP590052:IVP590053 JFL590052:JFL590053 JPH590052:JPH590053 JZD590052:JZD590053 KIZ590052:KIZ590053 KSV590052:KSV590053 LCR590052:LCR590053 LMN590052:LMN590053 LWJ590052:LWJ590053 MGF590052:MGF590053 MQB590052:MQB590053 MZX590052:MZX590053 NJT590052:NJT590053 NTP590052:NTP590053 ODL590052:ODL590053 ONH590052:ONH590053 OXD590052:OXD590053 PGZ590052:PGZ590053 PQV590052:PQV590053 QAR590052:QAR590053 QKN590052:QKN590053 QUJ590052:QUJ590053 REF590052:REF590053 ROB590052:ROB590053 RXX590052:RXX590053 SHT590052:SHT590053 SRP590052:SRP590053 TBL590052:TBL590053 TLH590052:TLH590053 TVD590052:TVD590053 UEZ590052:UEZ590053 UOV590052:UOV590053 UYR590052:UYR590053 VIN590052:VIN590053 VSJ590052:VSJ590053 WCF590052:WCF590053 WMB590052:WMB590053 WVX590052:WVX590053 E655588:E655589 JL655588:JL655589 TH655588:TH655589 ADD655588:ADD655589 AMZ655588:AMZ655589 AWV655588:AWV655589 BGR655588:BGR655589 BQN655588:BQN655589 CAJ655588:CAJ655589 CKF655588:CKF655589 CUB655588:CUB655589 DDX655588:DDX655589 DNT655588:DNT655589 DXP655588:DXP655589 EHL655588:EHL655589 ERH655588:ERH655589 FBD655588:FBD655589 FKZ655588:FKZ655589 FUV655588:FUV655589 GER655588:GER655589 GON655588:GON655589 GYJ655588:GYJ655589 HIF655588:HIF655589 HSB655588:HSB655589 IBX655588:IBX655589 ILT655588:ILT655589 IVP655588:IVP655589 JFL655588:JFL655589 JPH655588:JPH655589 JZD655588:JZD655589 KIZ655588:KIZ655589 KSV655588:KSV655589 LCR655588:LCR655589 LMN655588:LMN655589 LWJ655588:LWJ655589 MGF655588:MGF655589 MQB655588:MQB655589 MZX655588:MZX655589 NJT655588:NJT655589 NTP655588:NTP655589 ODL655588:ODL655589 ONH655588:ONH655589 OXD655588:OXD655589 PGZ655588:PGZ655589 PQV655588:PQV655589 QAR655588:QAR655589 QKN655588:QKN655589 QUJ655588:QUJ655589 REF655588:REF655589 ROB655588:ROB655589 RXX655588:RXX655589 SHT655588:SHT655589 SRP655588:SRP655589 TBL655588:TBL655589 TLH655588:TLH655589 TVD655588:TVD655589 UEZ655588:UEZ655589 UOV655588:UOV655589 UYR655588:UYR655589 VIN655588:VIN655589 VSJ655588:VSJ655589 WCF655588:WCF655589 WMB655588:WMB655589 WVX655588:WVX655589 E721124:E721125 JL721124:JL721125 TH721124:TH721125 ADD721124:ADD721125 AMZ721124:AMZ721125 AWV721124:AWV721125 BGR721124:BGR721125 BQN721124:BQN721125 CAJ721124:CAJ721125 CKF721124:CKF721125 CUB721124:CUB721125 DDX721124:DDX721125 DNT721124:DNT721125 DXP721124:DXP721125 EHL721124:EHL721125 ERH721124:ERH721125 FBD721124:FBD721125 FKZ721124:FKZ721125 FUV721124:FUV721125 GER721124:GER721125 GON721124:GON721125 GYJ721124:GYJ721125 HIF721124:HIF721125 HSB721124:HSB721125 IBX721124:IBX721125 ILT721124:ILT721125 IVP721124:IVP721125 JFL721124:JFL721125 JPH721124:JPH721125 JZD721124:JZD721125 KIZ721124:KIZ721125 KSV721124:KSV721125 LCR721124:LCR721125 LMN721124:LMN721125 LWJ721124:LWJ721125 MGF721124:MGF721125 MQB721124:MQB721125 MZX721124:MZX721125 NJT721124:NJT721125 NTP721124:NTP721125 ODL721124:ODL721125 ONH721124:ONH721125 OXD721124:OXD721125 PGZ721124:PGZ721125 PQV721124:PQV721125 QAR721124:QAR721125 QKN721124:QKN721125 QUJ721124:QUJ721125 REF721124:REF721125 ROB721124:ROB721125 RXX721124:RXX721125 SHT721124:SHT721125 SRP721124:SRP721125 TBL721124:TBL721125 TLH721124:TLH721125 TVD721124:TVD721125 UEZ721124:UEZ721125 UOV721124:UOV721125 UYR721124:UYR721125 VIN721124:VIN721125 VSJ721124:VSJ721125 WCF721124:WCF721125 WMB721124:WMB721125 WVX721124:WVX721125 E786660:E786661 JL786660:JL786661 TH786660:TH786661 ADD786660:ADD786661 AMZ786660:AMZ786661 AWV786660:AWV786661 BGR786660:BGR786661 BQN786660:BQN786661 CAJ786660:CAJ786661 CKF786660:CKF786661 CUB786660:CUB786661 DDX786660:DDX786661 DNT786660:DNT786661 DXP786660:DXP786661 EHL786660:EHL786661 ERH786660:ERH786661 FBD786660:FBD786661 FKZ786660:FKZ786661 FUV786660:FUV786661 GER786660:GER786661 GON786660:GON786661 GYJ786660:GYJ786661 HIF786660:HIF786661 HSB786660:HSB786661 IBX786660:IBX786661 ILT786660:ILT786661 IVP786660:IVP786661 JFL786660:JFL786661 JPH786660:JPH786661 JZD786660:JZD786661 KIZ786660:KIZ786661 KSV786660:KSV786661 LCR786660:LCR786661 LMN786660:LMN786661 LWJ786660:LWJ786661 MGF786660:MGF786661 MQB786660:MQB786661 MZX786660:MZX786661 NJT786660:NJT786661 NTP786660:NTP786661 ODL786660:ODL786661 ONH786660:ONH786661 OXD786660:OXD786661 PGZ786660:PGZ786661 PQV786660:PQV786661 QAR786660:QAR786661 QKN786660:QKN786661 QUJ786660:QUJ786661 REF786660:REF786661 ROB786660:ROB786661 RXX786660:RXX786661 SHT786660:SHT786661 SRP786660:SRP786661 TBL786660:TBL786661 TLH786660:TLH786661 TVD786660:TVD786661 UEZ786660:UEZ786661 UOV786660:UOV786661 UYR786660:UYR786661 VIN786660:VIN786661 VSJ786660:VSJ786661 WCF786660:WCF786661 WMB786660:WMB786661 WVX786660:WVX786661 E852196:E852197 JL852196:JL852197 TH852196:TH852197 ADD852196:ADD852197 AMZ852196:AMZ852197 AWV852196:AWV852197 BGR852196:BGR852197 BQN852196:BQN852197 CAJ852196:CAJ852197 CKF852196:CKF852197 CUB852196:CUB852197 DDX852196:DDX852197 DNT852196:DNT852197 DXP852196:DXP852197 EHL852196:EHL852197 ERH852196:ERH852197 FBD852196:FBD852197 FKZ852196:FKZ852197 FUV852196:FUV852197 GER852196:GER852197 GON852196:GON852197 GYJ852196:GYJ852197 HIF852196:HIF852197 HSB852196:HSB852197 IBX852196:IBX852197 ILT852196:ILT852197 IVP852196:IVP852197 JFL852196:JFL852197 JPH852196:JPH852197 JZD852196:JZD852197 KIZ852196:KIZ852197 KSV852196:KSV852197 LCR852196:LCR852197 LMN852196:LMN852197 LWJ852196:LWJ852197 MGF852196:MGF852197 MQB852196:MQB852197 MZX852196:MZX852197 NJT852196:NJT852197 NTP852196:NTP852197 ODL852196:ODL852197 ONH852196:ONH852197 OXD852196:OXD852197 PGZ852196:PGZ852197 PQV852196:PQV852197 QAR852196:QAR852197 QKN852196:QKN852197 QUJ852196:QUJ852197 REF852196:REF852197 ROB852196:ROB852197 RXX852196:RXX852197 SHT852196:SHT852197 SRP852196:SRP852197 TBL852196:TBL852197 TLH852196:TLH852197 TVD852196:TVD852197 UEZ852196:UEZ852197 UOV852196:UOV852197 UYR852196:UYR852197 VIN852196:VIN852197 VSJ852196:VSJ852197 WCF852196:WCF852197 WMB852196:WMB852197 WVX852196:WVX852197 E917732:E917733 JL917732:JL917733 TH917732:TH917733 ADD917732:ADD917733 AMZ917732:AMZ917733 AWV917732:AWV917733 BGR917732:BGR917733 BQN917732:BQN917733 CAJ917732:CAJ917733 CKF917732:CKF917733 CUB917732:CUB917733 DDX917732:DDX917733 DNT917732:DNT917733 DXP917732:DXP917733 EHL917732:EHL917733 ERH917732:ERH917733 FBD917732:FBD917733 FKZ917732:FKZ917733 FUV917732:FUV917733 GER917732:GER917733 GON917732:GON917733 GYJ917732:GYJ917733 HIF917732:HIF917733 HSB917732:HSB917733 IBX917732:IBX917733 ILT917732:ILT917733 IVP917732:IVP917733 JFL917732:JFL917733 JPH917732:JPH917733 JZD917732:JZD917733 KIZ917732:KIZ917733 KSV917732:KSV917733 LCR917732:LCR917733 LMN917732:LMN917733 LWJ917732:LWJ917733 MGF917732:MGF917733 MQB917732:MQB917733 MZX917732:MZX917733 NJT917732:NJT917733 NTP917732:NTP917733 ODL917732:ODL917733 ONH917732:ONH917733 OXD917732:OXD917733 PGZ917732:PGZ917733 PQV917732:PQV917733 QAR917732:QAR917733 QKN917732:QKN917733 QUJ917732:QUJ917733 REF917732:REF917733 ROB917732:ROB917733 RXX917732:RXX917733 SHT917732:SHT917733 SRP917732:SRP917733 TBL917732:TBL917733 TLH917732:TLH917733 TVD917732:TVD917733 UEZ917732:UEZ917733 UOV917732:UOV917733 UYR917732:UYR917733 VIN917732:VIN917733 VSJ917732:VSJ917733 WCF917732:WCF917733 WMB917732:WMB917733 WVX917732:WVX917733 E983268:E983269 JL983268:JL983269 TH983268:TH983269 ADD983268:ADD983269 AMZ983268:AMZ983269 AWV983268:AWV983269 BGR983268:BGR983269 BQN983268:BQN983269 CAJ983268:CAJ983269 CKF983268:CKF983269 CUB983268:CUB983269 DDX983268:DDX983269 DNT983268:DNT983269 DXP983268:DXP983269 EHL983268:EHL983269 ERH983268:ERH983269 FBD983268:FBD983269 FKZ983268:FKZ983269 FUV983268:FUV983269 GER983268:GER983269 GON983268:GON983269 GYJ983268:GYJ983269 HIF983268:HIF983269 HSB983268:HSB983269 IBX983268:IBX983269 ILT983268:ILT983269 IVP983268:IVP983269 JFL983268:JFL983269 JPH983268:JPH983269 JZD983268:JZD983269 KIZ983268:KIZ983269 KSV983268:KSV983269 LCR983268:LCR983269 LMN983268:LMN983269 LWJ983268:LWJ983269 MGF983268:MGF983269 MQB983268:MQB983269 MZX983268:MZX983269 NJT983268:NJT983269 NTP983268:NTP983269 ODL983268:ODL983269 ONH983268:ONH983269 OXD983268:OXD983269 PGZ983268:PGZ983269 PQV983268:PQV983269 QAR983268:QAR983269 QKN983268:QKN983269 QUJ983268:QUJ983269 REF983268:REF983269 ROB983268:ROB983269 RXX983268:RXX983269 SHT983268:SHT983269 SRP983268:SRP983269 TBL983268:TBL983269 TLH983268:TLH983269 TVD983268:TVD983269 UEZ983268:UEZ983269 UOV983268:UOV983269 UYR983268:UYR983269 VIN983268:VIN983269 VSJ983268:VSJ983269 WCF983268:WCF983269 WMB983268:WMB983269 E16:E211 TH16:TH211 ADD16:ADD211 AMZ16:AMZ211 AWV16:AWV211 BGR16:BGR211 BQN16:BQN211 CAJ16:CAJ211 CKF16:CKF211 CUB16:CUB211 DDX16:DDX211 DNT16:DNT211 DXP16:DXP211 EHL16:EHL211 ERH16:ERH211 FBD16:FBD211 FKZ16:FKZ211 FUV16:FUV211 GER16:GER211 GON16:GON211 GYJ16:GYJ211 HIF16:HIF211 HSB16:HSB211 IBX16:IBX211 ILT16:ILT211 IVP16:IVP211 JFL16:JFL211 JPH16:JPH211 JZD16:JZD211 KIZ16:KIZ211 KSV16:KSV211 LCR16:LCR211 LMN16:LMN211 LWJ16:LWJ211 MGF16:MGF211 MQB16:MQB211 MZX16:MZX211 NJT16:NJT211 NTP16:NTP211 ODL16:ODL211 ONH16:ONH211 OXD16:OXD211 PGZ16:PGZ211 PQV16:PQV211 QAR16:QAR211 QKN16:QKN211 QUJ16:QUJ211 REF16:REF211 ROB16:ROB211 RXX16:RXX211 SHT16:SHT211 SRP16:SRP211 TBL16:TBL211 TLH16:TLH211 TVD16:TVD211 UEZ16:UEZ211 UOV16:UOV211 UYR16:UYR211 VIN16:VIN211 VSJ16:VSJ211 WCF16:WCF211 WMB16:WMB211 WVX16:WVX211 JL16:JL211" xr:uid="{00000000-0002-0000-0100-000005000000}"/>
    <dataValidation allowBlank="1" showInputMessage="1" showErrorMessage="1" prompt="diligencie el numero de meses en letras (numero). ej: seis (6)." sqref="C10:D10 JK10 TG10 ADC10 AMY10 AWU10 BGQ10 BQM10 CAI10 CKE10 CUA10 DDW10 DNS10 DXO10 EHK10 ERG10 FBC10 FKY10 FUU10 GEQ10 GOM10 GYI10 HIE10 HSA10 IBW10 ILS10 IVO10 JFK10 JPG10 JZC10 KIY10 KSU10 LCQ10 LMM10 LWI10 MGE10 MQA10 MZW10 NJS10 NTO10 ODK10 ONG10 OXC10 PGY10 PQU10 QAQ10 QKM10 QUI10 REE10 ROA10 RXW10 SHS10 SRO10 TBK10 TLG10 TVC10 UEY10 UOU10 UYQ10 VIM10 VSI10 WCE10 WMA10 WVW10 C65757:D65757 JK65757 TG65757 ADC65757 AMY65757 AWU65757 BGQ65757 BQM65757 CAI65757 CKE65757 CUA65757 DDW65757 DNS65757 DXO65757 EHK65757 ERG65757 FBC65757 FKY65757 FUU65757 GEQ65757 GOM65757 GYI65757 HIE65757 HSA65757 IBW65757 ILS65757 IVO65757 JFK65757 JPG65757 JZC65757 KIY65757 KSU65757 LCQ65757 LMM65757 LWI65757 MGE65757 MQA65757 MZW65757 NJS65757 NTO65757 ODK65757 ONG65757 OXC65757 PGY65757 PQU65757 QAQ65757 QKM65757 QUI65757 REE65757 ROA65757 RXW65757 SHS65757 SRO65757 TBK65757 TLG65757 TVC65757 UEY65757 UOU65757 UYQ65757 VIM65757 VSI65757 WCE65757 WMA65757 WVW65757 C131293:D131293 JK131293 TG131293 ADC131293 AMY131293 AWU131293 BGQ131293 BQM131293 CAI131293 CKE131293 CUA131293 DDW131293 DNS131293 DXO131293 EHK131293 ERG131293 FBC131293 FKY131293 FUU131293 GEQ131293 GOM131293 GYI131293 HIE131293 HSA131293 IBW131293 ILS131293 IVO131293 JFK131293 JPG131293 JZC131293 KIY131293 KSU131293 LCQ131293 LMM131293 LWI131293 MGE131293 MQA131293 MZW131293 NJS131293 NTO131293 ODK131293 ONG131293 OXC131293 PGY131293 PQU131293 QAQ131293 QKM131293 QUI131293 REE131293 ROA131293 RXW131293 SHS131293 SRO131293 TBK131293 TLG131293 TVC131293 UEY131293 UOU131293 UYQ131293 VIM131293 VSI131293 WCE131293 WMA131293 WVW131293 C196829:D196829 JK196829 TG196829 ADC196829 AMY196829 AWU196829 BGQ196829 BQM196829 CAI196829 CKE196829 CUA196829 DDW196829 DNS196829 DXO196829 EHK196829 ERG196829 FBC196829 FKY196829 FUU196829 GEQ196829 GOM196829 GYI196829 HIE196829 HSA196829 IBW196829 ILS196829 IVO196829 JFK196829 JPG196829 JZC196829 KIY196829 KSU196829 LCQ196829 LMM196829 LWI196829 MGE196829 MQA196829 MZW196829 NJS196829 NTO196829 ODK196829 ONG196829 OXC196829 PGY196829 PQU196829 QAQ196829 QKM196829 QUI196829 REE196829 ROA196829 RXW196829 SHS196829 SRO196829 TBK196829 TLG196829 TVC196829 UEY196829 UOU196829 UYQ196829 VIM196829 VSI196829 WCE196829 WMA196829 WVW196829 C262365:D262365 JK262365 TG262365 ADC262365 AMY262365 AWU262365 BGQ262365 BQM262365 CAI262365 CKE262365 CUA262365 DDW262365 DNS262365 DXO262365 EHK262365 ERG262365 FBC262365 FKY262365 FUU262365 GEQ262365 GOM262365 GYI262365 HIE262365 HSA262365 IBW262365 ILS262365 IVO262365 JFK262365 JPG262365 JZC262365 KIY262365 KSU262365 LCQ262365 LMM262365 LWI262365 MGE262365 MQA262365 MZW262365 NJS262365 NTO262365 ODK262365 ONG262365 OXC262365 PGY262365 PQU262365 QAQ262365 QKM262365 QUI262365 REE262365 ROA262365 RXW262365 SHS262365 SRO262365 TBK262365 TLG262365 TVC262365 UEY262365 UOU262365 UYQ262365 VIM262365 VSI262365 WCE262365 WMA262365 WVW262365 C327901:D327901 JK327901 TG327901 ADC327901 AMY327901 AWU327901 BGQ327901 BQM327901 CAI327901 CKE327901 CUA327901 DDW327901 DNS327901 DXO327901 EHK327901 ERG327901 FBC327901 FKY327901 FUU327901 GEQ327901 GOM327901 GYI327901 HIE327901 HSA327901 IBW327901 ILS327901 IVO327901 JFK327901 JPG327901 JZC327901 KIY327901 KSU327901 LCQ327901 LMM327901 LWI327901 MGE327901 MQA327901 MZW327901 NJS327901 NTO327901 ODK327901 ONG327901 OXC327901 PGY327901 PQU327901 QAQ327901 QKM327901 QUI327901 REE327901 ROA327901 RXW327901 SHS327901 SRO327901 TBK327901 TLG327901 TVC327901 UEY327901 UOU327901 UYQ327901 VIM327901 VSI327901 WCE327901 WMA327901 WVW327901 C393437:D393437 JK393437 TG393437 ADC393437 AMY393437 AWU393437 BGQ393437 BQM393437 CAI393437 CKE393437 CUA393437 DDW393437 DNS393437 DXO393437 EHK393437 ERG393437 FBC393437 FKY393437 FUU393437 GEQ393437 GOM393437 GYI393437 HIE393437 HSA393437 IBW393437 ILS393437 IVO393437 JFK393437 JPG393437 JZC393437 KIY393437 KSU393437 LCQ393437 LMM393437 LWI393437 MGE393437 MQA393437 MZW393437 NJS393437 NTO393437 ODK393437 ONG393437 OXC393437 PGY393437 PQU393437 QAQ393437 QKM393437 QUI393437 REE393437 ROA393437 RXW393437 SHS393437 SRO393437 TBK393437 TLG393437 TVC393437 UEY393437 UOU393437 UYQ393437 VIM393437 VSI393437 WCE393437 WMA393437 WVW393437 C458973:D458973 JK458973 TG458973 ADC458973 AMY458973 AWU458973 BGQ458973 BQM458973 CAI458973 CKE458973 CUA458973 DDW458973 DNS458973 DXO458973 EHK458973 ERG458973 FBC458973 FKY458973 FUU458973 GEQ458973 GOM458973 GYI458973 HIE458973 HSA458973 IBW458973 ILS458973 IVO458973 JFK458973 JPG458973 JZC458973 KIY458973 KSU458973 LCQ458973 LMM458973 LWI458973 MGE458973 MQA458973 MZW458973 NJS458973 NTO458973 ODK458973 ONG458973 OXC458973 PGY458973 PQU458973 QAQ458973 QKM458973 QUI458973 REE458973 ROA458973 RXW458973 SHS458973 SRO458973 TBK458973 TLG458973 TVC458973 UEY458973 UOU458973 UYQ458973 VIM458973 VSI458973 WCE458973 WMA458973 WVW458973 C524509:D524509 JK524509 TG524509 ADC524509 AMY524509 AWU524509 BGQ524509 BQM524509 CAI524509 CKE524509 CUA524509 DDW524509 DNS524509 DXO524509 EHK524509 ERG524509 FBC524509 FKY524509 FUU524509 GEQ524509 GOM524509 GYI524509 HIE524509 HSA524509 IBW524509 ILS524509 IVO524509 JFK524509 JPG524509 JZC524509 KIY524509 KSU524509 LCQ524509 LMM524509 LWI524509 MGE524509 MQA524509 MZW524509 NJS524509 NTO524509 ODK524509 ONG524509 OXC524509 PGY524509 PQU524509 QAQ524509 QKM524509 QUI524509 REE524509 ROA524509 RXW524509 SHS524509 SRO524509 TBK524509 TLG524509 TVC524509 UEY524509 UOU524509 UYQ524509 VIM524509 VSI524509 WCE524509 WMA524509 WVW524509 C590045:D590045 JK590045 TG590045 ADC590045 AMY590045 AWU590045 BGQ590045 BQM590045 CAI590045 CKE590045 CUA590045 DDW590045 DNS590045 DXO590045 EHK590045 ERG590045 FBC590045 FKY590045 FUU590045 GEQ590045 GOM590045 GYI590045 HIE590045 HSA590045 IBW590045 ILS590045 IVO590045 JFK590045 JPG590045 JZC590045 KIY590045 KSU590045 LCQ590045 LMM590045 LWI590045 MGE590045 MQA590045 MZW590045 NJS590045 NTO590045 ODK590045 ONG590045 OXC590045 PGY590045 PQU590045 QAQ590045 QKM590045 QUI590045 REE590045 ROA590045 RXW590045 SHS590045 SRO590045 TBK590045 TLG590045 TVC590045 UEY590045 UOU590045 UYQ590045 VIM590045 VSI590045 WCE590045 WMA590045 WVW590045 C655581:D655581 JK655581 TG655581 ADC655581 AMY655581 AWU655581 BGQ655581 BQM655581 CAI655581 CKE655581 CUA655581 DDW655581 DNS655581 DXO655581 EHK655581 ERG655581 FBC655581 FKY655581 FUU655581 GEQ655581 GOM655581 GYI655581 HIE655581 HSA655581 IBW655581 ILS655581 IVO655581 JFK655581 JPG655581 JZC655581 KIY655581 KSU655581 LCQ655581 LMM655581 LWI655581 MGE655581 MQA655581 MZW655581 NJS655581 NTO655581 ODK655581 ONG655581 OXC655581 PGY655581 PQU655581 QAQ655581 QKM655581 QUI655581 REE655581 ROA655581 RXW655581 SHS655581 SRO655581 TBK655581 TLG655581 TVC655581 UEY655581 UOU655581 UYQ655581 VIM655581 VSI655581 WCE655581 WMA655581 WVW655581 C721117:D721117 JK721117 TG721117 ADC721117 AMY721117 AWU721117 BGQ721117 BQM721117 CAI721117 CKE721117 CUA721117 DDW721117 DNS721117 DXO721117 EHK721117 ERG721117 FBC721117 FKY721117 FUU721117 GEQ721117 GOM721117 GYI721117 HIE721117 HSA721117 IBW721117 ILS721117 IVO721117 JFK721117 JPG721117 JZC721117 KIY721117 KSU721117 LCQ721117 LMM721117 LWI721117 MGE721117 MQA721117 MZW721117 NJS721117 NTO721117 ODK721117 ONG721117 OXC721117 PGY721117 PQU721117 QAQ721117 QKM721117 QUI721117 REE721117 ROA721117 RXW721117 SHS721117 SRO721117 TBK721117 TLG721117 TVC721117 UEY721117 UOU721117 UYQ721117 VIM721117 VSI721117 WCE721117 WMA721117 WVW721117 C786653:D786653 JK786653 TG786653 ADC786653 AMY786653 AWU786653 BGQ786653 BQM786653 CAI786653 CKE786653 CUA786653 DDW786653 DNS786653 DXO786653 EHK786653 ERG786653 FBC786653 FKY786653 FUU786653 GEQ786653 GOM786653 GYI786653 HIE786653 HSA786653 IBW786653 ILS786653 IVO786653 JFK786653 JPG786653 JZC786653 KIY786653 KSU786653 LCQ786653 LMM786653 LWI786653 MGE786653 MQA786653 MZW786653 NJS786653 NTO786653 ODK786653 ONG786653 OXC786653 PGY786653 PQU786653 QAQ786653 QKM786653 QUI786653 REE786653 ROA786653 RXW786653 SHS786653 SRO786653 TBK786653 TLG786653 TVC786653 UEY786653 UOU786653 UYQ786653 VIM786653 VSI786653 WCE786653 WMA786653 WVW786653 C852189:D852189 JK852189 TG852189 ADC852189 AMY852189 AWU852189 BGQ852189 BQM852189 CAI852189 CKE852189 CUA852189 DDW852189 DNS852189 DXO852189 EHK852189 ERG852189 FBC852189 FKY852189 FUU852189 GEQ852189 GOM852189 GYI852189 HIE852189 HSA852189 IBW852189 ILS852189 IVO852189 JFK852189 JPG852189 JZC852189 KIY852189 KSU852189 LCQ852189 LMM852189 LWI852189 MGE852189 MQA852189 MZW852189 NJS852189 NTO852189 ODK852189 ONG852189 OXC852189 PGY852189 PQU852189 QAQ852189 QKM852189 QUI852189 REE852189 ROA852189 RXW852189 SHS852189 SRO852189 TBK852189 TLG852189 TVC852189 UEY852189 UOU852189 UYQ852189 VIM852189 VSI852189 WCE852189 WMA852189 WVW852189 C917725:D917725 JK917725 TG917725 ADC917725 AMY917725 AWU917725 BGQ917725 BQM917725 CAI917725 CKE917725 CUA917725 DDW917725 DNS917725 DXO917725 EHK917725 ERG917725 FBC917725 FKY917725 FUU917725 GEQ917725 GOM917725 GYI917725 HIE917725 HSA917725 IBW917725 ILS917725 IVO917725 JFK917725 JPG917725 JZC917725 KIY917725 KSU917725 LCQ917725 LMM917725 LWI917725 MGE917725 MQA917725 MZW917725 NJS917725 NTO917725 ODK917725 ONG917725 OXC917725 PGY917725 PQU917725 QAQ917725 QKM917725 QUI917725 REE917725 ROA917725 RXW917725 SHS917725 SRO917725 TBK917725 TLG917725 TVC917725 UEY917725 UOU917725 UYQ917725 VIM917725 VSI917725 WCE917725 WMA917725 WVW917725 C983261:D983261 JK983261 TG983261 ADC983261 AMY983261 AWU983261 BGQ983261 BQM983261 CAI983261 CKE983261 CUA983261 DDW983261 DNS983261 DXO983261 EHK983261 ERG983261 FBC983261 FKY983261 FUU983261 GEQ983261 GOM983261 GYI983261 HIE983261 HSA983261 IBW983261 ILS983261 IVO983261 JFK983261 JPG983261 JZC983261 KIY983261 KSU983261 LCQ983261 LMM983261 LWI983261 MGE983261 MQA983261 MZW983261 NJS983261 NTO983261 ODK983261 ONG983261 OXC983261 PGY983261 PQU983261 QAQ983261 QKM983261 QUI983261 REE983261 ROA983261 RXW983261 SHS983261 SRO983261 TBK983261 TLG983261 TVC983261 UEY983261 UOU983261 UYQ983261 VIM983261 VSI983261 WCE983261 WMA983261 WVW983261" xr:uid="{00000000-0002-0000-0100-000006000000}"/>
  </dataValidations>
  <hyperlinks>
    <hyperlink ref="AE1" location="ins" display="Instructivo" xr:uid="{00000000-0004-0000-0100-000000000000}"/>
    <hyperlink ref="R215" location="ANTI" display="Información anticipos" xr:uid="{00000000-0004-0000-0100-000001000000}"/>
  </hyperlinks>
  <printOptions horizontalCentered="1"/>
  <pageMargins left="0" right="0" top="0" bottom="0" header="0" footer="0"/>
  <pageSetup scale="59" fitToHeight="0" orientation="landscape" verticalDpi="4294967295" r:id="rId1"/>
  <headerFooter alignWithMargins="0">
    <oddFooter>&amp;R&amp;"Arial,Normal"&amp;K01+000Página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4">
    <tabColor theme="5" tint="0.39997558519241921"/>
    <pageSetUpPr fitToPage="1"/>
  </sheetPr>
  <dimension ref="A1:V194"/>
  <sheetViews>
    <sheetView showGridLines="0" topLeftCell="A168" zoomScale="80" zoomScaleNormal="80" zoomScalePageLayoutView="90" workbookViewId="0">
      <selection activeCell="F152" sqref="F152"/>
    </sheetView>
  </sheetViews>
  <sheetFormatPr baseColWidth="10" defaultColWidth="15.1640625" defaultRowHeight="18" customHeight="1" x14ac:dyDescent="0.2"/>
  <cols>
    <col min="1" max="1" width="31" style="33" customWidth="1"/>
    <col min="2" max="2" width="19.33203125" style="33" customWidth="1"/>
    <col min="3" max="3" width="19" style="33" customWidth="1"/>
    <col min="4" max="4" width="17" style="33" customWidth="1"/>
    <col min="5" max="5" width="17.83203125" style="33" customWidth="1"/>
    <col min="6" max="6" width="15.83203125" style="33" customWidth="1"/>
    <col min="7" max="7" width="20.6640625" style="33" customWidth="1"/>
    <col min="8" max="8" width="11.1640625" style="33" customWidth="1"/>
    <col min="9" max="9" width="17.33203125" style="33" customWidth="1"/>
    <col min="10" max="10" width="16.33203125" style="33" bestFit="1" customWidth="1"/>
    <col min="11" max="11" width="15.1640625" style="33"/>
    <col min="12" max="12" width="17.1640625" style="33" customWidth="1"/>
    <col min="13" max="13" width="14" style="33" customWidth="1"/>
    <col min="14" max="14" width="16.83203125" style="33" customWidth="1"/>
    <col min="15" max="15" width="16.5" style="33" customWidth="1"/>
    <col min="16" max="16" width="20.6640625" style="33" bestFit="1" customWidth="1"/>
    <col min="17" max="19" width="0" style="33" hidden="1" customWidth="1"/>
    <col min="20" max="20" width="12.5" style="33" bestFit="1" customWidth="1"/>
    <col min="21" max="254" width="15.1640625" style="33"/>
    <col min="255" max="255" width="2.83203125" style="33" customWidth="1"/>
    <col min="256" max="256" width="26.33203125" style="33" customWidth="1"/>
    <col min="257" max="257" width="11.83203125" style="33" customWidth="1"/>
    <col min="258" max="258" width="17.6640625" style="33" customWidth="1"/>
    <col min="259" max="260" width="12.83203125" style="33" bestFit="1" customWidth="1"/>
    <col min="261" max="261" width="15.1640625" style="33"/>
    <col min="262" max="262" width="17.6640625" style="33" customWidth="1"/>
    <col min="263" max="263" width="15.5" style="33" customWidth="1"/>
    <col min="264" max="510" width="15.1640625" style="33"/>
    <col min="511" max="511" width="2.83203125" style="33" customWidth="1"/>
    <col min="512" max="512" width="26.33203125" style="33" customWidth="1"/>
    <col min="513" max="513" width="11.83203125" style="33" customWidth="1"/>
    <col min="514" max="514" width="17.6640625" style="33" customWidth="1"/>
    <col min="515" max="516" width="12.83203125" style="33" bestFit="1" customWidth="1"/>
    <col min="517" max="517" width="15.1640625" style="33"/>
    <col min="518" max="518" width="17.6640625" style="33" customWidth="1"/>
    <col min="519" max="519" width="15.5" style="33" customWidth="1"/>
    <col min="520" max="766" width="15.1640625" style="33"/>
    <col min="767" max="767" width="2.83203125" style="33" customWidth="1"/>
    <col min="768" max="768" width="26.33203125" style="33" customWidth="1"/>
    <col min="769" max="769" width="11.83203125" style="33" customWidth="1"/>
    <col min="770" max="770" width="17.6640625" style="33" customWidth="1"/>
    <col min="771" max="772" width="12.83203125" style="33" bestFit="1" customWidth="1"/>
    <col min="773" max="773" width="15.1640625" style="33"/>
    <col min="774" max="774" width="17.6640625" style="33" customWidth="1"/>
    <col min="775" max="775" width="15.5" style="33" customWidth="1"/>
    <col min="776" max="1022" width="15.1640625" style="33"/>
    <col min="1023" max="1023" width="2.83203125" style="33" customWidth="1"/>
    <col min="1024" max="1024" width="26.33203125" style="33" customWidth="1"/>
    <col min="1025" max="1025" width="11.83203125" style="33" customWidth="1"/>
    <col min="1026" max="1026" width="17.6640625" style="33" customWidth="1"/>
    <col min="1027" max="1028" width="12.83203125" style="33" bestFit="1" customWidth="1"/>
    <col min="1029" max="1029" width="15.1640625" style="33"/>
    <col min="1030" max="1030" width="17.6640625" style="33" customWidth="1"/>
    <col min="1031" max="1031" width="15.5" style="33" customWidth="1"/>
    <col min="1032" max="1278" width="15.1640625" style="33"/>
    <col min="1279" max="1279" width="2.83203125" style="33" customWidth="1"/>
    <col min="1280" max="1280" width="26.33203125" style="33" customWidth="1"/>
    <col min="1281" max="1281" width="11.83203125" style="33" customWidth="1"/>
    <col min="1282" max="1282" width="17.6640625" style="33" customWidth="1"/>
    <col min="1283" max="1284" width="12.83203125" style="33" bestFit="1" customWidth="1"/>
    <col min="1285" max="1285" width="15.1640625" style="33"/>
    <col min="1286" max="1286" width="17.6640625" style="33" customWidth="1"/>
    <col min="1287" max="1287" width="15.5" style="33" customWidth="1"/>
    <col min="1288" max="1534" width="15.1640625" style="33"/>
    <col min="1535" max="1535" width="2.83203125" style="33" customWidth="1"/>
    <col min="1536" max="1536" width="26.33203125" style="33" customWidth="1"/>
    <col min="1537" max="1537" width="11.83203125" style="33" customWidth="1"/>
    <col min="1538" max="1538" width="17.6640625" style="33" customWidth="1"/>
    <col min="1539" max="1540" width="12.83203125" style="33" bestFit="1" customWidth="1"/>
    <col min="1541" max="1541" width="15.1640625" style="33"/>
    <col min="1542" max="1542" width="17.6640625" style="33" customWidth="1"/>
    <col min="1543" max="1543" width="15.5" style="33" customWidth="1"/>
    <col min="1544" max="1790" width="15.1640625" style="33"/>
    <col min="1791" max="1791" width="2.83203125" style="33" customWidth="1"/>
    <col min="1792" max="1792" width="26.33203125" style="33" customWidth="1"/>
    <col min="1793" max="1793" width="11.83203125" style="33" customWidth="1"/>
    <col min="1794" max="1794" width="17.6640625" style="33" customWidth="1"/>
    <col min="1795" max="1796" width="12.83203125" style="33" bestFit="1" customWidth="1"/>
    <col min="1797" max="1797" width="15.1640625" style="33"/>
    <col min="1798" max="1798" width="17.6640625" style="33" customWidth="1"/>
    <col min="1799" max="1799" width="15.5" style="33" customWidth="1"/>
    <col min="1800" max="2046" width="15.1640625" style="33"/>
    <col min="2047" max="2047" width="2.83203125" style="33" customWidth="1"/>
    <col min="2048" max="2048" width="26.33203125" style="33" customWidth="1"/>
    <col min="2049" max="2049" width="11.83203125" style="33" customWidth="1"/>
    <col min="2050" max="2050" width="17.6640625" style="33" customWidth="1"/>
    <col min="2051" max="2052" width="12.83203125" style="33" bestFit="1" customWidth="1"/>
    <col min="2053" max="2053" width="15.1640625" style="33"/>
    <col min="2054" max="2054" width="17.6640625" style="33" customWidth="1"/>
    <col min="2055" max="2055" width="15.5" style="33" customWidth="1"/>
    <col min="2056" max="2302" width="15.1640625" style="33"/>
    <col min="2303" max="2303" width="2.83203125" style="33" customWidth="1"/>
    <col min="2304" max="2304" width="26.33203125" style="33" customWidth="1"/>
    <col min="2305" max="2305" width="11.83203125" style="33" customWidth="1"/>
    <col min="2306" max="2306" width="17.6640625" style="33" customWidth="1"/>
    <col min="2307" max="2308" width="12.83203125" style="33" bestFit="1" customWidth="1"/>
    <col min="2309" max="2309" width="15.1640625" style="33"/>
    <col min="2310" max="2310" width="17.6640625" style="33" customWidth="1"/>
    <col min="2311" max="2311" width="15.5" style="33" customWidth="1"/>
    <col min="2312" max="2558" width="15.1640625" style="33"/>
    <col min="2559" max="2559" width="2.83203125" style="33" customWidth="1"/>
    <col min="2560" max="2560" width="26.33203125" style="33" customWidth="1"/>
    <col min="2561" max="2561" width="11.83203125" style="33" customWidth="1"/>
    <col min="2562" max="2562" width="17.6640625" style="33" customWidth="1"/>
    <col min="2563" max="2564" width="12.83203125" style="33" bestFit="1" customWidth="1"/>
    <col min="2565" max="2565" width="15.1640625" style="33"/>
    <col min="2566" max="2566" width="17.6640625" style="33" customWidth="1"/>
    <col min="2567" max="2567" width="15.5" style="33" customWidth="1"/>
    <col min="2568" max="2814" width="15.1640625" style="33"/>
    <col min="2815" max="2815" width="2.83203125" style="33" customWidth="1"/>
    <col min="2816" max="2816" width="26.33203125" style="33" customWidth="1"/>
    <col min="2817" max="2817" width="11.83203125" style="33" customWidth="1"/>
    <col min="2818" max="2818" width="17.6640625" style="33" customWidth="1"/>
    <col min="2819" max="2820" width="12.83203125" style="33" bestFit="1" customWidth="1"/>
    <col min="2821" max="2821" width="15.1640625" style="33"/>
    <col min="2822" max="2822" width="17.6640625" style="33" customWidth="1"/>
    <col min="2823" max="2823" width="15.5" style="33" customWidth="1"/>
    <col min="2824" max="3070" width="15.1640625" style="33"/>
    <col min="3071" max="3071" width="2.83203125" style="33" customWidth="1"/>
    <col min="3072" max="3072" width="26.33203125" style="33" customWidth="1"/>
    <col min="3073" max="3073" width="11.83203125" style="33" customWidth="1"/>
    <col min="3074" max="3074" width="17.6640625" style="33" customWidth="1"/>
    <col min="3075" max="3076" width="12.83203125" style="33" bestFit="1" customWidth="1"/>
    <col min="3077" max="3077" width="15.1640625" style="33"/>
    <col min="3078" max="3078" width="17.6640625" style="33" customWidth="1"/>
    <col min="3079" max="3079" width="15.5" style="33" customWidth="1"/>
    <col min="3080" max="3326" width="15.1640625" style="33"/>
    <col min="3327" max="3327" width="2.83203125" style="33" customWidth="1"/>
    <col min="3328" max="3328" width="26.33203125" style="33" customWidth="1"/>
    <col min="3329" max="3329" width="11.83203125" style="33" customWidth="1"/>
    <col min="3330" max="3330" width="17.6640625" style="33" customWidth="1"/>
    <col min="3331" max="3332" width="12.83203125" style="33" bestFit="1" customWidth="1"/>
    <col min="3333" max="3333" width="15.1640625" style="33"/>
    <col min="3334" max="3334" width="17.6640625" style="33" customWidth="1"/>
    <col min="3335" max="3335" width="15.5" style="33" customWidth="1"/>
    <col min="3336" max="3582" width="15.1640625" style="33"/>
    <col min="3583" max="3583" width="2.83203125" style="33" customWidth="1"/>
    <col min="3584" max="3584" width="26.33203125" style="33" customWidth="1"/>
    <col min="3585" max="3585" width="11.83203125" style="33" customWidth="1"/>
    <col min="3586" max="3586" width="17.6640625" style="33" customWidth="1"/>
    <col min="3587" max="3588" width="12.83203125" style="33" bestFit="1" customWidth="1"/>
    <col min="3589" max="3589" width="15.1640625" style="33"/>
    <col min="3590" max="3590" width="17.6640625" style="33" customWidth="1"/>
    <col min="3591" max="3591" width="15.5" style="33" customWidth="1"/>
    <col min="3592" max="3838" width="15.1640625" style="33"/>
    <col min="3839" max="3839" width="2.83203125" style="33" customWidth="1"/>
    <col min="3840" max="3840" width="26.33203125" style="33" customWidth="1"/>
    <col min="3841" max="3841" width="11.83203125" style="33" customWidth="1"/>
    <col min="3842" max="3842" width="17.6640625" style="33" customWidth="1"/>
    <col min="3843" max="3844" width="12.83203125" style="33" bestFit="1" customWidth="1"/>
    <col min="3845" max="3845" width="15.1640625" style="33"/>
    <col min="3846" max="3846" width="17.6640625" style="33" customWidth="1"/>
    <col min="3847" max="3847" width="15.5" style="33" customWidth="1"/>
    <col min="3848" max="4094" width="15.1640625" style="33"/>
    <col min="4095" max="4095" width="2.83203125" style="33" customWidth="1"/>
    <col min="4096" max="4096" width="26.33203125" style="33" customWidth="1"/>
    <col min="4097" max="4097" width="11.83203125" style="33" customWidth="1"/>
    <col min="4098" max="4098" width="17.6640625" style="33" customWidth="1"/>
    <col min="4099" max="4100" width="12.83203125" style="33" bestFit="1" customWidth="1"/>
    <col min="4101" max="4101" width="15.1640625" style="33"/>
    <col min="4102" max="4102" width="17.6640625" style="33" customWidth="1"/>
    <col min="4103" max="4103" width="15.5" style="33" customWidth="1"/>
    <col min="4104" max="4350" width="15.1640625" style="33"/>
    <col min="4351" max="4351" width="2.83203125" style="33" customWidth="1"/>
    <col min="4352" max="4352" width="26.33203125" style="33" customWidth="1"/>
    <col min="4353" max="4353" width="11.83203125" style="33" customWidth="1"/>
    <col min="4354" max="4354" width="17.6640625" style="33" customWidth="1"/>
    <col min="4355" max="4356" width="12.83203125" style="33" bestFit="1" customWidth="1"/>
    <col min="4357" max="4357" width="15.1640625" style="33"/>
    <col min="4358" max="4358" width="17.6640625" style="33" customWidth="1"/>
    <col min="4359" max="4359" width="15.5" style="33" customWidth="1"/>
    <col min="4360" max="4606" width="15.1640625" style="33"/>
    <col min="4607" max="4607" width="2.83203125" style="33" customWidth="1"/>
    <col min="4608" max="4608" width="26.33203125" style="33" customWidth="1"/>
    <col min="4609" max="4609" width="11.83203125" style="33" customWidth="1"/>
    <col min="4610" max="4610" width="17.6640625" style="33" customWidth="1"/>
    <col min="4611" max="4612" width="12.83203125" style="33" bestFit="1" customWidth="1"/>
    <col min="4613" max="4613" width="15.1640625" style="33"/>
    <col min="4614" max="4614" width="17.6640625" style="33" customWidth="1"/>
    <col min="4615" max="4615" width="15.5" style="33" customWidth="1"/>
    <col min="4616" max="4862" width="15.1640625" style="33"/>
    <col min="4863" max="4863" width="2.83203125" style="33" customWidth="1"/>
    <col min="4864" max="4864" width="26.33203125" style="33" customWidth="1"/>
    <col min="4865" max="4865" width="11.83203125" style="33" customWidth="1"/>
    <col min="4866" max="4866" width="17.6640625" style="33" customWidth="1"/>
    <col min="4867" max="4868" width="12.83203125" style="33" bestFit="1" customWidth="1"/>
    <col min="4869" max="4869" width="15.1640625" style="33"/>
    <col min="4870" max="4870" width="17.6640625" style="33" customWidth="1"/>
    <col min="4871" max="4871" width="15.5" style="33" customWidth="1"/>
    <col min="4872" max="5118" width="15.1640625" style="33"/>
    <col min="5119" max="5119" width="2.83203125" style="33" customWidth="1"/>
    <col min="5120" max="5120" width="26.33203125" style="33" customWidth="1"/>
    <col min="5121" max="5121" width="11.83203125" style="33" customWidth="1"/>
    <col min="5122" max="5122" width="17.6640625" style="33" customWidth="1"/>
    <col min="5123" max="5124" width="12.83203125" style="33" bestFit="1" customWidth="1"/>
    <col min="5125" max="5125" width="15.1640625" style="33"/>
    <col min="5126" max="5126" width="17.6640625" style="33" customWidth="1"/>
    <col min="5127" max="5127" width="15.5" style="33" customWidth="1"/>
    <col min="5128" max="5374" width="15.1640625" style="33"/>
    <col min="5375" max="5375" width="2.83203125" style="33" customWidth="1"/>
    <col min="5376" max="5376" width="26.33203125" style="33" customWidth="1"/>
    <col min="5377" max="5377" width="11.83203125" style="33" customWidth="1"/>
    <col min="5378" max="5378" width="17.6640625" style="33" customWidth="1"/>
    <col min="5379" max="5380" width="12.83203125" style="33" bestFit="1" customWidth="1"/>
    <col min="5381" max="5381" width="15.1640625" style="33"/>
    <col min="5382" max="5382" width="17.6640625" style="33" customWidth="1"/>
    <col min="5383" max="5383" width="15.5" style="33" customWidth="1"/>
    <col min="5384" max="5630" width="15.1640625" style="33"/>
    <col min="5631" max="5631" width="2.83203125" style="33" customWidth="1"/>
    <col min="5632" max="5632" width="26.33203125" style="33" customWidth="1"/>
    <col min="5633" max="5633" width="11.83203125" style="33" customWidth="1"/>
    <col min="5634" max="5634" width="17.6640625" style="33" customWidth="1"/>
    <col min="5635" max="5636" width="12.83203125" style="33" bestFit="1" customWidth="1"/>
    <col min="5637" max="5637" width="15.1640625" style="33"/>
    <col min="5638" max="5638" width="17.6640625" style="33" customWidth="1"/>
    <col min="5639" max="5639" width="15.5" style="33" customWidth="1"/>
    <col min="5640" max="5886" width="15.1640625" style="33"/>
    <col min="5887" max="5887" width="2.83203125" style="33" customWidth="1"/>
    <col min="5888" max="5888" width="26.33203125" style="33" customWidth="1"/>
    <col min="5889" max="5889" width="11.83203125" style="33" customWidth="1"/>
    <col min="5890" max="5890" width="17.6640625" style="33" customWidth="1"/>
    <col min="5891" max="5892" width="12.83203125" style="33" bestFit="1" customWidth="1"/>
    <col min="5893" max="5893" width="15.1640625" style="33"/>
    <col min="5894" max="5894" width="17.6640625" style="33" customWidth="1"/>
    <col min="5895" max="5895" width="15.5" style="33" customWidth="1"/>
    <col min="5896" max="6142" width="15.1640625" style="33"/>
    <col min="6143" max="6143" width="2.83203125" style="33" customWidth="1"/>
    <col min="6144" max="6144" width="26.33203125" style="33" customWidth="1"/>
    <col min="6145" max="6145" width="11.83203125" style="33" customWidth="1"/>
    <col min="6146" max="6146" width="17.6640625" style="33" customWidth="1"/>
    <col min="6147" max="6148" width="12.83203125" style="33" bestFit="1" customWidth="1"/>
    <col min="6149" max="6149" width="15.1640625" style="33"/>
    <col min="6150" max="6150" width="17.6640625" style="33" customWidth="1"/>
    <col min="6151" max="6151" width="15.5" style="33" customWidth="1"/>
    <col min="6152" max="6398" width="15.1640625" style="33"/>
    <col min="6399" max="6399" width="2.83203125" style="33" customWidth="1"/>
    <col min="6400" max="6400" width="26.33203125" style="33" customWidth="1"/>
    <col min="6401" max="6401" width="11.83203125" style="33" customWidth="1"/>
    <col min="6402" max="6402" width="17.6640625" style="33" customWidth="1"/>
    <col min="6403" max="6404" width="12.83203125" style="33" bestFit="1" customWidth="1"/>
    <col min="6405" max="6405" width="15.1640625" style="33"/>
    <col min="6406" max="6406" width="17.6640625" style="33" customWidth="1"/>
    <col min="6407" max="6407" width="15.5" style="33" customWidth="1"/>
    <col min="6408" max="6654" width="15.1640625" style="33"/>
    <col min="6655" max="6655" width="2.83203125" style="33" customWidth="1"/>
    <col min="6656" max="6656" width="26.33203125" style="33" customWidth="1"/>
    <col min="6657" max="6657" width="11.83203125" style="33" customWidth="1"/>
    <col min="6658" max="6658" width="17.6640625" style="33" customWidth="1"/>
    <col min="6659" max="6660" width="12.83203125" style="33" bestFit="1" customWidth="1"/>
    <col min="6661" max="6661" width="15.1640625" style="33"/>
    <col min="6662" max="6662" width="17.6640625" style="33" customWidth="1"/>
    <col min="6663" max="6663" width="15.5" style="33" customWidth="1"/>
    <col min="6664" max="6910" width="15.1640625" style="33"/>
    <col min="6911" max="6911" width="2.83203125" style="33" customWidth="1"/>
    <col min="6912" max="6912" width="26.33203125" style="33" customWidth="1"/>
    <col min="6913" max="6913" width="11.83203125" style="33" customWidth="1"/>
    <col min="6914" max="6914" width="17.6640625" style="33" customWidth="1"/>
    <col min="6915" max="6916" width="12.83203125" style="33" bestFit="1" customWidth="1"/>
    <col min="6917" max="6917" width="15.1640625" style="33"/>
    <col min="6918" max="6918" width="17.6640625" style="33" customWidth="1"/>
    <col min="6919" max="6919" width="15.5" style="33" customWidth="1"/>
    <col min="6920" max="7166" width="15.1640625" style="33"/>
    <col min="7167" max="7167" width="2.83203125" style="33" customWidth="1"/>
    <col min="7168" max="7168" width="26.33203125" style="33" customWidth="1"/>
    <col min="7169" max="7169" width="11.83203125" style="33" customWidth="1"/>
    <col min="7170" max="7170" width="17.6640625" style="33" customWidth="1"/>
    <col min="7171" max="7172" width="12.83203125" style="33" bestFit="1" customWidth="1"/>
    <col min="7173" max="7173" width="15.1640625" style="33"/>
    <col min="7174" max="7174" width="17.6640625" style="33" customWidth="1"/>
    <col min="7175" max="7175" width="15.5" style="33" customWidth="1"/>
    <col min="7176" max="7422" width="15.1640625" style="33"/>
    <col min="7423" max="7423" width="2.83203125" style="33" customWidth="1"/>
    <col min="7424" max="7424" width="26.33203125" style="33" customWidth="1"/>
    <col min="7425" max="7425" width="11.83203125" style="33" customWidth="1"/>
    <col min="7426" max="7426" width="17.6640625" style="33" customWidth="1"/>
    <col min="7427" max="7428" width="12.83203125" style="33" bestFit="1" customWidth="1"/>
    <col min="7429" max="7429" width="15.1640625" style="33"/>
    <col min="7430" max="7430" width="17.6640625" style="33" customWidth="1"/>
    <col min="7431" max="7431" width="15.5" style="33" customWidth="1"/>
    <col min="7432" max="7678" width="15.1640625" style="33"/>
    <col min="7679" max="7679" width="2.83203125" style="33" customWidth="1"/>
    <col min="7680" max="7680" width="26.33203125" style="33" customWidth="1"/>
    <col min="7681" max="7681" width="11.83203125" style="33" customWidth="1"/>
    <col min="7682" max="7682" width="17.6640625" style="33" customWidth="1"/>
    <col min="7683" max="7684" width="12.83203125" style="33" bestFit="1" customWidth="1"/>
    <col min="7685" max="7685" width="15.1640625" style="33"/>
    <col min="7686" max="7686" width="17.6640625" style="33" customWidth="1"/>
    <col min="7687" max="7687" width="15.5" style="33" customWidth="1"/>
    <col min="7688" max="7934" width="15.1640625" style="33"/>
    <col min="7935" max="7935" width="2.83203125" style="33" customWidth="1"/>
    <col min="7936" max="7936" width="26.33203125" style="33" customWidth="1"/>
    <col min="7937" max="7937" width="11.83203125" style="33" customWidth="1"/>
    <col min="7938" max="7938" width="17.6640625" style="33" customWidth="1"/>
    <col min="7939" max="7940" width="12.83203125" style="33" bestFit="1" customWidth="1"/>
    <col min="7941" max="7941" width="15.1640625" style="33"/>
    <col min="7942" max="7942" width="17.6640625" style="33" customWidth="1"/>
    <col min="7943" max="7943" width="15.5" style="33" customWidth="1"/>
    <col min="7944" max="8190" width="15.1640625" style="33"/>
    <col min="8191" max="8191" width="2.83203125" style="33" customWidth="1"/>
    <col min="8192" max="8192" width="26.33203125" style="33" customWidth="1"/>
    <col min="8193" max="8193" width="11.83203125" style="33" customWidth="1"/>
    <col min="8194" max="8194" width="17.6640625" style="33" customWidth="1"/>
    <col min="8195" max="8196" width="12.83203125" style="33" bestFit="1" customWidth="1"/>
    <col min="8197" max="8197" width="15.1640625" style="33"/>
    <col min="8198" max="8198" width="17.6640625" style="33" customWidth="1"/>
    <col min="8199" max="8199" width="15.5" style="33" customWidth="1"/>
    <col min="8200" max="8446" width="15.1640625" style="33"/>
    <col min="8447" max="8447" width="2.83203125" style="33" customWidth="1"/>
    <col min="8448" max="8448" width="26.33203125" style="33" customWidth="1"/>
    <col min="8449" max="8449" width="11.83203125" style="33" customWidth="1"/>
    <col min="8450" max="8450" width="17.6640625" style="33" customWidth="1"/>
    <col min="8451" max="8452" width="12.83203125" style="33" bestFit="1" customWidth="1"/>
    <col min="8453" max="8453" width="15.1640625" style="33"/>
    <col min="8454" max="8454" width="17.6640625" style="33" customWidth="1"/>
    <col min="8455" max="8455" width="15.5" style="33" customWidth="1"/>
    <col min="8456" max="8702" width="15.1640625" style="33"/>
    <col min="8703" max="8703" width="2.83203125" style="33" customWidth="1"/>
    <col min="8704" max="8704" width="26.33203125" style="33" customWidth="1"/>
    <col min="8705" max="8705" width="11.83203125" style="33" customWidth="1"/>
    <col min="8706" max="8706" width="17.6640625" style="33" customWidth="1"/>
    <col min="8707" max="8708" width="12.83203125" style="33" bestFit="1" customWidth="1"/>
    <col min="8709" max="8709" width="15.1640625" style="33"/>
    <col min="8710" max="8710" width="17.6640625" style="33" customWidth="1"/>
    <col min="8711" max="8711" width="15.5" style="33" customWidth="1"/>
    <col min="8712" max="8958" width="15.1640625" style="33"/>
    <col min="8959" max="8959" width="2.83203125" style="33" customWidth="1"/>
    <col min="8960" max="8960" width="26.33203125" style="33" customWidth="1"/>
    <col min="8961" max="8961" width="11.83203125" style="33" customWidth="1"/>
    <col min="8962" max="8962" width="17.6640625" style="33" customWidth="1"/>
    <col min="8963" max="8964" width="12.83203125" style="33" bestFit="1" customWidth="1"/>
    <col min="8965" max="8965" width="15.1640625" style="33"/>
    <col min="8966" max="8966" width="17.6640625" style="33" customWidth="1"/>
    <col min="8967" max="8967" width="15.5" style="33" customWidth="1"/>
    <col min="8968" max="9214" width="15.1640625" style="33"/>
    <col min="9215" max="9215" width="2.83203125" style="33" customWidth="1"/>
    <col min="9216" max="9216" width="26.33203125" style="33" customWidth="1"/>
    <col min="9217" max="9217" width="11.83203125" style="33" customWidth="1"/>
    <col min="9218" max="9218" width="17.6640625" style="33" customWidth="1"/>
    <col min="9219" max="9220" width="12.83203125" style="33" bestFit="1" customWidth="1"/>
    <col min="9221" max="9221" width="15.1640625" style="33"/>
    <col min="9222" max="9222" width="17.6640625" style="33" customWidth="1"/>
    <col min="9223" max="9223" width="15.5" style="33" customWidth="1"/>
    <col min="9224" max="9470" width="15.1640625" style="33"/>
    <col min="9471" max="9471" width="2.83203125" style="33" customWidth="1"/>
    <col min="9472" max="9472" width="26.33203125" style="33" customWidth="1"/>
    <col min="9473" max="9473" width="11.83203125" style="33" customWidth="1"/>
    <col min="9474" max="9474" width="17.6640625" style="33" customWidth="1"/>
    <col min="9475" max="9476" width="12.83203125" style="33" bestFit="1" customWidth="1"/>
    <col min="9477" max="9477" width="15.1640625" style="33"/>
    <col min="9478" max="9478" width="17.6640625" style="33" customWidth="1"/>
    <col min="9479" max="9479" width="15.5" style="33" customWidth="1"/>
    <col min="9480" max="9726" width="15.1640625" style="33"/>
    <col min="9727" max="9727" width="2.83203125" style="33" customWidth="1"/>
    <col min="9728" max="9728" width="26.33203125" style="33" customWidth="1"/>
    <col min="9729" max="9729" width="11.83203125" style="33" customWidth="1"/>
    <col min="9730" max="9730" width="17.6640625" style="33" customWidth="1"/>
    <col min="9731" max="9732" width="12.83203125" style="33" bestFit="1" customWidth="1"/>
    <col min="9733" max="9733" width="15.1640625" style="33"/>
    <col min="9734" max="9734" width="17.6640625" style="33" customWidth="1"/>
    <col min="9735" max="9735" width="15.5" style="33" customWidth="1"/>
    <col min="9736" max="9982" width="15.1640625" style="33"/>
    <col min="9983" max="9983" width="2.83203125" style="33" customWidth="1"/>
    <col min="9984" max="9984" width="26.33203125" style="33" customWidth="1"/>
    <col min="9985" max="9985" width="11.83203125" style="33" customWidth="1"/>
    <col min="9986" max="9986" width="17.6640625" style="33" customWidth="1"/>
    <col min="9987" max="9988" width="12.83203125" style="33" bestFit="1" customWidth="1"/>
    <col min="9989" max="9989" width="15.1640625" style="33"/>
    <col min="9990" max="9990" width="17.6640625" style="33" customWidth="1"/>
    <col min="9991" max="9991" width="15.5" style="33" customWidth="1"/>
    <col min="9992" max="10238" width="15.1640625" style="33"/>
    <col min="10239" max="10239" width="2.83203125" style="33" customWidth="1"/>
    <col min="10240" max="10240" width="26.33203125" style="33" customWidth="1"/>
    <col min="10241" max="10241" width="11.83203125" style="33" customWidth="1"/>
    <col min="10242" max="10242" width="17.6640625" style="33" customWidth="1"/>
    <col min="10243" max="10244" width="12.83203125" style="33" bestFit="1" customWidth="1"/>
    <col min="10245" max="10245" width="15.1640625" style="33"/>
    <col min="10246" max="10246" width="17.6640625" style="33" customWidth="1"/>
    <col min="10247" max="10247" width="15.5" style="33" customWidth="1"/>
    <col min="10248" max="10494" width="15.1640625" style="33"/>
    <col min="10495" max="10495" width="2.83203125" style="33" customWidth="1"/>
    <col min="10496" max="10496" width="26.33203125" style="33" customWidth="1"/>
    <col min="10497" max="10497" width="11.83203125" style="33" customWidth="1"/>
    <col min="10498" max="10498" width="17.6640625" style="33" customWidth="1"/>
    <col min="10499" max="10500" width="12.83203125" style="33" bestFit="1" customWidth="1"/>
    <col min="10501" max="10501" width="15.1640625" style="33"/>
    <col min="10502" max="10502" width="17.6640625" style="33" customWidth="1"/>
    <col min="10503" max="10503" width="15.5" style="33" customWidth="1"/>
    <col min="10504" max="10750" width="15.1640625" style="33"/>
    <col min="10751" max="10751" width="2.83203125" style="33" customWidth="1"/>
    <col min="10752" max="10752" width="26.33203125" style="33" customWidth="1"/>
    <col min="10753" max="10753" width="11.83203125" style="33" customWidth="1"/>
    <col min="10754" max="10754" width="17.6640625" style="33" customWidth="1"/>
    <col min="10755" max="10756" width="12.83203125" style="33" bestFit="1" customWidth="1"/>
    <col min="10757" max="10757" width="15.1640625" style="33"/>
    <col min="10758" max="10758" width="17.6640625" style="33" customWidth="1"/>
    <col min="10759" max="10759" width="15.5" style="33" customWidth="1"/>
    <col min="10760" max="11006" width="15.1640625" style="33"/>
    <col min="11007" max="11007" width="2.83203125" style="33" customWidth="1"/>
    <col min="11008" max="11008" width="26.33203125" style="33" customWidth="1"/>
    <col min="11009" max="11009" width="11.83203125" style="33" customWidth="1"/>
    <col min="11010" max="11010" width="17.6640625" style="33" customWidth="1"/>
    <col min="11011" max="11012" width="12.83203125" style="33" bestFit="1" customWidth="1"/>
    <col min="11013" max="11013" width="15.1640625" style="33"/>
    <col min="11014" max="11014" width="17.6640625" style="33" customWidth="1"/>
    <col min="11015" max="11015" width="15.5" style="33" customWidth="1"/>
    <col min="11016" max="11262" width="15.1640625" style="33"/>
    <col min="11263" max="11263" width="2.83203125" style="33" customWidth="1"/>
    <col min="11264" max="11264" width="26.33203125" style="33" customWidth="1"/>
    <col min="11265" max="11265" width="11.83203125" style="33" customWidth="1"/>
    <col min="11266" max="11266" width="17.6640625" style="33" customWidth="1"/>
    <col min="11267" max="11268" width="12.83203125" style="33" bestFit="1" customWidth="1"/>
    <col min="11269" max="11269" width="15.1640625" style="33"/>
    <col min="11270" max="11270" width="17.6640625" style="33" customWidth="1"/>
    <col min="11271" max="11271" width="15.5" style="33" customWidth="1"/>
    <col min="11272" max="11518" width="15.1640625" style="33"/>
    <col min="11519" max="11519" width="2.83203125" style="33" customWidth="1"/>
    <col min="11520" max="11520" width="26.33203125" style="33" customWidth="1"/>
    <col min="11521" max="11521" width="11.83203125" style="33" customWidth="1"/>
    <col min="11522" max="11522" width="17.6640625" style="33" customWidth="1"/>
    <col min="11523" max="11524" width="12.83203125" style="33" bestFit="1" customWidth="1"/>
    <col min="11525" max="11525" width="15.1640625" style="33"/>
    <col min="11526" max="11526" width="17.6640625" style="33" customWidth="1"/>
    <col min="11527" max="11527" width="15.5" style="33" customWidth="1"/>
    <col min="11528" max="11774" width="15.1640625" style="33"/>
    <col min="11775" max="11775" width="2.83203125" style="33" customWidth="1"/>
    <col min="11776" max="11776" width="26.33203125" style="33" customWidth="1"/>
    <col min="11777" max="11777" width="11.83203125" style="33" customWidth="1"/>
    <col min="11778" max="11778" width="17.6640625" style="33" customWidth="1"/>
    <col min="11779" max="11780" width="12.83203125" style="33" bestFit="1" customWidth="1"/>
    <col min="11781" max="11781" width="15.1640625" style="33"/>
    <col min="11782" max="11782" width="17.6640625" style="33" customWidth="1"/>
    <col min="11783" max="11783" width="15.5" style="33" customWidth="1"/>
    <col min="11784" max="12030" width="15.1640625" style="33"/>
    <col min="12031" max="12031" width="2.83203125" style="33" customWidth="1"/>
    <col min="12032" max="12032" width="26.33203125" style="33" customWidth="1"/>
    <col min="12033" max="12033" width="11.83203125" style="33" customWidth="1"/>
    <col min="12034" max="12034" width="17.6640625" style="33" customWidth="1"/>
    <col min="12035" max="12036" width="12.83203125" style="33" bestFit="1" customWidth="1"/>
    <col min="12037" max="12037" width="15.1640625" style="33"/>
    <col min="12038" max="12038" width="17.6640625" style="33" customWidth="1"/>
    <col min="12039" max="12039" width="15.5" style="33" customWidth="1"/>
    <col min="12040" max="12286" width="15.1640625" style="33"/>
    <col min="12287" max="12287" width="2.83203125" style="33" customWidth="1"/>
    <col min="12288" max="12288" width="26.33203125" style="33" customWidth="1"/>
    <col min="12289" max="12289" width="11.83203125" style="33" customWidth="1"/>
    <col min="12290" max="12290" width="17.6640625" style="33" customWidth="1"/>
    <col min="12291" max="12292" width="12.83203125" style="33" bestFit="1" customWidth="1"/>
    <col min="12293" max="12293" width="15.1640625" style="33"/>
    <col min="12294" max="12294" width="17.6640625" style="33" customWidth="1"/>
    <col min="12295" max="12295" width="15.5" style="33" customWidth="1"/>
    <col min="12296" max="12542" width="15.1640625" style="33"/>
    <col min="12543" max="12543" width="2.83203125" style="33" customWidth="1"/>
    <col min="12544" max="12544" width="26.33203125" style="33" customWidth="1"/>
    <col min="12545" max="12545" width="11.83203125" style="33" customWidth="1"/>
    <col min="12546" max="12546" width="17.6640625" style="33" customWidth="1"/>
    <col min="12547" max="12548" width="12.83203125" style="33" bestFit="1" customWidth="1"/>
    <col min="12549" max="12549" width="15.1640625" style="33"/>
    <col min="12550" max="12550" width="17.6640625" style="33" customWidth="1"/>
    <col min="12551" max="12551" width="15.5" style="33" customWidth="1"/>
    <col min="12552" max="12798" width="15.1640625" style="33"/>
    <col min="12799" max="12799" width="2.83203125" style="33" customWidth="1"/>
    <col min="12800" max="12800" width="26.33203125" style="33" customWidth="1"/>
    <col min="12801" max="12801" width="11.83203125" style="33" customWidth="1"/>
    <col min="12802" max="12802" width="17.6640625" style="33" customWidth="1"/>
    <col min="12803" max="12804" width="12.83203125" style="33" bestFit="1" customWidth="1"/>
    <col min="12805" max="12805" width="15.1640625" style="33"/>
    <col min="12806" max="12806" width="17.6640625" style="33" customWidth="1"/>
    <col min="12807" max="12807" width="15.5" style="33" customWidth="1"/>
    <col min="12808" max="13054" width="15.1640625" style="33"/>
    <col min="13055" max="13055" width="2.83203125" style="33" customWidth="1"/>
    <col min="13056" max="13056" width="26.33203125" style="33" customWidth="1"/>
    <col min="13057" max="13057" width="11.83203125" style="33" customWidth="1"/>
    <col min="13058" max="13058" width="17.6640625" style="33" customWidth="1"/>
    <col min="13059" max="13060" width="12.83203125" style="33" bestFit="1" customWidth="1"/>
    <col min="13061" max="13061" width="15.1640625" style="33"/>
    <col min="13062" max="13062" width="17.6640625" style="33" customWidth="1"/>
    <col min="13063" max="13063" width="15.5" style="33" customWidth="1"/>
    <col min="13064" max="13310" width="15.1640625" style="33"/>
    <col min="13311" max="13311" width="2.83203125" style="33" customWidth="1"/>
    <col min="13312" max="13312" width="26.33203125" style="33" customWidth="1"/>
    <col min="13313" max="13313" width="11.83203125" style="33" customWidth="1"/>
    <col min="13314" max="13314" width="17.6640625" style="33" customWidth="1"/>
    <col min="13315" max="13316" width="12.83203125" style="33" bestFit="1" customWidth="1"/>
    <col min="13317" max="13317" width="15.1640625" style="33"/>
    <col min="13318" max="13318" width="17.6640625" style="33" customWidth="1"/>
    <col min="13319" max="13319" width="15.5" style="33" customWidth="1"/>
    <col min="13320" max="13566" width="15.1640625" style="33"/>
    <col min="13567" max="13567" width="2.83203125" style="33" customWidth="1"/>
    <col min="13568" max="13568" width="26.33203125" style="33" customWidth="1"/>
    <col min="13569" max="13569" width="11.83203125" style="33" customWidth="1"/>
    <col min="13570" max="13570" width="17.6640625" style="33" customWidth="1"/>
    <col min="13571" max="13572" width="12.83203125" style="33" bestFit="1" customWidth="1"/>
    <col min="13573" max="13573" width="15.1640625" style="33"/>
    <col min="13574" max="13574" width="17.6640625" style="33" customWidth="1"/>
    <col min="13575" max="13575" width="15.5" style="33" customWidth="1"/>
    <col min="13576" max="13822" width="15.1640625" style="33"/>
    <col min="13823" max="13823" width="2.83203125" style="33" customWidth="1"/>
    <col min="13824" max="13824" width="26.33203125" style="33" customWidth="1"/>
    <col min="13825" max="13825" width="11.83203125" style="33" customWidth="1"/>
    <col min="13826" max="13826" width="17.6640625" style="33" customWidth="1"/>
    <col min="13827" max="13828" width="12.83203125" style="33" bestFit="1" customWidth="1"/>
    <col min="13829" max="13829" width="15.1640625" style="33"/>
    <col min="13830" max="13830" width="17.6640625" style="33" customWidth="1"/>
    <col min="13831" max="13831" width="15.5" style="33" customWidth="1"/>
    <col min="13832" max="14078" width="15.1640625" style="33"/>
    <col min="14079" max="14079" width="2.83203125" style="33" customWidth="1"/>
    <col min="14080" max="14080" width="26.33203125" style="33" customWidth="1"/>
    <col min="14081" max="14081" width="11.83203125" style="33" customWidth="1"/>
    <col min="14082" max="14082" width="17.6640625" style="33" customWidth="1"/>
    <col min="14083" max="14084" width="12.83203125" style="33" bestFit="1" customWidth="1"/>
    <col min="14085" max="14085" width="15.1640625" style="33"/>
    <col min="14086" max="14086" width="17.6640625" style="33" customWidth="1"/>
    <col min="14087" max="14087" width="15.5" style="33" customWidth="1"/>
    <col min="14088" max="14334" width="15.1640625" style="33"/>
    <col min="14335" max="14335" width="2.83203125" style="33" customWidth="1"/>
    <col min="14336" max="14336" width="26.33203125" style="33" customWidth="1"/>
    <col min="14337" max="14337" width="11.83203125" style="33" customWidth="1"/>
    <col min="14338" max="14338" width="17.6640625" style="33" customWidth="1"/>
    <col min="14339" max="14340" width="12.83203125" style="33" bestFit="1" customWidth="1"/>
    <col min="14341" max="14341" width="15.1640625" style="33"/>
    <col min="14342" max="14342" width="17.6640625" style="33" customWidth="1"/>
    <col min="14343" max="14343" width="15.5" style="33" customWidth="1"/>
    <col min="14344" max="14590" width="15.1640625" style="33"/>
    <col min="14591" max="14591" width="2.83203125" style="33" customWidth="1"/>
    <col min="14592" max="14592" width="26.33203125" style="33" customWidth="1"/>
    <col min="14593" max="14593" width="11.83203125" style="33" customWidth="1"/>
    <col min="14594" max="14594" width="17.6640625" style="33" customWidth="1"/>
    <col min="14595" max="14596" width="12.83203125" style="33" bestFit="1" customWidth="1"/>
    <col min="14597" max="14597" width="15.1640625" style="33"/>
    <col min="14598" max="14598" width="17.6640625" style="33" customWidth="1"/>
    <col min="14599" max="14599" width="15.5" style="33" customWidth="1"/>
    <col min="14600" max="14846" width="15.1640625" style="33"/>
    <col min="14847" max="14847" width="2.83203125" style="33" customWidth="1"/>
    <col min="14848" max="14848" width="26.33203125" style="33" customWidth="1"/>
    <col min="14849" max="14849" width="11.83203125" style="33" customWidth="1"/>
    <col min="14850" max="14850" width="17.6640625" style="33" customWidth="1"/>
    <col min="14851" max="14852" width="12.83203125" style="33" bestFit="1" customWidth="1"/>
    <col min="14853" max="14853" width="15.1640625" style="33"/>
    <col min="14854" max="14854" width="17.6640625" style="33" customWidth="1"/>
    <col min="14855" max="14855" width="15.5" style="33" customWidth="1"/>
    <col min="14856" max="15102" width="15.1640625" style="33"/>
    <col min="15103" max="15103" width="2.83203125" style="33" customWidth="1"/>
    <col min="15104" max="15104" width="26.33203125" style="33" customWidth="1"/>
    <col min="15105" max="15105" width="11.83203125" style="33" customWidth="1"/>
    <col min="15106" max="15106" width="17.6640625" style="33" customWidth="1"/>
    <col min="15107" max="15108" width="12.83203125" style="33" bestFit="1" customWidth="1"/>
    <col min="15109" max="15109" width="15.1640625" style="33"/>
    <col min="15110" max="15110" width="17.6640625" style="33" customWidth="1"/>
    <col min="15111" max="15111" width="15.5" style="33" customWidth="1"/>
    <col min="15112" max="15358" width="15.1640625" style="33"/>
    <col min="15359" max="15359" width="2.83203125" style="33" customWidth="1"/>
    <col min="15360" max="15360" width="26.33203125" style="33" customWidth="1"/>
    <col min="15361" max="15361" width="11.83203125" style="33" customWidth="1"/>
    <col min="15362" max="15362" width="17.6640625" style="33" customWidth="1"/>
    <col min="15363" max="15364" width="12.83203125" style="33" bestFit="1" customWidth="1"/>
    <col min="15365" max="15365" width="15.1640625" style="33"/>
    <col min="15366" max="15366" width="17.6640625" style="33" customWidth="1"/>
    <col min="15367" max="15367" width="15.5" style="33" customWidth="1"/>
    <col min="15368" max="15614" width="15.1640625" style="33"/>
    <col min="15615" max="15615" width="2.83203125" style="33" customWidth="1"/>
    <col min="15616" max="15616" width="26.33203125" style="33" customWidth="1"/>
    <col min="15617" max="15617" width="11.83203125" style="33" customWidth="1"/>
    <col min="15618" max="15618" width="17.6640625" style="33" customWidth="1"/>
    <col min="15619" max="15620" width="12.83203125" style="33" bestFit="1" customWidth="1"/>
    <col min="15621" max="15621" width="15.1640625" style="33"/>
    <col min="15622" max="15622" width="17.6640625" style="33" customWidth="1"/>
    <col min="15623" max="15623" width="15.5" style="33" customWidth="1"/>
    <col min="15624" max="15870" width="15.1640625" style="33"/>
    <col min="15871" max="15871" width="2.83203125" style="33" customWidth="1"/>
    <col min="15872" max="15872" width="26.33203125" style="33" customWidth="1"/>
    <col min="15873" max="15873" width="11.83203125" style="33" customWidth="1"/>
    <col min="15874" max="15874" width="17.6640625" style="33" customWidth="1"/>
    <col min="15875" max="15876" width="12.83203125" style="33" bestFit="1" customWidth="1"/>
    <col min="15877" max="15877" width="15.1640625" style="33"/>
    <col min="15878" max="15878" width="17.6640625" style="33" customWidth="1"/>
    <col min="15879" max="15879" width="15.5" style="33" customWidth="1"/>
    <col min="15880" max="16126" width="15.1640625" style="33"/>
    <col min="16127" max="16127" width="2.83203125" style="33" customWidth="1"/>
    <col min="16128" max="16128" width="26.33203125" style="33" customWidth="1"/>
    <col min="16129" max="16129" width="11.83203125" style="33" customWidth="1"/>
    <col min="16130" max="16130" width="17.6640625" style="33" customWidth="1"/>
    <col min="16131" max="16132" width="12.83203125" style="33" bestFit="1" customWidth="1"/>
    <col min="16133" max="16133" width="15.1640625" style="33"/>
    <col min="16134" max="16134" width="17.6640625" style="33" customWidth="1"/>
    <col min="16135" max="16135" width="15.5" style="33" customWidth="1"/>
    <col min="16136" max="16384" width="15.1640625" style="33"/>
  </cols>
  <sheetData>
    <row r="1" spans="1:21" ht="23.25" customHeight="1" x14ac:dyDescent="0.2">
      <c r="A1" s="840"/>
      <c r="B1" s="841"/>
      <c r="C1" s="841"/>
      <c r="D1" s="841"/>
      <c r="E1" s="841" t="s">
        <v>0</v>
      </c>
      <c r="F1" s="841"/>
      <c r="G1" s="841"/>
      <c r="H1" s="841"/>
      <c r="I1" s="841"/>
      <c r="J1" s="841"/>
      <c r="K1" s="841"/>
      <c r="L1" s="841"/>
      <c r="M1" s="841"/>
      <c r="N1" s="841"/>
      <c r="O1" s="841"/>
      <c r="P1" s="841"/>
      <c r="Q1" s="841"/>
      <c r="R1" s="841"/>
      <c r="S1" s="846"/>
      <c r="T1" s="380" t="s">
        <v>104</v>
      </c>
      <c r="U1" s="34"/>
    </row>
    <row r="2" spans="1:21" ht="20.25" customHeight="1" x14ac:dyDescent="0.2">
      <c r="A2" s="842"/>
      <c r="B2" s="843"/>
      <c r="C2" s="843"/>
      <c r="D2" s="843"/>
      <c r="E2" s="843" t="s">
        <v>398</v>
      </c>
      <c r="F2" s="843"/>
      <c r="G2" s="843"/>
      <c r="H2" s="843"/>
      <c r="I2" s="843"/>
      <c r="J2" s="843"/>
      <c r="K2" s="843"/>
      <c r="L2" s="843"/>
      <c r="M2" s="843"/>
      <c r="N2" s="843"/>
      <c r="O2" s="843"/>
      <c r="P2" s="843"/>
      <c r="Q2" s="843"/>
      <c r="R2" s="843"/>
      <c r="S2" s="847"/>
    </row>
    <row r="3" spans="1:21" ht="21" customHeight="1" thickBot="1" x14ac:dyDescent="0.25">
      <c r="A3" s="844"/>
      <c r="B3" s="845"/>
      <c r="C3" s="845"/>
      <c r="D3" s="845"/>
      <c r="E3" s="845" t="s">
        <v>2</v>
      </c>
      <c r="F3" s="845"/>
      <c r="G3" s="845"/>
      <c r="H3" s="845"/>
      <c r="I3" s="845"/>
      <c r="J3" s="845"/>
      <c r="K3" s="845"/>
      <c r="L3" s="845" t="str">
        <f>Instructivo!G3</f>
        <v>VERSIÓN: 04</v>
      </c>
      <c r="M3" s="845"/>
      <c r="N3" s="845"/>
      <c r="O3" s="845"/>
      <c r="P3" s="845"/>
      <c r="Q3" s="845"/>
      <c r="R3" s="845"/>
      <c r="S3" s="848"/>
    </row>
    <row r="4" spans="1:21" ht="18" customHeight="1" thickBot="1" x14ac:dyDescent="0.25"/>
    <row r="5" spans="1:21" ht="18" customHeight="1" thickBot="1" x14ac:dyDescent="0.25">
      <c r="A5" s="849" t="s">
        <v>106</v>
      </c>
      <c r="B5" s="849"/>
      <c r="C5" s="850" t="str">
        <f>'Plan Ejecución'!AE5</f>
        <v>Convenio Interadministrativo</v>
      </c>
      <c r="D5" s="851"/>
      <c r="E5" s="851"/>
      <c r="F5" s="851"/>
      <c r="G5" s="851"/>
      <c r="H5" s="851"/>
      <c r="I5" s="851"/>
      <c r="J5" s="851"/>
      <c r="K5" s="851"/>
      <c r="L5" s="851"/>
      <c r="M5" s="851"/>
      <c r="N5" s="851"/>
      <c r="O5" s="851"/>
      <c r="P5" s="851"/>
      <c r="Q5" s="851"/>
      <c r="R5" s="851"/>
      <c r="S5" s="852"/>
    </row>
    <row r="6" spans="1:21" ht="18" customHeight="1" thickBot="1" x14ac:dyDescent="0.25">
      <c r="A6" s="849" t="s">
        <v>108</v>
      </c>
      <c r="B6" s="849"/>
      <c r="C6" s="850" t="str">
        <f>'Plan Ejecución'!AE6</f>
        <v>Aunar esfuerzos con el municipio de Heliconia para ejecución de las metas planteadas en el Plan de Acción 2024-2027 "Conectados por la vida"</v>
      </c>
      <c r="D6" s="851"/>
      <c r="E6" s="851"/>
      <c r="F6" s="851"/>
      <c r="G6" s="851"/>
      <c r="H6" s="851"/>
      <c r="I6" s="851"/>
      <c r="J6" s="851"/>
      <c r="K6" s="851"/>
      <c r="L6" s="851"/>
      <c r="M6" s="851"/>
      <c r="N6" s="851"/>
      <c r="O6" s="851"/>
      <c r="P6" s="851"/>
      <c r="Q6" s="851"/>
      <c r="R6" s="851"/>
      <c r="S6" s="852"/>
    </row>
    <row r="7" spans="1:21" ht="18" customHeight="1" thickBot="1" x14ac:dyDescent="0.25">
      <c r="A7" s="12"/>
      <c r="B7" s="12"/>
      <c r="C7" s="12"/>
      <c r="D7" s="12"/>
      <c r="E7" s="12"/>
      <c r="F7" s="12"/>
      <c r="G7" s="12"/>
      <c r="H7" s="12"/>
      <c r="I7" s="12"/>
      <c r="J7" s="12"/>
      <c r="K7" s="12"/>
      <c r="L7" s="12"/>
    </row>
    <row r="8" spans="1:21" ht="18" customHeight="1" x14ac:dyDescent="0.2">
      <c r="A8" s="827" t="s">
        <v>399</v>
      </c>
      <c r="B8" s="828"/>
      <c r="C8" s="828"/>
      <c r="D8" s="828"/>
      <c r="E8" s="828"/>
      <c r="F8" s="828"/>
      <c r="G8" s="828"/>
      <c r="H8" s="828"/>
      <c r="I8" s="876" t="s">
        <v>400</v>
      </c>
      <c r="J8" s="876"/>
      <c r="K8" s="876"/>
      <c r="L8" s="877"/>
      <c r="N8" s="856" t="s">
        <v>401</v>
      </c>
      <c r="O8" s="857"/>
      <c r="P8" s="857"/>
      <c r="Q8" s="857"/>
      <c r="R8" s="857"/>
      <c r="S8" s="858"/>
    </row>
    <row r="9" spans="1:21" ht="18" customHeight="1" x14ac:dyDescent="0.2">
      <c r="A9" s="880" t="s">
        <v>402</v>
      </c>
      <c r="B9" s="834" t="s">
        <v>403</v>
      </c>
      <c r="C9" s="834" t="s">
        <v>404</v>
      </c>
      <c r="D9" s="834" t="s">
        <v>118</v>
      </c>
      <c r="E9" s="834" t="s">
        <v>405</v>
      </c>
      <c r="F9" s="834" t="s">
        <v>406</v>
      </c>
      <c r="G9" s="834" t="s">
        <v>407</v>
      </c>
      <c r="H9" s="881" t="s">
        <v>408</v>
      </c>
      <c r="I9" s="878" t="s">
        <v>409</v>
      </c>
      <c r="J9" s="878"/>
      <c r="K9" s="878" t="s">
        <v>410</v>
      </c>
      <c r="L9" s="879"/>
      <c r="N9" s="859"/>
      <c r="O9" s="860"/>
      <c r="P9" s="860"/>
      <c r="Q9" s="860"/>
      <c r="R9" s="860"/>
      <c r="S9" s="861"/>
    </row>
    <row r="10" spans="1:21" ht="18" customHeight="1" x14ac:dyDescent="0.2">
      <c r="A10" s="880"/>
      <c r="B10" s="834"/>
      <c r="C10" s="834"/>
      <c r="D10" s="834"/>
      <c r="E10" s="834"/>
      <c r="F10" s="834"/>
      <c r="G10" s="834"/>
      <c r="H10" s="881"/>
      <c r="I10" s="62" t="s">
        <v>411</v>
      </c>
      <c r="J10" s="62" t="s">
        <v>412</v>
      </c>
      <c r="K10" s="62" t="s">
        <v>411</v>
      </c>
      <c r="L10" s="63" t="s">
        <v>412</v>
      </c>
      <c r="N10" s="219" t="s">
        <v>127</v>
      </c>
      <c r="O10" s="220" t="s">
        <v>373</v>
      </c>
      <c r="P10" s="220" t="s">
        <v>379</v>
      </c>
      <c r="Q10" s="220" t="s">
        <v>218</v>
      </c>
      <c r="R10" s="220" t="s">
        <v>249</v>
      </c>
      <c r="S10" s="221" t="s">
        <v>280</v>
      </c>
    </row>
    <row r="11" spans="1:21" ht="18" customHeight="1" x14ac:dyDescent="0.2">
      <c r="A11" s="837" t="s">
        <v>413</v>
      </c>
      <c r="B11" s="838"/>
      <c r="C11" s="838"/>
      <c r="D11" s="838"/>
      <c r="E11" s="838"/>
      <c r="F11" s="838"/>
      <c r="G11" s="838"/>
      <c r="H11" s="838"/>
      <c r="I11" s="838"/>
      <c r="J11" s="838"/>
      <c r="K11" s="838"/>
      <c r="L11" s="839"/>
      <c r="N11" s="203"/>
      <c r="O11" s="202"/>
      <c r="P11" s="202"/>
      <c r="Q11" s="202"/>
      <c r="R11" s="202"/>
      <c r="S11" s="218"/>
    </row>
    <row r="12" spans="1:21" ht="18" customHeight="1" x14ac:dyDescent="0.2">
      <c r="A12" s="20" t="s">
        <v>414</v>
      </c>
      <c r="B12" s="336">
        <f>+'Alcance 1_Guardianes '!B17</f>
        <v>1</v>
      </c>
      <c r="C12" s="3">
        <f>+'Alcance 1_Guardianes '!C17</f>
        <v>1</v>
      </c>
      <c r="D12" s="2" t="str">
        <f>+'Alcance 1_Guardianes '!D17</f>
        <v>mes</v>
      </c>
      <c r="E12" s="361">
        <f>+'Alcance 1_Guardianes '!E17</f>
        <v>4</v>
      </c>
      <c r="F12" s="7">
        <f>IFERROR(VLOOKUP(A12,Honorarios!$A$9:$C$15,2,FALSE),"")</f>
        <v>2400000</v>
      </c>
      <c r="G12" s="45">
        <f>B12*C12*E12*F12</f>
        <v>9600000</v>
      </c>
      <c r="H12" s="91">
        <f>IFERROR(G12/$G$100,0)</f>
        <v>0.23899606714544716</v>
      </c>
      <c r="I12" s="362">
        <f>G12</f>
        <v>9600000</v>
      </c>
      <c r="J12" s="69"/>
      <c r="K12" s="69"/>
      <c r="L12" s="70"/>
      <c r="M12" s="64">
        <f>IFERROR(G12-SUM(I12:L12),"")</f>
        <v>0</v>
      </c>
      <c r="N12" s="357">
        <f>I12</f>
        <v>9600000</v>
      </c>
      <c r="O12" s="69"/>
      <c r="P12" s="69"/>
      <c r="Q12" s="69"/>
      <c r="R12" s="69"/>
      <c r="S12" s="70"/>
      <c r="T12" s="64">
        <f>I12-SUM(N12:S12)</f>
        <v>0</v>
      </c>
      <c r="U12" s="64"/>
    </row>
    <row r="13" spans="1:21" ht="18" customHeight="1" x14ac:dyDescent="0.2">
      <c r="A13" s="634" t="s">
        <v>415</v>
      </c>
      <c r="B13" s="635">
        <v>1</v>
      </c>
      <c r="C13" s="636">
        <v>2.5000000000000001E-2</v>
      </c>
      <c r="D13" s="637" t="s">
        <v>416</v>
      </c>
      <c r="E13" s="638">
        <v>3</v>
      </c>
      <c r="F13" s="639">
        <f>IFERROR(VLOOKUP(A13,Honorarios!$A$9:$C$15,2,FALSE),"")</f>
        <v>7347000</v>
      </c>
      <c r="G13" s="640">
        <f>B13*C13*E13*F13</f>
        <v>551025.00000000012</v>
      </c>
      <c r="H13" s="641">
        <f>IFERROR(G13/$G$100,0)</f>
        <v>1.3718000822793754E-2</v>
      </c>
      <c r="I13" s="642"/>
      <c r="J13" s="67">
        <f>G13</f>
        <v>551025.00000000012</v>
      </c>
      <c r="K13" s="67"/>
      <c r="L13" s="68"/>
      <c r="M13" s="64">
        <f t="shared" ref="M13:M60" si="0">IFERROR(G13-SUM(I13:L13),"")</f>
        <v>0</v>
      </c>
      <c r="N13" s="357"/>
      <c r="O13" s="69"/>
      <c r="P13" s="69"/>
      <c r="Q13" s="69"/>
      <c r="R13" s="69"/>
      <c r="S13" s="70"/>
      <c r="T13" s="64">
        <f t="shared" ref="T13:T76" si="1">I13-SUM(N13:S13)</f>
        <v>0</v>
      </c>
      <c r="U13" s="64"/>
    </row>
    <row r="14" spans="1:21" ht="18" customHeight="1" x14ac:dyDescent="0.2">
      <c r="A14" s="634" t="s">
        <v>417</v>
      </c>
      <c r="B14" s="635">
        <v>1</v>
      </c>
      <c r="C14" s="643">
        <v>1</v>
      </c>
      <c r="D14" s="637" t="s">
        <v>416</v>
      </c>
      <c r="E14" s="638">
        <v>3</v>
      </c>
      <c r="F14" s="639">
        <f>IFERROR(VLOOKUP(A14,Honorarios!$A$9:$C$15,2,FALSE),"")</f>
        <v>4687000</v>
      </c>
      <c r="G14" s="640">
        <f>B14*C14*E14*F14</f>
        <v>14061000</v>
      </c>
      <c r="H14" s="641">
        <f t="shared" ref="H14:H34" si="2">IFERROR(G14/$G$100,0)</f>
        <v>0.35005455209709713</v>
      </c>
      <c r="I14" s="642">
        <f t="shared" ref="I14:I22" si="3">G14</f>
        <v>14061000</v>
      </c>
      <c r="J14" s="67"/>
      <c r="K14" s="67"/>
      <c r="L14" s="68"/>
      <c r="M14" s="64">
        <f t="shared" si="0"/>
        <v>0</v>
      </c>
      <c r="N14" s="357"/>
      <c r="O14" s="67">
        <f>I14</f>
        <v>14061000</v>
      </c>
      <c r="P14" s="69"/>
      <c r="Q14" s="69"/>
      <c r="R14" s="69"/>
      <c r="S14" s="70"/>
      <c r="T14" s="64">
        <f t="shared" si="1"/>
        <v>0</v>
      </c>
      <c r="U14" s="64"/>
    </row>
    <row r="15" spans="1:21" ht="12.75" x14ac:dyDescent="0.2">
      <c r="A15" s="20" t="s">
        <v>418</v>
      </c>
      <c r="B15" s="336">
        <v>1</v>
      </c>
      <c r="C15" s="3">
        <v>1</v>
      </c>
      <c r="D15" s="2" t="s">
        <v>416</v>
      </c>
      <c r="E15" s="361">
        <v>4</v>
      </c>
      <c r="F15" s="7">
        <f>IFERROR(VLOOKUP(A15,Honorarios!$A$9:$C$15,2,FALSE),"")</f>
        <v>3989000</v>
      </c>
      <c r="G15" s="45">
        <f>B15*C15*E15*F15</f>
        <v>15956000</v>
      </c>
      <c r="H15" s="91">
        <f t="shared" si="2"/>
        <v>0.39723137993466195</v>
      </c>
      <c r="I15" s="362">
        <f t="shared" si="3"/>
        <v>15956000</v>
      </c>
      <c r="J15" s="69"/>
      <c r="K15" s="69"/>
      <c r="L15" s="70"/>
      <c r="M15" s="64">
        <f t="shared" si="0"/>
        <v>0</v>
      </c>
      <c r="N15" s="357"/>
      <c r="O15" s="69"/>
      <c r="P15" s="69">
        <f>I15</f>
        <v>15956000</v>
      </c>
      <c r="Q15" s="69"/>
      <c r="R15" s="69"/>
      <c r="S15" s="70"/>
      <c r="T15" s="64">
        <f t="shared" si="1"/>
        <v>0</v>
      </c>
      <c r="U15" s="64"/>
    </row>
    <row r="16" spans="1:21" ht="18" hidden="1" customHeight="1" x14ac:dyDescent="0.2">
      <c r="A16" s="20"/>
      <c r="B16" s="336"/>
      <c r="C16" s="3"/>
      <c r="D16" s="2"/>
      <c r="E16" s="361"/>
      <c r="F16" s="7" t="str">
        <f>IFERROR(VLOOKUP(A16,Honorarios!$A$9:$C$15,2,FALSE),"")</f>
        <v/>
      </c>
      <c r="G16" s="45">
        <f>IFERROR(B16*C16*E16*F16*#REF!,0)</f>
        <v>0</v>
      </c>
      <c r="H16" s="91">
        <f t="shared" si="2"/>
        <v>0</v>
      </c>
      <c r="I16" s="362">
        <f t="shared" si="3"/>
        <v>0</v>
      </c>
      <c r="J16" s="69"/>
      <c r="K16" s="69"/>
      <c r="L16" s="70"/>
      <c r="M16" s="64">
        <f t="shared" si="0"/>
        <v>0</v>
      </c>
      <c r="N16" s="357"/>
      <c r="O16" s="69"/>
      <c r="P16" s="69"/>
      <c r="Q16" s="69"/>
      <c r="R16" s="69"/>
      <c r="S16" s="70"/>
      <c r="T16" s="64">
        <f t="shared" si="1"/>
        <v>0</v>
      </c>
      <c r="U16" s="64"/>
    </row>
    <row r="17" spans="1:21" ht="18" hidden="1" customHeight="1" x14ac:dyDescent="0.2">
      <c r="A17" s="20"/>
      <c r="B17" s="336"/>
      <c r="C17" s="3"/>
      <c r="D17" s="2"/>
      <c r="E17" s="361"/>
      <c r="F17" s="7" t="str">
        <f>IFERROR(VLOOKUP(A17,Honorarios!$A$9:$C$15,2,FALSE),"")</f>
        <v/>
      </c>
      <c r="G17" s="45">
        <f>IFERROR(B17*C17*E17*F17*#REF!,0)</f>
        <v>0</v>
      </c>
      <c r="H17" s="91">
        <f t="shared" si="2"/>
        <v>0</v>
      </c>
      <c r="I17" s="362">
        <f t="shared" si="3"/>
        <v>0</v>
      </c>
      <c r="J17" s="69"/>
      <c r="K17" s="69"/>
      <c r="L17" s="70"/>
      <c r="M17" s="64">
        <f t="shared" si="0"/>
        <v>0</v>
      </c>
      <c r="N17" s="357"/>
      <c r="O17" s="69"/>
      <c r="P17" s="69"/>
      <c r="Q17" s="69"/>
      <c r="R17" s="69"/>
      <c r="S17" s="70"/>
      <c r="T17" s="64">
        <f t="shared" si="1"/>
        <v>0</v>
      </c>
      <c r="U17" s="64"/>
    </row>
    <row r="18" spans="1:21" ht="18" hidden="1" customHeight="1" x14ac:dyDescent="0.2">
      <c r="A18" s="20"/>
      <c r="B18" s="336"/>
      <c r="C18" s="3"/>
      <c r="D18" s="2"/>
      <c r="E18" s="361"/>
      <c r="F18" s="7" t="str">
        <f>IFERROR(VLOOKUP(A18,Honorarios!$A$9:$C$15,2,FALSE),"")</f>
        <v/>
      </c>
      <c r="G18" s="45">
        <f>IFERROR(B18*C18*E18*F18*#REF!,0)</f>
        <v>0</v>
      </c>
      <c r="H18" s="91">
        <f t="shared" si="2"/>
        <v>0</v>
      </c>
      <c r="I18" s="362">
        <f t="shared" si="3"/>
        <v>0</v>
      </c>
      <c r="J18" s="69"/>
      <c r="K18" s="69"/>
      <c r="L18" s="70"/>
      <c r="M18" s="64">
        <f t="shared" si="0"/>
        <v>0</v>
      </c>
      <c r="N18" s="357"/>
      <c r="O18" s="69"/>
      <c r="P18" s="69"/>
      <c r="Q18" s="69"/>
      <c r="R18" s="69"/>
      <c r="S18" s="70"/>
      <c r="T18" s="64">
        <f t="shared" si="1"/>
        <v>0</v>
      </c>
      <c r="U18" s="64"/>
    </row>
    <row r="19" spans="1:21" ht="18" hidden="1" customHeight="1" x14ac:dyDescent="0.2">
      <c r="A19" s="20"/>
      <c r="B19" s="336"/>
      <c r="C19" s="3"/>
      <c r="D19" s="2"/>
      <c r="E19" s="361"/>
      <c r="F19" s="7" t="str">
        <f>IFERROR(VLOOKUP(A19,Honorarios!$A$9:$C$15,2,FALSE),"")</f>
        <v/>
      </c>
      <c r="G19" s="45">
        <f>IFERROR(B19*C19*E19*F19*#REF!,0)</f>
        <v>0</v>
      </c>
      <c r="H19" s="91">
        <f t="shared" si="2"/>
        <v>0</v>
      </c>
      <c r="I19" s="362">
        <f t="shared" si="3"/>
        <v>0</v>
      </c>
      <c r="J19" s="69"/>
      <c r="K19" s="69"/>
      <c r="L19" s="70"/>
      <c r="M19" s="64">
        <f t="shared" si="0"/>
        <v>0</v>
      </c>
      <c r="N19" s="357"/>
      <c r="O19" s="69"/>
      <c r="P19" s="69"/>
      <c r="Q19" s="69"/>
      <c r="R19" s="69"/>
      <c r="S19" s="70"/>
      <c r="T19" s="64">
        <f t="shared" si="1"/>
        <v>0</v>
      </c>
      <c r="U19" s="64"/>
    </row>
    <row r="20" spans="1:21" ht="18" hidden="1" customHeight="1" x14ac:dyDescent="0.2">
      <c r="A20" s="20"/>
      <c r="B20" s="336"/>
      <c r="C20" s="3"/>
      <c r="D20" s="2"/>
      <c r="E20" s="361"/>
      <c r="F20" s="7" t="str">
        <f>IFERROR(VLOOKUP(A20,Honorarios!$A$9:$C$15,2,FALSE),"")</f>
        <v/>
      </c>
      <c r="G20" s="45">
        <f>IFERROR(B20*C20*E20*F20*#REF!,0)</f>
        <v>0</v>
      </c>
      <c r="H20" s="91">
        <f t="shared" si="2"/>
        <v>0</v>
      </c>
      <c r="I20" s="362">
        <f t="shared" si="3"/>
        <v>0</v>
      </c>
      <c r="J20" s="69"/>
      <c r="K20" s="69"/>
      <c r="L20" s="70"/>
      <c r="M20" s="64">
        <f t="shared" si="0"/>
        <v>0</v>
      </c>
      <c r="N20" s="357"/>
      <c r="O20" s="69"/>
      <c r="P20" s="69"/>
      <c r="Q20" s="69"/>
      <c r="R20" s="69"/>
      <c r="S20" s="70"/>
      <c r="T20" s="64">
        <f t="shared" si="1"/>
        <v>0</v>
      </c>
      <c r="U20" s="64"/>
    </row>
    <row r="21" spans="1:21" ht="18" hidden="1" customHeight="1" x14ac:dyDescent="0.2">
      <c r="A21" s="20"/>
      <c r="B21" s="336"/>
      <c r="C21" s="3"/>
      <c r="D21" s="2"/>
      <c r="E21" s="361"/>
      <c r="F21" s="7" t="str">
        <f>IFERROR(VLOOKUP(A21,Honorarios!$A$9:$C$15,2,FALSE),"")</f>
        <v/>
      </c>
      <c r="G21" s="45">
        <f>IFERROR(B21*C21*E21*F21*#REF!,0)</f>
        <v>0</v>
      </c>
      <c r="H21" s="91">
        <f t="shared" si="2"/>
        <v>0</v>
      </c>
      <c r="I21" s="362">
        <f t="shared" si="3"/>
        <v>0</v>
      </c>
      <c r="J21" s="69"/>
      <c r="K21" s="69"/>
      <c r="L21" s="70"/>
      <c r="M21" s="64">
        <f t="shared" si="0"/>
        <v>0</v>
      </c>
      <c r="N21" s="357"/>
      <c r="O21" s="69"/>
      <c r="P21" s="69"/>
      <c r="Q21" s="69"/>
      <c r="R21" s="69"/>
      <c r="S21" s="70"/>
      <c r="T21" s="64">
        <f t="shared" si="1"/>
        <v>0</v>
      </c>
      <c r="U21" s="64"/>
    </row>
    <row r="22" spans="1:21" ht="18" hidden="1" customHeight="1" x14ac:dyDescent="0.2">
      <c r="A22" s="20"/>
      <c r="B22" s="336"/>
      <c r="C22" s="3"/>
      <c r="D22" s="2"/>
      <c r="E22" s="361"/>
      <c r="F22" s="7" t="str">
        <f>IFERROR(VLOOKUP(A22,Honorarios!$A$9:$C$15,2,FALSE),"")</f>
        <v/>
      </c>
      <c r="G22" s="45">
        <f>IFERROR(B22*C22*E22*F22*#REF!,0)</f>
        <v>0</v>
      </c>
      <c r="H22" s="91">
        <f t="shared" si="2"/>
        <v>0</v>
      </c>
      <c r="I22" s="362">
        <f t="shared" si="3"/>
        <v>0</v>
      </c>
      <c r="J22" s="69"/>
      <c r="K22" s="69"/>
      <c r="L22" s="70"/>
      <c r="M22" s="64">
        <f t="shared" si="0"/>
        <v>0</v>
      </c>
      <c r="N22" s="357"/>
      <c r="O22" s="69"/>
      <c r="P22" s="69"/>
      <c r="Q22" s="69"/>
      <c r="R22" s="69"/>
      <c r="S22" s="70"/>
      <c r="T22" s="64">
        <f t="shared" si="1"/>
        <v>0</v>
      </c>
      <c r="U22" s="64"/>
    </row>
    <row r="23" spans="1:21" ht="18" hidden="1" customHeight="1" x14ac:dyDescent="0.2">
      <c r="A23" s="20"/>
      <c r="B23" s="336"/>
      <c r="C23" s="3"/>
      <c r="D23" s="2"/>
      <c r="E23" s="361"/>
      <c r="F23" s="7" t="str">
        <f>IFERROR(VLOOKUP(A23,Honorarios!$A$9:$C$15,2,FALSE),"")</f>
        <v/>
      </c>
      <c r="G23" s="45">
        <f>IFERROR(B23*C23*E23*F23*#REF!,0)</f>
        <v>0</v>
      </c>
      <c r="H23" s="91">
        <f t="shared" si="2"/>
        <v>0</v>
      </c>
      <c r="I23" s="362"/>
      <c r="J23" s="69"/>
      <c r="K23" s="69"/>
      <c r="L23" s="70"/>
      <c r="M23" s="64">
        <f t="shared" si="0"/>
        <v>0</v>
      </c>
      <c r="N23" s="357"/>
      <c r="O23" s="69"/>
      <c r="P23" s="69"/>
      <c r="Q23" s="69"/>
      <c r="R23" s="69"/>
      <c r="S23" s="70"/>
      <c r="T23" s="64">
        <f t="shared" si="1"/>
        <v>0</v>
      </c>
      <c r="U23" s="64"/>
    </row>
    <row r="24" spans="1:21" ht="18" hidden="1" customHeight="1" x14ac:dyDescent="0.2">
      <c r="A24" s="20"/>
      <c r="B24" s="336"/>
      <c r="C24" s="3"/>
      <c r="D24" s="2"/>
      <c r="E24" s="361"/>
      <c r="F24" s="7" t="str">
        <f>IFERROR(VLOOKUP(A24,Honorarios!$A$9:$C$15,2,FALSE),"")</f>
        <v/>
      </c>
      <c r="G24" s="45">
        <f>IFERROR(B24*C24*E24*F24*#REF!,0)</f>
        <v>0</v>
      </c>
      <c r="H24" s="91">
        <f t="shared" si="2"/>
        <v>0</v>
      </c>
      <c r="I24" s="362"/>
      <c r="J24" s="69"/>
      <c r="K24" s="69"/>
      <c r="L24" s="70"/>
      <c r="M24" s="64">
        <f t="shared" si="0"/>
        <v>0</v>
      </c>
      <c r="N24" s="357"/>
      <c r="O24" s="69"/>
      <c r="P24" s="69"/>
      <c r="Q24" s="69"/>
      <c r="R24" s="69"/>
      <c r="S24" s="70"/>
      <c r="T24" s="64">
        <f t="shared" si="1"/>
        <v>0</v>
      </c>
      <c r="U24" s="64"/>
    </row>
    <row r="25" spans="1:21" ht="18" hidden="1" customHeight="1" x14ac:dyDescent="0.2">
      <c r="A25" s="20"/>
      <c r="B25" s="336"/>
      <c r="C25" s="3"/>
      <c r="D25" s="2"/>
      <c r="E25" s="361"/>
      <c r="F25" s="7" t="str">
        <f>IFERROR(VLOOKUP(A25,Honorarios!$A$9:$C$15,2,FALSE),"")</f>
        <v/>
      </c>
      <c r="G25" s="45">
        <f>IFERROR(B25*C25*E25*F25*#REF!,0)</f>
        <v>0</v>
      </c>
      <c r="H25" s="91">
        <f t="shared" si="2"/>
        <v>0</v>
      </c>
      <c r="I25" s="362"/>
      <c r="J25" s="69"/>
      <c r="K25" s="69"/>
      <c r="L25" s="70"/>
      <c r="M25" s="64">
        <f t="shared" si="0"/>
        <v>0</v>
      </c>
      <c r="N25" s="357"/>
      <c r="O25" s="69"/>
      <c r="P25" s="69"/>
      <c r="Q25" s="69"/>
      <c r="R25" s="69"/>
      <c r="S25" s="70"/>
      <c r="T25" s="64">
        <f t="shared" si="1"/>
        <v>0</v>
      </c>
      <c r="U25" s="64"/>
    </row>
    <row r="26" spans="1:21" ht="18" hidden="1" customHeight="1" x14ac:dyDescent="0.2">
      <c r="A26" s="20"/>
      <c r="B26" s="336"/>
      <c r="C26" s="3"/>
      <c r="D26" s="2"/>
      <c r="E26" s="361"/>
      <c r="F26" s="7" t="str">
        <f>IFERROR(VLOOKUP(A26,Honorarios!$A$9:$C$15,2,FALSE),"")</f>
        <v/>
      </c>
      <c r="G26" s="45">
        <f>IFERROR(B26*C26*E26*F26*#REF!,0)</f>
        <v>0</v>
      </c>
      <c r="H26" s="91">
        <f t="shared" si="2"/>
        <v>0</v>
      </c>
      <c r="I26" s="362"/>
      <c r="J26" s="69"/>
      <c r="K26" s="69"/>
      <c r="L26" s="70"/>
      <c r="M26" s="64">
        <f t="shared" si="0"/>
        <v>0</v>
      </c>
      <c r="N26" s="357"/>
      <c r="O26" s="69"/>
      <c r="P26" s="69"/>
      <c r="Q26" s="69"/>
      <c r="R26" s="69"/>
      <c r="S26" s="70"/>
      <c r="T26" s="64">
        <f t="shared" si="1"/>
        <v>0</v>
      </c>
      <c r="U26" s="64"/>
    </row>
    <row r="27" spans="1:21" ht="18" hidden="1" customHeight="1" x14ac:dyDescent="0.2">
      <c r="A27" s="20"/>
      <c r="B27" s="336"/>
      <c r="C27" s="3"/>
      <c r="D27" s="2"/>
      <c r="E27" s="361"/>
      <c r="F27" s="7" t="str">
        <f>IFERROR(VLOOKUP(A27,Honorarios!$A$9:$C$15,2,FALSE),"")</f>
        <v/>
      </c>
      <c r="G27" s="45">
        <f>IFERROR(B27*C27*E27*F27*#REF!,0)</f>
        <v>0</v>
      </c>
      <c r="H27" s="91">
        <f t="shared" si="2"/>
        <v>0</v>
      </c>
      <c r="I27" s="362"/>
      <c r="J27" s="69"/>
      <c r="K27" s="69"/>
      <c r="L27" s="70"/>
      <c r="M27" s="64">
        <f t="shared" si="0"/>
        <v>0</v>
      </c>
      <c r="N27" s="357"/>
      <c r="O27" s="69"/>
      <c r="P27" s="69"/>
      <c r="Q27" s="69"/>
      <c r="R27" s="69"/>
      <c r="S27" s="70"/>
      <c r="T27" s="64">
        <f t="shared" si="1"/>
        <v>0</v>
      </c>
      <c r="U27" s="64"/>
    </row>
    <row r="28" spans="1:21" ht="18" hidden="1" customHeight="1" x14ac:dyDescent="0.2">
      <c r="A28" s="20"/>
      <c r="B28" s="336"/>
      <c r="C28" s="3"/>
      <c r="D28" s="2"/>
      <c r="E28" s="361"/>
      <c r="F28" s="7" t="str">
        <f>IFERROR(VLOOKUP(A28,Honorarios!$A$9:$C$15,2,FALSE),"")</f>
        <v/>
      </c>
      <c r="G28" s="45">
        <f>IFERROR(B28*C28*E28*F28*#REF!,0)</f>
        <v>0</v>
      </c>
      <c r="H28" s="91">
        <f t="shared" si="2"/>
        <v>0</v>
      </c>
      <c r="I28" s="362"/>
      <c r="J28" s="69"/>
      <c r="K28" s="69"/>
      <c r="L28" s="70"/>
      <c r="M28" s="64">
        <f t="shared" si="0"/>
        <v>0</v>
      </c>
      <c r="N28" s="357"/>
      <c r="O28" s="69"/>
      <c r="P28" s="69"/>
      <c r="Q28" s="69"/>
      <c r="R28" s="69"/>
      <c r="S28" s="70"/>
      <c r="T28" s="64">
        <f t="shared" si="1"/>
        <v>0</v>
      </c>
      <c r="U28" s="64"/>
    </row>
    <row r="29" spans="1:21" ht="18" hidden="1" customHeight="1" x14ac:dyDescent="0.2">
      <c r="A29" s="20"/>
      <c r="B29" s="336"/>
      <c r="C29" s="3"/>
      <c r="D29" s="2"/>
      <c r="E29" s="361"/>
      <c r="F29" s="7" t="str">
        <f>IFERROR(VLOOKUP(A29,Honorarios!$A$9:$C$15,2,FALSE),"")</f>
        <v/>
      </c>
      <c r="G29" s="45">
        <f>IFERROR(B29*C29*E29*F29*#REF!,0)</f>
        <v>0</v>
      </c>
      <c r="H29" s="91">
        <f t="shared" si="2"/>
        <v>0</v>
      </c>
      <c r="I29" s="362"/>
      <c r="J29" s="69"/>
      <c r="K29" s="69"/>
      <c r="L29" s="70"/>
      <c r="M29" s="64">
        <f t="shared" si="0"/>
        <v>0</v>
      </c>
      <c r="N29" s="357"/>
      <c r="O29" s="69"/>
      <c r="P29" s="69"/>
      <c r="Q29" s="69"/>
      <c r="R29" s="69"/>
      <c r="S29" s="70"/>
      <c r="T29" s="64">
        <f t="shared" si="1"/>
        <v>0</v>
      </c>
      <c r="U29" s="64"/>
    </row>
    <row r="30" spans="1:21" ht="18" hidden="1" customHeight="1" x14ac:dyDescent="0.2">
      <c r="A30" s="20"/>
      <c r="B30" s="336"/>
      <c r="C30" s="3"/>
      <c r="D30" s="2"/>
      <c r="E30" s="361"/>
      <c r="F30" s="7" t="str">
        <f>IFERROR(VLOOKUP(A30,Honorarios!$A$9:$C$15,2,FALSE),"")</f>
        <v/>
      </c>
      <c r="G30" s="45">
        <f>IFERROR(B30*C30*E30*F30*#REF!,0)</f>
        <v>0</v>
      </c>
      <c r="H30" s="91">
        <f t="shared" si="2"/>
        <v>0</v>
      </c>
      <c r="I30" s="362"/>
      <c r="J30" s="69"/>
      <c r="K30" s="69"/>
      <c r="L30" s="70"/>
      <c r="M30" s="64">
        <f t="shared" si="0"/>
        <v>0</v>
      </c>
      <c r="N30" s="357"/>
      <c r="O30" s="69"/>
      <c r="P30" s="69"/>
      <c r="Q30" s="69"/>
      <c r="R30" s="69"/>
      <c r="S30" s="70"/>
      <c r="T30" s="64">
        <f t="shared" si="1"/>
        <v>0</v>
      </c>
      <c r="U30" s="64"/>
    </row>
    <row r="31" spans="1:21" ht="18" hidden="1" customHeight="1" x14ac:dyDescent="0.2">
      <c r="A31" s="20"/>
      <c r="B31" s="336"/>
      <c r="C31" s="3"/>
      <c r="D31" s="2"/>
      <c r="E31" s="361"/>
      <c r="F31" s="7" t="str">
        <f>IFERROR(VLOOKUP(A31,Honorarios!$A$9:$C$15,2,FALSE),"")</f>
        <v/>
      </c>
      <c r="G31" s="45">
        <f>IFERROR(B31*C31*E31*F31*#REF!,0)</f>
        <v>0</v>
      </c>
      <c r="H31" s="91">
        <f t="shared" si="2"/>
        <v>0</v>
      </c>
      <c r="I31" s="362"/>
      <c r="J31" s="69"/>
      <c r="K31" s="69"/>
      <c r="L31" s="70"/>
      <c r="M31" s="64">
        <f t="shared" si="0"/>
        <v>0</v>
      </c>
      <c r="N31" s="357"/>
      <c r="O31" s="69"/>
      <c r="P31" s="69"/>
      <c r="Q31" s="69"/>
      <c r="R31" s="69"/>
      <c r="S31" s="70"/>
      <c r="T31" s="64">
        <f t="shared" si="1"/>
        <v>0</v>
      </c>
      <c r="U31" s="64"/>
    </row>
    <row r="32" spans="1:21" ht="18" hidden="1" customHeight="1" x14ac:dyDescent="0.2">
      <c r="A32" s="20"/>
      <c r="B32" s="336"/>
      <c r="C32" s="3"/>
      <c r="D32" s="2"/>
      <c r="E32" s="361"/>
      <c r="F32" s="7" t="str">
        <f>IFERROR(VLOOKUP(A32,Honorarios!$A$9:$C$15,2,FALSE),"")</f>
        <v/>
      </c>
      <c r="G32" s="45">
        <f>IFERROR(B32*C32*E32*F32*#REF!,0)</f>
        <v>0</v>
      </c>
      <c r="H32" s="91">
        <f t="shared" si="2"/>
        <v>0</v>
      </c>
      <c r="I32" s="362"/>
      <c r="J32" s="69"/>
      <c r="K32" s="69"/>
      <c r="L32" s="70"/>
      <c r="M32" s="64">
        <f t="shared" si="0"/>
        <v>0</v>
      </c>
      <c r="N32" s="357"/>
      <c r="O32" s="69"/>
      <c r="P32" s="69"/>
      <c r="Q32" s="69"/>
      <c r="R32" s="69"/>
      <c r="S32" s="70"/>
      <c r="T32" s="64">
        <f t="shared" si="1"/>
        <v>0</v>
      </c>
      <c r="U32" s="64"/>
    </row>
    <row r="33" spans="1:21" ht="18" hidden="1" customHeight="1" x14ac:dyDescent="0.2">
      <c r="A33" s="20"/>
      <c r="B33" s="336"/>
      <c r="C33" s="3"/>
      <c r="D33" s="2"/>
      <c r="E33" s="361"/>
      <c r="F33" s="7" t="str">
        <f>IFERROR(VLOOKUP(A33,Honorarios!$A$9:$C$15,2,FALSE),"")</f>
        <v/>
      </c>
      <c r="G33" s="45">
        <f>IFERROR(B33*C33*E33*F33*#REF!,0)</f>
        <v>0</v>
      </c>
      <c r="H33" s="91">
        <f t="shared" si="2"/>
        <v>0</v>
      </c>
      <c r="I33" s="362"/>
      <c r="J33" s="69"/>
      <c r="K33" s="69"/>
      <c r="L33" s="70"/>
      <c r="M33" s="64">
        <f t="shared" si="0"/>
        <v>0</v>
      </c>
      <c r="N33" s="357"/>
      <c r="O33" s="69"/>
      <c r="P33" s="69"/>
      <c r="Q33" s="69"/>
      <c r="R33" s="69"/>
      <c r="S33" s="70"/>
      <c r="T33" s="64">
        <f t="shared" si="1"/>
        <v>0</v>
      </c>
      <c r="U33" s="64"/>
    </row>
    <row r="34" spans="1:21" ht="18" hidden="1" customHeight="1" x14ac:dyDescent="0.2">
      <c r="A34" s="20"/>
      <c r="B34" s="336"/>
      <c r="C34" s="3"/>
      <c r="D34" s="2"/>
      <c r="E34" s="361"/>
      <c r="F34" s="7" t="str">
        <f>IFERROR(VLOOKUP(A34,Honorarios!$A$9:$C$15,2,FALSE),"")</f>
        <v/>
      </c>
      <c r="G34" s="45">
        <f>IFERROR(B34*C34*E34*F34*#REF!,0)</f>
        <v>0</v>
      </c>
      <c r="H34" s="91">
        <f t="shared" si="2"/>
        <v>0</v>
      </c>
      <c r="I34" s="362"/>
      <c r="J34" s="69"/>
      <c r="K34" s="69"/>
      <c r="L34" s="70"/>
      <c r="M34" s="64">
        <f t="shared" si="0"/>
        <v>0</v>
      </c>
      <c r="N34" s="357"/>
      <c r="O34" s="69"/>
      <c r="P34" s="69"/>
      <c r="Q34" s="69"/>
      <c r="R34" s="69"/>
      <c r="S34" s="70"/>
      <c r="T34" s="64">
        <f t="shared" si="1"/>
        <v>0</v>
      </c>
      <c r="U34" s="64"/>
    </row>
    <row r="35" spans="1:21" ht="18" hidden="1" customHeight="1" x14ac:dyDescent="0.2">
      <c r="A35" s="20"/>
      <c r="B35" s="336"/>
      <c r="C35" s="3"/>
      <c r="D35" s="2"/>
      <c r="E35" s="10"/>
      <c r="F35" s="7" t="str">
        <f>IFERROR(VLOOKUP(A35,Honorarios!$A$9:$C$15,2,FALSE),"")</f>
        <v/>
      </c>
      <c r="G35" s="45">
        <f>IFERROR(B35*C35*E35*F35*#REF!,0)</f>
        <v>0</v>
      </c>
      <c r="H35" s="91">
        <f t="shared" ref="H35:H43" si="4">IFERROR(G35/$G$100,0)</f>
        <v>0</v>
      </c>
      <c r="I35" s="337"/>
      <c r="J35" s="65"/>
      <c r="K35" s="65"/>
      <c r="L35" s="66"/>
      <c r="M35" s="64">
        <f t="shared" si="0"/>
        <v>0</v>
      </c>
      <c r="N35" s="357"/>
      <c r="O35" s="69"/>
      <c r="P35" s="69"/>
      <c r="Q35" s="69"/>
      <c r="R35" s="69"/>
      <c r="S35" s="70"/>
      <c r="T35" s="64">
        <f t="shared" si="1"/>
        <v>0</v>
      </c>
      <c r="U35" s="64"/>
    </row>
    <row r="36" spans="1:21" ht="18" hidden="1" customHeight="1" x14ac:dyDescent="0.2">
      <c r="A36" s="20"/>
      <c r="B36" s="336"/>
      <c r="C36" s="3"/>
      <c r="D36" s="2"/>
      <c r="E36" s="10"/>
      <c r="F36" s="7" t="str">
        <f>IFERROR(VLOOKUP(A36,Honorarios!$A$9:$C$15,2,FALSE),"")</f>
        <v/>
      </c>
      <c r="G36" s="45">
        <f>IFERROR(B36*C36*E36*F36*#REF!,0)</f>
        <v>0</v>
      </c>
      <c r="H36" s="91">
        <f t="shared" si="4"/>
        <v>0</v>
      </c>
      <c r="I36" s="337"/>
      <c r="J36" s="65"/>
      <c r="K36" s="65"/>
      <c r="L36" s="66"/>
      <c r="M36" s="64">
        <f t="shared" si="0"/>
        <v>0</v>
      </c>
      <c r="N36" s="357"/>
      <c r="O36" s="69"/>
      <c r="P36" s="69"/>
      <c r="Q36" s="69"/>
      <c r="R36" s="69"/>
      <c r="S36" s="70"/>
      <c r="T36" s="64">
        <f t="shared" si="1"/>
        <v>0</v>
      </c>
      <c r="U36" s="64"/>
    </row>
    <row r="37" spans="1:21" ht="18" hidden="1" customHeight="1" x14ac:dyDescent="0.2">
      <c r="A37" s="20"/>
      <c r="B37" s="336"/>
      <c r="C37" s="3"/>
      <c r="D37" s="2"/>
      <c r="E37" s="10"/>
      <c r="F37" s="7" t="str">
        <f>IFERROR(VLOOKUP(A37,Honorarios!$A$9:$C$15,2,FALSE),"")</f>
        <v/>
      </c>
      <c r="G37" s="45">
        <f>IFERROR(B37*C37*E37*F37*#REF!,0)</f>
        <v>0</v>
      </c>
      <c r="H37" s="91">
        <f t="shared" si="4"/>
        <v>0</v>
      </c>
      <c r="I37" s="337"/>
      <c r="J37" s="65"/>
      <c r="K37" s="65"/>
      <c r="L37" s="66"/>
      <c r="M37" s="64">
        <f t="shared" si="0"/>
        <v>0</v>
      </c>
      <c r="N37" s="357"/>
      <c r="O37" s="69"/>
      <c r="P37" s="69"/>
      <c r="Q37" s="69"/>
      <c r="R37" s="69"/>
      <c r="S37" s="70"/>
      <c r="T37" s="64">
        <f t="shared" si="1"/>
        <v>0</v>
      </c>
      <c r="U37" s="64"/>
    </row>
    <row r="38" spans="1:21" ht="18" hidden="1" customHeight="1" x14ac:dyDescent="0.2">
      <c r="A38" s="20"/>
      <c r="B38" s="336"/>
      <c r="C38" s="3"/>
      <c r="D38" s="2"/>
      <c r="E38" s="10"/>
      <c r="F38" s="7" t="str">
        <f>IFERROR(VLOOKUP(A38,Honorarios!$A$9:$C$15,2,FALSE),"")</f>
        <v/>
      </c>
      <c r="G38" s="45">
        <f>IFERROR(B38*C38*E38*F38*#REF!,0)</f>
        <v>0</v>
      </c>
      <c r="H38" s="91">
        <f t="shared" si="4"/>
        <v>0</v>
      </c>
      <c r="I38" s="337"/>
      <c r="J38" s="65"/>
      <c r="K38" s="65"/>
      <c r="L38" s="66"/>
      <c r="M38" s="64">
        <f t="shared" si="0"/>
        <v>0</v>
      </c>
      <c r="N38" s="357"/>
      <c r="O38" s="69"/>
      <c r="P38" s="69"/>
      <c r="Q38" s="69"/>
      <c r="R38" s="69"/>
      <c r="S38" s="70"/>
      <c r="T38" s="64">
        <f t="shared" si="1"/>
        <v>0</v>
      </c>
      <c r="U38" s="64"/>
    </row>
    <row r="39" spans="1:21" ht="18" hidden="1" customHeight="1" x14ac:dyDescent="0.2">
      <c r="A39" s="20"/>
      <c r="B39" s="336"/>
      <c r="C39" s="3"/>
      <c r="D39" s="2"/>
      <c r="E39" s="10"/>
      <c r="F39" s="7" t="str">
        <f>IFERROR(VLOOKUP(A39,Honorarios!$A$9:$C$15,2,FALSE),"")</f>
        <v/>
      </c>
      <c r="G39" s="45">
        <f>IFERROR(B39*C39*E39*F39*#REF!,0)</f>
        <v>0</v>
      </c>
      <c r="H39" s="91">
        <f t="shared" si="4"/>
        <v>0</v>
      </c>
      <c r="I39" s="337"/>
      <c r="J39" s="65"/>
      <c r="K39" s="65"/>
      <c r="L39" s="66"/>
      <c r="M39" s="64">
        <f t="shared" si="0"/>
        <v>0</v>
      </c>
      <c r="N39" s="357"/>
      <c r="O39" s="69"/>
      <c r="P39" s="69"/>
      <c r="Q39" s="69"/>
      <c r="R39" s="69"/>
      <c r="S39" s="70"/>
      <c r="T39" s="64">
        <f t="shared" si="1"/>
        <v>0</v>
      </c>
      <c r="U39" s="64"/>
    </row>
    <row r="40" spans="1:21" ht="18" hidden="1" customHeight="1" x14ac:dyDescent="0.2">
      <c r="A40" s="20"/>
      <c r="B40" s="336"/>
      <c r="C40" s="3"/>
      <c r="D40" s="2"/>
      <c r="E40" s="10"/>
      <c r="F40" s="7" t="str">
        <f>IFERROR(VLOOKUP(A40,Honorarios!$A$9:$C$15,2,FALSE),"")</f>
        <v/>
      </c>
      <c r="G40" s="45">
        <f>IFERROR(B40*C40*E40*F40*#REF!,0)</f>
        <v>0</v>
      </c>
      <c r="H40" s="91">
        <f t="shared" si="4"/>
        <v>0</v>
      </c>
      <c r="I40" s="337"/>
      <c r="J40" s="65"/>
      <c r="K40" s="65"/>
      <c r="L40" s="66"/>
      <c r="M40" s="64">
        <f t="shared" si="0"/>
        <v>0</v>
      </c>
      <c r="N40" s="357"/>
      <c r="O40" s="69"/>
      <c r="P40" s="69"/>
      <c r="Q40" s="69"/>
      <c r="R40" s="69"/>
      <c r="S40" s="70"/>
      <c r="T40" s="64">
        <f t="shared" si="1"/>
        <v>0</v>
      </c>
      <c r="U40" s="64"/>
    </row>
    <row r="41" spans="1:21" ht="18" hidden="1" customHeight="1" x14ac:dyDescent="0.2">
      <c r="A41" s="20"/>
      <c r="B41" s="336"/>
      <c r="C41" s="3"/>
      <c r="D41" s="2"/>
      <c r="E41" s="10"/>
      <c r="F41" s="7" t="str">
        <f>IFERROR(VLOOKUP(A41,Honorarios!$A$9:$C$15,2,FALSE),"")</f>
        <v/>
      </c>
      <c r="G41" s="45">
        <f>IFERROR(B41*C41*E41*F41*#REF!,0)</f>
        <v>0</v>
      </c>
      <c r="H41" s="91">
        <f t="shared" si="4"/>
        <v>0</v>
      </c>
      <c r="I41" s="337"/>
      <c r="J41" s="65"/>
      <c r="K41" s="65"/>
      <c r="L41" s="66"/>
      <c r="M41" s="64">
        <f t="shared" si="0"/>
        <v>0</v>
      </c>
      <c r="N41" s="357"/>
      <c r="O41" s="69"/>
      <c r="P41" s="69"/>
      <c r="Q41" s="69"/>
      <c r="R41" s="69"/>
      <c r="S41" s="70"/>
      <c r="T41" s="64">
        <f t="shared" si="1"/>
        <v>0</v>
      </c>
      <c r="U41" s="64"/>
    </row>
    <row r="42" spans="1:21" ht="18" hidden="1" customHeight="1" x14ac:dyDescent="0.2">
      <c r="A42" s="20"/>
      <c r="B42" s="336"/>
      <c r="C42" s="3"/>
      <c r="D42" s="2"/>
      <c r="E42" s="10"/>
      <c r="F42" s="7" t="str">
        <f>IFERROR(VLOOKUP(A42,Honorarios!$A$9:$C$15,2,FALSE),"")</f>
        <v/>
      </c>
      <c r="G42" s="45">
        <f>IFERROR(B42*C42*E42*F42*#REF!,0)</f>
        <v>0</v>
      </c>
      <c r="H42" s="91">
        <f t="shared" si="4"/>
        <v>0</v>
      </c>
      <c r="I42" s="337"/>
      <c r="J42" s="65"/>
      <c r="K42" s="65"/>
      <c r="L42" s="66"/>
      <c r="M42" s="64">
        <f t="shared" si="0"/>
        <v>0</v>
      </c>
      <c r="N42" s="357"/>
      <c r="O42" s="69"/>
      <c r="P42" s="69"/>
      <c r="Q42" s="69"/>
      <c r="R42" s="69"/>
      <c r="S42" s="70"/>
      <c r="T42" s="64">
        <f t="shared" si="1"/>
        <v>0</v>
      </c>
      <c r="U42" s="64"/>
    </row>
    <row r="43" spans="1:21" ht="18" hidden="1" customHeight="1" x14ac:dyDescent="0.2">
      <c r="A43" s="20"/>
      <c r="B43" s="336"/>
      <c r="C43" s="3"/>
      <c r="D43" s="2"/>
      <c r="E43" s="10"/>
      <c r="F43" s="7" t="str">
        <f>IFERROR(VLOOKUP(A43,Honorarios!$A$9:$C$15,2,FALSE),"")</f>
        <v/>
      </c>
      <c r="G43" s="45">
        <f>IFERROR(B43*C43*E43*F43*#REF!,0)</f>
        <v>0</v>
      </c>
      <c r="H43" s="91">
        <f t="shared" si="4"/>
        <v>0</v>
      </c>
      <c r="I43" s="337"/>
      <c r="J43" s="65"/>
      <c r="K43" s="65"/>
      <c r="L43" s="66"/>
      <c r="M43" s="64">
        <f t="shared" si="0"/>
        <v>0</v>
      </c>
      <c r="N43" s="357"/>
      <c r="O43" s="69"/>
      <c r="P43" s="69"/>
      <c r="Q43" s="69"/>
      <c r="R43" s="69"/>
      <c r="S43" s="70"/>
      <c r="T43" s="64">
        <f t="shared" si="1"/>
        <v>0</v>
      </c>
      <c r="U43" s="64"/>
    </row>
    <row r="44" spans="1:21" ht="18" hidden="1" customHeight="1" x14ac:dyDescent="0.2">
      <c r="A44" s="20"/>
      <c r="B44" s="336"/>
      <c r="C44" s="3"/>
      <c r="D44" s="2"/>
      <c r="E44" s="10"/>
      <c r="F44" s="7" t="str">
        <f>IFERROR(VLOOKUP(A44,Honorarios!$A$9:$C$15,2,FALSE),"")</f>
        <v/>
      </c>
      <c r="G44" s="45">
        <f>IFERROR(B44*C44*E44*F44*#REF!,0)</f>
        <v>0</v>
      </c>
      <c r="H44" s="91">
        <f t="shared" ref="H44:H59" si="5">IFERROR(G44/$G$100,0)</f>
        <v>0</v>
      </c>
      <c r="I44" s="337"/>
      <c r="J44" s="65"/>
      <c r="K44" s="65"/>
      <c r="L44" s="66"/>
      <c r="M44" s="64">
        <f t="shared" si="0"/>
        <v>0</v>
      </c>
      <c r="N44" s="357"/>
      <c r="O44" s="69"/>
      <c r="P44" s="69"/>
      <c r="Q44" s="69"/>
      <c r="R44" s="69"/>
      <c r="S44" s="70"/>
      <c r="T44" s="64">
        <f t="shared" si="1"/>
        <v>0</v>
      </c>
      <c r="U44" s="64"/>
    </row>
    <row r="45" spans="1:21" ht="18" hidden="1" customHeight="1" x14ac:dyDescent="0.2">
      <c r="A45" s="20"/>
      <c r="B45" s="336"/>
      <c r="C45" s="3"/>
      <c r="D45" s="2"/>
      <c r="E45" s="10"/>
      <c r="F45" s="7" t="str">
        <f>IFERROR(VLOOKUP(A45,Honorarios!$A$9:$C$15,2,FALSE),"")</f>
        <v/>
      </c>
      <c r="G45" s="45">
        <f>IFERROR(B45*C45*E45*F45*#REF!,0)</f>
        <v>0</v>
      </c>
      <c r="H45" s="91">
        <f t="shared" si="5"/>
        <v>0</v>
      </c>
      <c r="I45" s="337"/>
      <c r="J45" s="65"/>
      <c r="K45" s="65"/>
      <c r="L45" s="66"/>
      <c r="M45" s="64">
        <f t="shared" si="0"/>
        <v>0</v>
      </c>
      <c r="N45" s="357"/>
      <c r="O45" s="69"/>
      <c r="P45" s="69"/>
      <c r="Q45" s="69"/>
      <c r="R45" s="69"/>
      <c r="S45" s="70"/>
      <c r="T45" s="64">
        <f t="shared" si="1"/>
        <v>0</v>
      </c>
      <c r="U45" s="64"/>
    </row>
    <row r="46" spans="1:21" ht="18" hidden="1" customHeight="1" x14ac:dyDescent="0.2">
      <c r="A46" s="20"/>
      <c r="B46" s="336"/>
      <c r="C46" s="3"/>
      <c r="D46" s="2"/>
      <c r="E46" s="10"/>
      <c r="F46" s="7" t="str">
        <f>IFERROR(VLOOKUP(A46,Honorarios!$A$9:$C$15,2,FALSE),"")</f>
        <v/>
      </c>
      <c r="G46" s="45">
        <f>IFERROR(B46*C46*E46*F46*#REF!,0)</f>
        <v>0</v>
      </c>
      <c r="H46" s="91">
        <f t="shared" si="5"/>
        <v>0</v>
      </c>
      <c r="I46" s="337"/>
      <c r="J46" s="65"/>
      <c r="K46" s="65"/>
      <c r="L46" s="66"/>
      <c r="M46" s="64">
        <f t="shared" si="0"/>
        <v>0</v>
      </c>
      <c r="N46" s="357"/>
      <c r="O46" s="69"/>
      <c r="P46" s="69"/>
      <c r="Q46" s="69"/>
      <c r="R46" s="69"/>
      <c r="S46" s="70"/>
      <c r="T46" s="64">
        <f t="shared" si="1"/>
        <v>0</v>
      </c>
      <c r="U46" s="64"/>
    </row>
    <row r="47" spans="1:21" ht="18" hidden="1" customHeight="1" x14ac:dyDescent="0.2">
      <c r="A47" s="20"/>
      <c r="B47" s="336"/>
      <c r="C47" s="3"/>
      <c r="D47" s="2"/>
      <c r="E47" s="10"/>
      <c r="F47" s="7" t="str">
        <f>IFERROR(VLOOKUP(A47,Honorarios!$A$9:$C$15,2,FALSE),"")</f>
        <v/>
      </c>
      <c r="G47" s="45">
        <f>IFERROR(B47*C47*E47*F47*#REF!,0)</f>
        <v>0</v>
      </c>
      <c r="H47" s="91">
        <f t="shared" si="5"/>
        <v>0</v>
      </c>
      <c r="I47" s="337"/>
      <c r="J47" s="65"/>
      <c r="K47" s="65"/>
      <c r="L47" s="66"/>
      <c r="M47" s="64">
        <f t="shared" si="0"/>
        <v>0</v>
      </c>
      <c r="N47" s="357"/>
      <c r="O47" s="69"/>
      <c r="P47" s="69"/>
      <c r="Q47" s="69"/>
      <c r="R47" s="69"/>
      <c r="S47" s="70"/>
      <c r="T47" s="64">
        <f t="shared" si="1"/>
        <v>0</v>
      </c>
      <c r="U47" s="64"/>
    </row>
    <row r="48" spans="1:21" ht="18" hidden="1" customHeight="1" x14ac:dyDescent="0.2">
      <c r="A48" s="20"/>
      <c r="B48" s="336"/>
      <c r="C48" s="3"/>
      <c r="D48" s="2"/>
      <c r="E48" s="10"/>
      <c r="F48" s="7" t="str">
        <f>IFERROR(VLOOKUP(A48,Honorarios!$A$9:$C$15,2,FALSE),"")</f>
        <v/>
      </c>
      <c r="G48" s="45">
        <f>IFERROR(B48*C48*E48*F48*#REF!,0)</f>
        <v>0</v>
      </c>
      <c r="H48" s="91">
        <f t="shared" si="5"/>
        <v>0</v>
      </c>
      <c r="I48" s="337"/>
      <c r="J48" s="65"/>
      <c r="K48" s="65"/>
      <c r="L48" s="66"/>
      <c r="M48" s="64">
        <f t="shared" si="0"/>
        <v>0</v>
      </c>
      <c r="N48" s="357"/>
      <c r="O48" s="69"/>
      <c r="P48" s="69"/>
      <c r="Q48" s="69"/>
      <c r="R48" s="69"/>
      <c r="S48" s="70"/>
      <c r="T48" s="64">
        <f t="shared" si="1"/>
        <v>0</v>
      </c>
      <c r="U48" s="64"/>
    </row>
    <row r="49" spans="1:21" ht="18" hidden="1" customHeight="1" x14ac:dyDescent="0.2">
      <c r="A49" s="20"/>
      <c r="B49" s="336"/>
      <c r="C49" s="3"/>
      <c r="D49" s="2"/>
      <c r="E49" s="10"/>
      <c r="F49" s="7" t="str">
        <f>IFERROR(VLOOKUP(A49,Honorarios!$A$9:$C$15,2,FALSE),"")</f>
        <v/>
      </c>
      <c r="G49" s="45">
        <f>IFERROR(B49*C49*E49*F49*#REF!,0)</f>
        <v>0</v>
      </c>
      <c r="H49" s="91">
        <f t="shared" si="5"/>
        <v>0</v>
      </c>
      <c r="I49" s="337"/>
      <c r="J49" s="65"/>
      <c r="K49" s="65"/>
      <c r="L49" s="66"/>
      <c r="M49" s="64">
        <f t="shared" si="0"/>
        <v>0</v>
      </c>
      <c r="N49" s="357"/>
      <c r="O49" s="69"/>
      <c r="P49" s="69"/>
      <c r="Q49" s="69"/>
      <c r="R49" s="69"/>
      <c r="S49" s="70"/>
      <c r="T49" s="64">
        <f t="shared" si="1"/>
        <v>0</v>
      </c>
      <c r="U49" s="64"/>
    </row>
    <row r="50" spans="1:21" ht="18" hidden="1" customHeight="1" x14ac:dyDescent="0.2">
      <c r="A50" s="20"/>
      <c r="B50" s="336"/>
      <c r="C50" s="3"/>
      <c r="D50" s="2"/>
      <c r="E50" s="10"/>
      <c r="F50" s="7" t="str">
        <f>IFERROR(VLOOKUP(A50,Honorarios!$A$9:$C$15,2,FALSE),"")</f>
        <v/>
      </c>
      <c r="G50" s="45">
        <f>IFERROR(B50*C50*E50*F50*#REF!,0)</f>
        <v>0</v>
      </c>
      <c r="H50" s="91">
        <f t="shared" si="5"/>
        <v>0</v>
      </c>
      <c r="I50" s="337"/>
      <c r="J50" s="65"/>
      <c r="K50" s="65"/>
      <c r="L50" s="66"/>
      <c r="M50" s="64">
        <f t="shared" si="0"/>
        <v>0</v>
      </c>
      <c r="N50" s="357"/>
      <c r="O50" s="69"/>
      <c r="P50" s="69"/>
      <c r="Q50" s="69"/>
      <c r="R50" s="69"/>
      <c r="S50" s="70"/>
      <c r="T50" s="64">
        <f t="shared" si="1"/>
        <v>0</v>
      </c>
      <c r="U50" s="64"/>
    </row>
    <row r="51" spans="1:21" ht="18" hidden="1" customHeight="1" x14ac:dyDescent="0.2">
      <c r="A51" s="20"/>
      <c r="B51" s="336"/>
      <c r="C51" s="3"/>
      <c r="D51" s="2"/>
      <c r="E51" s="10"/>
      <c r="F51" s="7" t="str">
        <f>IFERROR(VLOOKUP(A51,Honorarios!$A$9:$C$15,2,FALSE),"")</f>
        <v/>
      </c>
      <c r="G51" s="45">
        <f>IFERROR(B51*C51*E51*F51*#REF!,0)</f>
        <v>0</v>
      </c>
      <c r="H51" s="91">
        <f t="shared" si="5"/>
        <v>0</v>
      </c>
      <c r="I51" s="337"/>
      <c r="J51" s="65"/>
      <c r="K51" s="65"/>
      <c r="L51" s="66"/>
      <c r="M51" s="64">
        <f t="shared" si="0"/>
        <v>0</v>
      </c>
      <c r="N51" s="357"/>
      <c r="O51" s="69"/>
      <c r="P51" s="69"/>
      <c r="Q51" s="69"/>
      <c r="R51" s="69"/>
      <c r="S51" s="70"/>
      <c r="T51" s="64">
        <f t="shared" si="1"/>
        <v>0</v>
      </c>
      <c r="U51" s="64"/>
    </row>
    <row r="52" spans="1:21" ht="18" hidden="1" customHeight="1" x14ac:dyDescent="0.2">
      <c r="A52" s="20"/>
      <c r="B52" s="336"/>
      <c r="C52" s="3"/>
      <c r="D52" s="2"/>
      <c r="E52" s="10"/>
      <c r="F52" s="7" t="str">
        <f>IFERROR(VLOOKUP(A52,Honorarios!$A$9:$C$15,2,FALSE),"")</f>
        <v/>
      </c>
      <c r="G52" s="45">
        <f>IFERROR(B52*C52*E52*F52*#REF!,0)</f>
        <v>0</v>
      </c>
      <c r="H52" s="91">
        <f t="shared" si="5"/>
        <v>0</v>
      </c>
      <c r="I52" s="337"/>
      <c r="J52" s="65"/>
      <c r="K52" s="65"/>
      <c r="L52" s="66"/>
      <c r="M52" s="64">
        <f t="shared" si="0"/>
        <v>0</v>
      </c>
      <c r="N52" s="357"/>
      <c r="O52" s="69"/>
      <c r="P52" s="69"/>
      <c r="Q52" s="69"/>
      <c r="R52" s="69"/>
      <c r="S52" s="70"/>
      <c r="T52" s="64">
        <f t="shared" si="1"/>
        <v>0</v>
      </c>
      <c r="U52" s="64"/>
    </row>
    <row r="53" spans="1:21" ht="18" hidden="1" customHeight="1" x14ac:dyDescent="0.2">
      <c r="A53" s="20"/>
      <c r="B53" s="336"/>
      <c r="C53" s="3"/>
      <c r="D53" s="2"/>
      <c r="E53" s="10"/>
      <c r="F53" s="7" t="str">
        <f>IFERROR(VLOOKUP(A53,Honorarios!$A$9:$C$15,2,FALSE),"")</f>
        <v/>
      </c>
      <c r="G53" s="45">
        <f>IFERROR(B53*C53*E53*F53*#REF!,0)</f>
        <v>0</v>
      </c>
      <c r="H53" s="91">
        <f t="shared" si="5"/>
        <v>0</v>
      </c>
      <c r="I53" s="337"/>
      <c r="J53" s="65"/>
      <c r="K53" s="65"/>
      <c r="L53" s="66"/>
      <c r="M53" s="64">
        <f t="shared" si="0"/>
        <v>0</v>
      </c>
      <c r="N53" s="357"/>
      <c r="O53" s="69"/>
      <c r="P53" s="69"/>
      <c r="Q53" s="69"/>
      <c r="R53" s="69"/>
      <c r="S53" s="70"/>
      <c r="T53" s="64">
        <f t="shared" si="1"/>
        <v>0</v>
      </c>
      <c r="U53" s="64"/>
    </row>
    <row r="54" spans="1:21" ht="18" hidden="1" customHeight="1" x14ac:dyDescent="0.2">
      <c r="A54" s="20"/>
      <c r="B54" s="336"/>
      <c r="C54" s="3"/>
      <c r="D54" s="2"/>
      <c r="E54" s="10"/>
      <c r="F54" s="7" t="str">
        <f>IFERROR(VLOOKUP(A54,Honorarios!$A$9:$C$15,2,FALSE),"")</f>
        <v/>
      </c>
      <c r="G54" s="45">
        <f>IFERROR(B54*C54*E54*F54*#REF!,0)</f>
        <v>0</v>
      </c>
      <c r="H54" s="91">
        <f t="shared" si="5"/>
        <v>0</v>
      </c>
      <c r="I54" s="337"/>
      <c r="J54" s="65"/>
      <c r="K54" s="65"/>
      <c r="L54" s="66"/>
      <c r="M54" s="64">
        <f t="shared" si="0"/>
        <v>0</v>
      </c>
      <c r="N54" s="357"/>
      <c r="O54" s="69"/>
      <c r="P54" s="69"/>
      <c r="Q54" s="69"/>
      <c r="R54" s="69"/>
      <c r="S54" s="70"/>
      <c r="T54" s="64">
        <f t="shared" si="1"/>
        <v>0</v>
      </c>
      <c r="U54" s="64"/>
    </row>
    <row r="55" spans="1:21" ht="18" hidden="1" customHeight="1" x14ac:dyDescent="0.2">
      <c r="A55" s="20"/>
      <c r="B55" s="336"/>
      <c r="C55" s="3"/>
      <c r="D55" s="2"/>
      <c r="E55" s="10"/>
      <c r="F55" s="7" t="str">
        <f>IFERROR(VLOOKUP(A55,Honorarios!$A$9:$C$15,2,FALSE),"")</f>
        <v/>
      </c>
      <c r="G55" s="45">
        <f>IFERROR(B55*C55*E55*F55*#REF!,0)</f>
        <v>0</v>
      </c>
      <c r="H55" s="91">
        <f t="shared" si="5"/>
        <v>0</v>
      </c>
      <c r="I55" s="337"/>
      <c r="J55" s="65"/>
      <c r="K55" s="65"/>
      <c r="L55" s="66"/>
      <c r="M55" s="64">
        <f t="shared" si="0"/>
        <v>0</v>
      </c>
      <c r="N55" s="357"/>
      <c r="O55" s="69"/>
      <c r="P55" s="69"/>
      <c r="Q55" s="69"/>
      <c r="R55" s="69"/>
      <c r="S55" s="70"/>
      <c r="T55" s="64">
        <f t="shared" si="1"/>
        <v>0</v>
      </c>
      <c r="U55" s="64"/>
    </row>
    <row r="56" spans="1:21" ht="18" hidden="1" customHeight="1" x14ac:dyDescent="0.2">
      <c r="A56" s="20"/>
      <c r="B56" s="336"/>
      <c r="C56" s="3"/>
      <c r="D56" s="2"/>
      <c r="E56" s="10"/>
      <c r="F56" s="7" t="str">
        <f>IFERROR(VLOOKUP(A56,Honorarios!$A$9:$C$15,2,FALSE),"")</f>
        <v/>
      </c>
      <c r="G56" s="45">
        <f>IFERROR(B56*C56*E56*F56*#REF!,0)</f>
        <v>0</v>
      </c>
      <c r="H56" s="91">
        <f t="shared" si="5"/>
        <v>0</v>
      </c>
      <c r="I56" s="337"/>
      <c r="J56" s="65"/>
      <c r="K56" s="65"/>
      <c r="L56" s="66"/>
      <c r="M56" s="64">
        <f t="shared" si="0"/>
        <v>0</v>
      </c>
      <c r="N56" s="357"/>
      <c r="O56" s="69"/>
      <c r="P56" s="69"/>
      <c r="Q56" s="69"/>
      <c r="R56" s="69"/>
      <c r="S56" s="70"/>
      <c r="T56" s="64">
        <f t="shared" si="1"/>
        <v>0</v>
      </c>
      <c r="U56" s="64"/>
    </row>
    <row r="57" spans="1:21" ht="18" hidden="1" customHeight="1" x14ac:dyDescent="0.2">
      <c r="A57" s="20"/>
      <c r="B57" s="336"/>
      <c r="C57" s="3"/>
      <c r="D57" s="2"/>
      <c r="E57" s="10"/>
      <c r="F57" s="7" t="str">
        <f>IFERROR(VLOOKUP(A57,Honorarios!$A$9:$C$15,2,FALSE),"")</f>
        <v/>
      </c>
      <c r="G57" s="45">
        <f>IFERROR(B57*C57*E57*F57*#REF!,0)</f>
        <v>0</v>
      </c>
      <c r="H57" s="91">
        <f t="shared" si="5"/>
        <v>0</v>
      </c>
      <c r="I57" s="337"/>
      <c r="J57" s="65"/>
      <c r="K57" s="65"/>
      <c r="L57" s="66"/>
      <c r="M57" s="64">
        <f t="shared" si="0"/>
        <v>0</v>
      </c>
      <c r="N57" s="357"/>
      <c r="O57" s="69"/>
      <c r="P57" s="69"/>
      <c r="Q57" s="69"/>
      <c r="R57" s="69"/>
      <c r="S57" s="70"/>
      <c r="T57" s="64">
        <f t="shared" si="1"/>
        <v>0</v>
      </c>
      <c r="U57" s="64"/>
    </row>
    <row r="58" spans="1:21" ht="18" hidden="1" customHeight="1" x14ac:dyDescent="0.2">
      <c r="A58" s="20"/>
      <c r="B58" s="336"/>
      <c r="C58" s="3"/>
      <c r="D58" s="2"/>
      <c r="E58" s="10"/>
      <c r="F58" s="7" t="str">
        <f>IFERROR(VLOOKUP(A58,Honorarios!$A$9:$C$15,2,FALSE),"")</f>
        <v/>
      </c>
      <c r="G58" s="45">
        <f>IFERROR(B58*C58*E58*F58*#REF!,0)</f>
        <v>0</v>
      </c>
      <c r="H58" s="91">
        <f t="shared" si="5"/>
        <v>0</v>
      </c>
      <c r="I58" s="337"/>
      <c r="J58" s="65"/>
      <c r="K58" s="65"/>
      <c r="L58" s="66"/>
      <c r="M58" s="64">
        <f t="shared" si="0"/>
        <v>0</v>
      </c>
      <c r="N58" s="357"/>
      <c r="O58" s="69"/>
      <c r="P58" s="69"/>
      <c r="Q58" s="69"/>
      <c r="R58" s="69"/>
      <c r="S58" s="70"/>
      <c r="T58" s="64">
        <f t="shared" si="1"/>
        <v>0</v>
      </c>
      <c r="U58" s="64"/>
    </row>
    <row r="59" spans="1:21" ht="18" hidden="1" customHeight="1" x14ac:dyDescent="0.2">
      <c r="A59" s="20"/>
      <c r="B59" s="336"/>
      <c r="C59" s="3"/>
      <c r="D59" s="2"/>
      <c r="E59" s="10"/>
      <c r="F59" s="7" t="str">
        <f>IFERROR(VLOOKUP(A59,Honorarios!$A$9:$C$15,2,FALSE),"")</f>
        <v/>
      </c>
      <c r="G59" s="45">
        <f>IFERROR(B59*C59*E59*F59*#REF!,0)</f>
        <v>0</v>
      </c>
      <c r="H59" s="91">
        <f t="shared" si="5"/>
        <v>0</v>
      </c>
      <c r="I59" s="337"/>
      <c r="J59" s="65"/>
      <c r="K59" s="65"/>
      <c r="L59" s="66"/>
      <c r="M59" s="64">
        <f t="shared" si="0"/>
        <v>0</v>
      </c>
      <c r="N59" s="357"/>
      <c r="O59" s="69"/>
      <c r="P59" s="69"/>
      <c r="Q59" s="69"/>
      <c r="R59" s="69"/>
      <c r="S59" s="70"/>
      <c r="T59" s="64">
        <f t="shared" si="1"/>
        <v>0</v>
      </c>
      <c r="U59" s="64"/>
    </row>
    <row r="60" spans="1:21" ht="12.75" hidden="1" customHeight="1" x14ac:dyDescent="0.2">
      <c r="A60" s="20"/>
      <c r="B60" s="336"/>
      <c r="C60" s="3"/>
      <c r="D60" s="2"/>
      <c r="E60" s="10"/>
      <c r="F60" s="7" t="str">
        <f>IFERROR(VLOOKUP(A60,Honorarios!$A$9:$C$15,2,FALSE),"")</f>
        <v/>
      </c>
      <c r="G60" s="45">
        <f>IFERROR(B60*C60*E60*F60*#REF!,0)</f>
        <v>0</v>
      </c>
      <c r="H60" s="91">
        <f>IFERROR(G60/$G$100,0)</f>
        <v>0</v>
      </c>
      <c r="I60" s="337"/>
      <c r="J60" s="65"/>
      <c r="K60" s="65"/>
      <c r="L60" s="66"/>
      <c r="M60" s="64">
        <f t="shared" si="0"/>
        <v>0</v>
      </c>
      <c r="N60" s="357"/>
      <c r="O60" s="69"/>
      <c r="P60" s="69"/>
      <c r="Q60" s="69"/>
      <c r="R60" s="69"/>
      <c r="S60" s="70"/>
      <c r="T60" s="64">
        <f t="shared" si="1"/>
        <v>0</v>
      </c>
      <c r="U60" s="64"/>
    </row>
    <row r="61" spans="1:21" ht="18" customHeight="1" x14ac:dyDescent="0.2">
      <c r="A61" s="835" t="s">
        <v>419</v>
      </c>
      <c r="B61" s="836"/>
      <c r="C61" s="836"/>
      <c r="D61" s="836"/>
      <c r="E61" s="836"/>
      <c r="F61" s="836"/>
      <c r="G61" s="46">
        <f>SUM(G12:G60)</f>
        <v>40168025</v>
      </c>
      <c r="H61" s="90">
        <f>SUM(H12:H60)</f>
        <v>1</v>
      </c>
      <c r="I61" s="67">
        <f>SUM(I12:I60)</f>
        <v>39617000</v>
      </c>
      <c r="J61" s="67">
        <f t="shared" ref="J61" si="6">SUM(J12:J60)</f>
        <v>551025.00000000012</v>
      </c>
      <c r="K61" s="67">
        <f>SUM(K12:K60)</f>
        <v>0</v>
      </c>
      <c r="L61" s="68">
        <f>SUM(L12:L60)</f>
        <v>0</v>
      </c>
      <c r="M61" s="64">
        <f t="shared" ref="M61" si="7">G61-SUM(I61:L61)</f>
        <v>0</v>
      </c>
      <c r="N61" s="357"/>
      <c r="O61" s="69"/>
      <c r="P61" s="69"/>
      <c r="Q61" s="69"/>
      <c r="R61" s="69"/>
      <c r="S61" s="70"/>
      <c r="T61" s="64"/>
      <c r="U61" s="64"/>
    </row>
    <row r="62" spans="1:21" ht="18" customHeight="1" x14ac:dyDescent="0.2">
      <c r="A62" s="837" t="s">
        <v>420</v>
      </c>
      <c r="B62" s="838"/>
      <c r="C62" s="838"/>
      <c r="D62" s="838"/>
      <c r="E62" s="838"/>
      <c r="F62" s="838"/>
      <c r="G62" s="838"/>
      <c r="H62" s="838"/>
      <c r="I62" s="838"/>
      <c r="J62" s="838"/>
      <c r="K62" s="838"/>
      <c r="L62" s="839"/>
      <c r="M62" s="64"/>
      <c r="N62" s="357"/>
      <c r="O62" s="69"/>
      <c r="P62" s="69"/>
      <c r="Q62" s="69"/>
      <c r="R62" s="69"/>
      <c r="S62" s="70"/>
      <c r="T62" s="64"/>
      <c r="U62" s="64"/>
    </row>
    <row r="63" spans="1:21" ht="18" hidden="1" customHeight="1" x14ac:dyDescent="0.2">
      <c r="A63" s="6"/>
      <c r="B63" s="4"/>
      <c r="C63" s="5"/>
      <c r="D63" s="2"/>
      <c r="E63" s="9"/>
      <c r="F63" s="7"/>
      <c r="G63" s="45">
        <f>IFERROR(B63*C63*E63*F63*#REF!,0)</f>
        <v>0</v>
      </c>
      <c r="H63" s="91">
        <f>IFERROR(G63/$G$100,0)</f>
        <v>0</v>
      </c>
      <c r="I63" s="69"/>
      <c r="J63" s="69"/>
      <c r="K63" s="69"/>
      <c r="L63" s="70"/>
      <c r="M63" s="64">
        <f t="shared" ref="M63:M149" si="8">G63-SUM(I63:L63)</f>
        <v>0</v>
      </c>
      <c r="N63" s="357"/>
      <c r="O63" s="69"/>
      <c r="P63" s="69"/>
      <c r="Q63" s="69"/>
      <c r="R63" s="69"/>
      <c r="S63" s="70"/>
      <c r="T63" s="64">
        <f t="shared" si="1"/>
        <v>0</v>
      </c>
      <c r="U63" s="64"/>
    </row>
    <row r="64" spans="1:21" ht="18" hidden="1" customHeight="1" x14ac:dyDescent="0.2">
      <c r="A64" s="8"/>
      <c r="B64" s="4"/>
      <c r="C64" s="5"/>
      <c r="D64" s="2"/>
      <c r="E64" s="9"/>
      <c r="F64" s="28"/>
      <c r="G64" s="45">
        <f>IFERROR(B64*C64*E64*F64*#REF!,0)</f>
        <v>0</v>
      </c>
      <c r="H64" s="91">
        <f>IFERROR(G64/$G$100,0)</f>
        <v>0</v>
      </c>
      <c r="I64" s="69"/>
      <c r="J64" s="69"/>
      <c r="K64" s="69"/>
      <c r="L64" s="70"/>
      <c r="M64" s="64">
        <f t="shared" si="8"/>
        <v>0</v>
      </c>
      <c r="N64" s="357"/>
      <c r="O64" s="69"/>
      <c r="P64" s="69"/>
      <c r="Q64" s="69"/>
      <c r="R64" s="69"/>
      <c r="S64" s="70"/>
      <c r="T64" s="64">
        <f t="shared" si="1"/>
        <v>0</v>
      </c>
      <c r="U64" s="64"/>
    </row>
    <row r="65" spans="1:21" ht="18" hidden="1" customHeight="1" x14ac:dyDescent="0.2">
      <c r="A65" s="8"/>
      <c r="B65" s="4"/>
      <c r="C65" s="5"/>
      <c r="D65" s="2"/>
      <c r="E65" s="9"/>
      <c r="F65" s="28"/>
      <c r="G65" s="45">
        <f>IFERROR(B65*C65*E65*F65*#REF!,0)</f>
        <v>0</v>
      </c>
      <c r="H65" s="91">
        <f>IFERROR(G65/$G$100,0)</f>
        <v>0</v>
      </c>
      <c r="I65" s="69"/>
      <c r="J65" s="69"/>
      <c r="K65" s="69"/>
      <c r="L65" s="70"/>
      <c r="M65" s="64">
        <f t="shared" si="8"/>
        <v>0</v>
      </c>
      <c r="N65" s="357"/>
      <c r="O65" s="69"/>
      <c r="P65" s="69"/>
      <c r="Q65" s="69"/>
      <c r="R65" s="69"/>
      <c r="S65" s="70"/>
      <c r="T65" s="64">
        <f t="shared" si="1"/>
        <v>0</v>
      </c>
      <c r="U65" s="64"/>
    </row>
    <row r="66" spans="1:21" ht="18" hidden="1" customHeight="1" x14ac:dyDescent="0.2">
      <c r="A66" s="8"/>
      <c r="B66" s="4"/>
      <c r="C66" s="5"/>
      <c r="D66" s="2"/>
      <c r="E66" s="9"/>
      <c r="F66" s="28"/>
      <c r="G66" s="45">
        <f>IFERROR(B66*C66*E66*F66*#REF!,0)</f>
        <v>0</v>
      </c>
      <c r="H66" s="91">
        <f t="shared" ref="H66:H89" si="9">IFERROR(G66/$G$100,0)</f>
        <v>0</v>
      </c>
      <c r="I66" s="69"/>
      <c r="J66" s="69"/>
      <c r="K66" s="69"/>
      <c r="L66" s="70"/>
      <c r="M66" s="64">
        <f t="shared" si="8"/>
        <v>0</v>
      </c>
      <c r="N66" s="357"/>
      <c r="O66" s="69"/>
      <c r="P66" s="69"/>
      <c r="Q66" s="69"/>
      <c r="R66" s="69"/>
      <c r="S66" s="70"/>
      <c r="T66" s="64">
        <f t="shared" si="1"/>
        <v>0</v>
      </c>
      <c r="U66" s="64"/>
    </row>
    <row r="67" spans="1:21" ht="18" customHeight="1" x14ac:dyDescent="0.2">
      <c r="A67" s="8"/>
      <c r="B67" s="4"/>
      <c r="C67" s="5"/>
      <c r="D67" s="2"/>
      <c r="E67" s="9"/>
      <c r="F67" s="28"/>
      <c r="G67" s="45">
        <f>IFERROR(B67*C67*E67*F67*#REF!,0)</f>
        <v>0</v>
      </c>
      <c r="H67" s="91">
        <f t="shared" si="9"/>
        <v>0</v>
      </c>
      <c r="I67" s="69"/>
      <c r="J67" s="69"/>
      <c r="K67" s="69"/>
      <c r="L67" s="70"/>
      <c r="M67" s="64">
        <f t="shared" si="8"/>
        <v>0</v>
      </c>
      <c r="N67" s="357"/>
      <c r="O67" s="69"/>
      <c r="P67" s="69"/>
      <c r="Q67" s="69"/>
      <c r="R67" s="69"/>
      <c r="S67" s="70"/>
      <c r="T67" s="64">
        <f t="shared" si="1"/>
        <v>0</v>
      </c>
      <c r="U67" s="64"/>
    </row>
    <row r="68" spans="1:21" ht="18" hidden="1" customHeight="1" x14ac:dyDescent="0.2">
      <c r="A68" s="8"/>
      <c r="B68" s="4"/>
      <c r="C68" s="5"/>
      <c r="D68" s="2"/>
      <c r="E68" s="9"/>
      <c r="F68" s="28"/>
      <c r="G68" s="45">
        <f>IFERROR(B68*C68*E68*F68*#REF!,0)</f>
        <v>0</v>
      </c>
      <c r="H68" s="91">
        <f t="shared" si="9"/>
        <v>0</v>
      </c>
      <c r="I68" s="69"/>
      <c r="J68" s="69"/>
      <c r="K68" s="69"/>
      <c r="L68" s="70"/>
      <c r="M68" s="64">
        <f t="shared" si="8"/>
        <v>0</v>
      </c>
      <c r="N68" s="357"/>
      <c r="O68" s="69"/>
      <c r="P68" s="69"/>
      <c r="Q68" s="69"/>
      <c r="R68" s="69"/>
      <c r="S68" s="70"/>
      <c r="T68" s="64">
        <f t="shared" si="1"/>
        <v>0</v>
      </c>
      <c r="U68" s="64"/>
    </row>
    <row r="69" spans="1:21" ht="18" hidden="1" customHeight="1" x14ac:dyDescent="0.2">
      <c r="A69" s="8"/>
      <c r="B69" s="4"/>
      <c r="C69" s="5"/>
      <c r="D69" s="2"/>
      <c r="E69" s="9"/>
      <c r="F69" s="28"/>
      <c r="G69" s="45">
        <f>IFERROR(B69*C69*E69*F69*#REF!,0)</f>
        <v>0</v>
      </c>
      <c r="H69" s="91">
        <f t="shared" si="9"/>
        <v>0</v>
      </c>
      <c r="I69" s="69"/>
      <c r="J69" s="69"/>
      <c r="K69" s="69"/>
      <c r="L69" s="70"/>
      <c r="M69" s="64">
        <f t="shared" si="8"/>
        <v>0</v>
      </c>
      <c r="N69" s="357"/>
      <c r="O69" s="69"/>
      <c r="P69" s="69"/>
      <c r="Q69" s="69"/>
      <c r="R69" s="69"/>
      <c r="S69" s="70"/>
      <c r="T69" s="64">
        <f t="shared" si="1"/>
        <v>0</v>
      </c>
      <c r="U69" s="64"/>
    </row>
    <row r="70" spans="1:21" ht="18" hidden="1" customHeight="1" x14ac:dyDescent="0.2">
      <c r="A70" s="8"/>
      <c r="B70" s="4"/>
      <c r="C70" s="5"/>
      <c r="D70" s="2"/>
      <c r="E70" s="9"/>
      <c r="F70" s="28"/>
      <c r="G70" s="45">
        <f>IFERROR(B70*C70*E70*F70*#REF!,0)</f>
        <v>0</v>
      </c>
      <c r="H70" s="91">
        <f t="shared" si="9"/>
        <v>0</v>
      </c>
      <c r="I70" s="69"/>
      <c r="J70" s="69"/>
      <c r="K70" s="69"/>
      <c r="L70" s="70"/>
      <c r="M70" s="64">
        <f t="shared" si="8"/>
        <v>0</v>
      </c>
      <c r="N70" s="357"/>
      <c r="O70" s="69"/>
      <c r="P70" s="69"/>
      <c r="Q70" s="69"/>
      <c r="R70" s="69"/>
      <c r="S70" s="70"/>
      <c r="T70" s="64">
        <f t="shared" si="1"/>
        <v>0</v>
      </c>
      <c r="U70" s="64"/>
    </row>
    <row r="71" spans="1:21" ht="18" hidden="1" customHeight="1" x14ac:dyDescent="0.2">
      <c r="A71" s="8"/>
      <c r="B71" s="4"/>
      <c r="C71" s="5"/>
      <c r="D71" s="2"/>
      <c r="E71" s="9"/>
      <c r="F71" s="28"/>
      <c r="G71" s="45">
        <f>IFERROR(B71*C71*E71*F71*#REF!,0)</f>
        <v>0</v>
      </c>
      <c r="H71" s="91">
        <f t="shared" si="9"/>
        <v>0</v>
      </c>
      <c r="I71" s="69"/>
      <c r="J71" s="69"/>
      <c r="K71" s="69"/>
      <c r="L71" s="70"/>
      <c r="M71" s="64">
        <f t="shared" si="8"/>
        <v>0</v>
      </c>
      <c r="N71" s="357"/>
      <c r="O71" s="69"/>
      <c r="P71" s="69"/>
      <c r="Q71" s="69"/>
      <c r="R71" s="69"/>
      <c r="S71" s="70"/>
      <c r="T71" s="64">
        <f t="shared" si="1"/>
        <v>0</v>
      </c>
      <c r="U71" s="64"/>
    </row>
    <row r="72" spans="1:21" ht="18" hidden="1" customHeight="1" x14ac:dyDescent="0.2">
      <c r="A72" s="8"/>
      <c r="B72" s="4"/>
      <c r="C72" s="5"/>
      <c r="D72" s="2"/>
      <c r="E72" s="9"/>
      <c r="F72" s="28"/>
      <c r="G72" s="45">
        <f>IFERROR(B72*C72*E72*F72*#REF!,0)</f>
        <v>0</v>
      </c>
      <c r="H72" s="91">
        <f t="shared" si="9"/>
        <v>0</v>
      </c>
      <c r="I72" s="69"/>
      <c r="J72" s="69"/>
      <c r="K72" s="69"/>
      <c r="L72" s="70"/>
      <c r="M72" s="64">
        <f t="shared" si="8"/>
        <v>0</v>
      </c>
      <c r="N72" s="357"/>
      <c r="O72" s="69"/>
      <c r="P72" s="69"/>
      <c r="Q72" s="69"/>
      <c r="R72" s="69"/>
      <c r="S72" s="70"/>
      <c r="T72" s="64">
        <f t="shared" si="1"/>
        <v>0</v>
      </c>
      <c r="U72" s="64"/>
    </row>
    <row r="73" spans="1:21" ht="18" hidden="1" customHeight="1" x14ac:dyDescent="0.2">
      <c r="A73" s="8"/>
      <c r="B73" s="4"/>
      <c r="C73" s="5"/>
      <c r="D73" s="2"/>
      <c r="E73" s="9"/>
      <c r="F73" s="28"/>
      <c r="G73" s="45">
        <f>IFERROR(B73*C73*E73*F73*#REF!,0)</f>
        <v>0</v>
      </c>
      <c r="H73" s="91">
        <f t="shared" si="9"/>
        <v>0</v>
      </c>
      <c r="I73" s="69"/>
      <c r="J73" s="69"/>
      <c r="K73" s="69"/>
      <c r="L73" s="70"/>
      <c r="M73" s="64">
        <f t="shared" si="8"/>
        <v>0</v>
      </c>
      <c r="N73" s="357"/>
      <c r="O73" s="69"/>
      <c r="P73" s="69"/>
      <c r="Q73" s="69"/>
      <c r="R73" s="69"/>
      <c r="S73" s="70"/>
      <c r="T73" s="64">
        <f t="shared" si="1"/>
        <v>0</v>
      </c>
      <c r="U73" s="64"/>
    </row>
    <row r="74" spans="1:21" ht="18" hidden="1" customHeight="1" x14ac:dyDescent="0.2">
      <c r="A74" s="8"/>
      <c r="B74" s="4"/>
      <c r="C74" s="5"/>
      <c r="D74" s="2"/>
      <c r="E74" s="9"/>
      <c r="F74" s="28"/>
      <c r="G74" s="45">
        <f>IFERROR(B74*C74*E74*F74*#REF!,0)</f>
        <v>0</v>
      </c>
      <c r="H74" s="91">
        <f t="shared" si="9"/>
        <v>0</v>
      </c>
      <c r="I74" s="69"/>
      <c r="J74" s="69"/>
      <c r="K74" s="69"/>
      <c r="L74" s="70"/>
      <c r="M74" s="64">
        <f t="shared" si="8"/>
        <v>0</v>
      </c>
      <c r="N74" s="357"/>
      <c r="O74" s="69"/>
      <c r="P74" s="69"/>
      <c r="Q74" s="69"/>
      <c r="R74" s="69"/>
      <c r="S74" s="70"/>
      <c r="T74" s="64">
        <f t="shared" si="1"/>
        <v>0</v>
      </c>
      <c r="U74" s="64"/>
    </row>
    <row r="75" spans="1:21" ht="18" hidden="1" customHeight="1" x14ac:dyDescent="0.2">
      <c r="A75" s="8"/>
      <c r="B75" s="4"/>
      <c r="C75" s="5"/>
      <c r="D75" s="2"/>
      <c r="E75" s="9"/>
      <c r="F75" s="28"/>
      <c r="G75" s="45">
        <f>IFERROR(B75*C75*E75*F75*#REF!,0)</f>
        <v>0</v>
      </c>
      <c r="H75" s="91">
        <f t="shared" si="9"/>
        <v>0</v>
      </c>
      <c r="I75" s="69"/>
      <c r="J75" s="69"/>
      <c r="K75" s="69"/>
      <c r="L75" s="70"/>
      <c r="M75" s="64">
        <f t="shared" si="8"/>
        <v>0</v>
      </c>
      <c r="N75" s="357"/>
      <c r="O75" s="69"/>
      <c r="P75" s="69"/>
      <c r="Q75" s="69"/>
      <c r="R75" s="69"/>
      <c r="S75" s="70"/>
      <c r="T75" s="64">
        <f t="shared" si="1"/>
        <v>0</v>
      </c>
      <c r="U75" s="64"/>
    </row>
    <row r="76" spans="1:21" ht="18" hidden="1" customHeight="1" x14ac:dyDescent="0.2">
      <c r="A76" s="8"/>
      <c r="B76" s="4"/>
      <c r="C76" s="5"/>
      <c r="D76" s="2"/>
      <c r="E76" s="9"/>
      <c r="F76" s="28"/>
      <c r="G76" s="45">
        <f>IFERROR(B76*C76*E76*F76*#REF!,0)</f>
        <v>0</v>
      </c>
      <c r="H76" s="91">
        <f t="shared" si="9"/>
        <v>0</v>
      </c>
      <c r="I76" s="69"/>
      <c r="J76" s="69"/>
      <c r="K76" s="69"/>
      <c r="L76" s="70"/>
      <c r="M76" s="64">
        <f t="shared" si="8"/>
        <v>0</v>
      </c>
      <c r="N76" s="357"/>
      <c r="O76" s="69"/>
      <c r="P76" s="69"/>
      <c r="Q76" s="69"/>
      <c r="R76" s="69"/>
      <c r="S76" s="70"/>
      <c r="T76" s="64">
        <f t="shared" si="1"/>
        <v>0</v>
      </c>
      <c r="U76" s="64"/>
    </row>
    <row r="77" spans="1:21" ht="18" hidden="1" customHeight="1" x14ac:dyDescent="0.2">
      <c r="A77" s="8"/>
      <c r="B77" s="4"/>
      <c r="C77" s="5"/>
      <c r="D77" s="2"/>
      <c r="E77" s="9"/>
      <c r="F77" s="28"/>
      <c r="G77" s="45">
        <f>IFERROR(B77*C77*E77*F77*#REF!,0)</f>
        <v>0</v>
      </c>
      <c r="H77" s="91">
        <f t="shared" si="9"/>
        <v>0</v>
      </c>
      <c r="I77" s="69"/>
      <c r="J77" s="69"/>
      <c r="K77" s="69"/>
      <c r="L77" s="70"/>
      <c r="M77" s="64">
        <f t="shared" si="8"/>
        <v>0</v>
      </c>
      <c r="N77" s="357"/>
      <c r="O77" s="69"/>
      <c r="P77" s="69"/>
      <c r="Q77" s="69"/>
      <c r="R77" s="69"/>
      <c r="S77" s="70"/>
      <c r="T77" s="64">
        <f t="shared" ref="T77:T140" si="10">I77-SUM(N77:S77)</f>
        <v>0</v>
      </c>
      <c r="U77" s="64"/>
    </row>
    <row r="78" spans="1:21" ht="18" hidden="1" customHeight="1" x14ac:dyDescent="0.2">
      <c r="A78" s="8"/>
      <c r="B78" s="4"/>
      <c r="C78" s="5"/>
      <c r="D78" s="2"/>
      <c r="E78" s="9"/>
      <c r="F78" s="28"/>
      <c r="G78" s="45">
        <f>IFERROR(B78*C78*E78*F78*#REF!,0)</f>
        <v>0</v>
      </c>
      <c r="H78" s="91">
        <f t="shared" si="9"/>
        <v>0</v>
      </c>
      <c r="I78" s="69"/>
      <c r="J78" s="69"/>
      <c r="K78" s="69"/>
      <c r="L78" s="70"/>
      <c r="M78" s="64">
        <f t="shared" si="8"/>
        <v>0</v>
      </c>
      <c r="N78" s="357"/>
      <c r="O78" s="69"/>
      <c r="P78" s="69"/>
      <c r="Q78" s="69"/>
      <c r="R78" s="69"/>
      <c r="S78" s="70"/>
      <c r="T78" s="64">
        <f t="shared" si="10"/>
        <v>0</v>
      </c>
      <c r="U78" s="64"/>
    </row>
    <row r="79" spans="1:21" ht="18" hidden="1" customHeight="1" x14ac:dyDescent="0.2">
      <c r="A79" s="8"/>
      <c r="B79" s="4"/>
      <c r="C79" s="5"/>
      <c r="D79" s="2"/>
      <c r="E79" s="9"/>
      <c r="F79" s="28"/>
      <c r="G79" s="45">
        <f>IFERROR(B79*C79*E79*F79*#REF!,0)</f>
        <v>0</v>
      </c>
      <c r="H79" s="91">
        <f t="shared" si="9"/>
        <v>0</v>
      </c>
      <c r="I79" s="69"/>
      <c r="J79" s="69"/>
      <c r="K79" s="69"/>
      <c r="L79" s="70"/>
      <c r="M79" s="64">
        <f t="shared" si="8"/>
        <v>0</v>
      </c>
      <c r="N79" s="357"/>
      <c r="O79" s="69"/>
      <c r="P79" s="69"/>
      <c r="Q79" s="69"/>
      <c r="R79" s="69"/>
      <c r="S79" s="70"/>
      <c r="T79" s="64">
        <f t="shared" si="10"/>
        <v>0</v>
      </c>
      <c r="U79" s="64"/>
    </row>
    <row r="80" spans="1:21" ht="18" hidden="1" customHeight="1" x14ac:dyDescent="0.2">
      <c r="A80" s="8"/>
      <c r="B80" s="4"/>
      <c r="C80" s="5"/>
      <c r="D80" s="2"/>
      <c r="E80" s="9"/>
      <c r="F80" s="28"/>
      <c r="G80" s="45">
        <f>IFERROR(B80*C80*E80*F80*#REF!,0)</f>
        <v>0</v>
      </c>
      <c r="H80" s="91">
        <f t="shared" si="9"/>
        <v>0</v>
      </c>
      <c r="I80" s="69"/>
      <c r="J80" s="69"/>
      <c r="K80" s="69"/>
      <c r="L80" s="70"/>
      <c r="M80" s="64">
        <f t="shared" si="8"/>
        <v>0</v>
      </c>
      <c r="N80" s="357"/>
      <c r="O80" s="69"/>
      <c r="P80" s="69"/>
      <c r="Q80" s="69"/>
      <c r="R80" s="69"/>
      <c r="S80" s="70"/>
      <c r="T80" s="64">
        <f t="shared" si="10"/>
        <v>0</v>
      </c>
      <c r="U80" s="64"/>
    </row>
    <row r="81" spans="1:21" ht="18" hidden="1" customHeight="1" x14ac:dyDescent="0.2">
      <c r="A81" s="8"/>
      <c r="B81" s="4"/>
      <c r="C81" s="5"/>
      <c r="D81" s="2"/>
      <c r="E81" s="9"/>
      <c r="F81" s="28"/>
      <c r="G81" s="45">
        <f>IFERROR(B81*C81*E81*F81*#REF!,0)</f>
        <v>0</v>
      </c>
      <c r="H81" s="91">
        <f t="shared" si="9"/>
        <v>0</v>
      </c>
      <c r="I81" s="69"/>
      <c r="J81" s="69"/>
      <c r="K81" s="69"/>
      <c r="L81" s="70"/>
      <c r="M81" s="64">
        <f t="shared" si="8"/>
        <v>0</v>
      </c>
      <c r="N81" s="357"/>
      <c r="O81" s="69"/>
      <c r="P81" s="69"/>
      <c r="Q81" s="69"/>
      <c r="R81" s="69"/>
      <c r="S81" s="70"/>
      <c r="T81" s="64">
        <f t="shared" si="10"/>
        <v>0</v>
      </c>
      <c r="U81" s="64"/>
    </row>
    <row r="82" spans="1:21" ht="18" hidden="1" customHeight="1" x14ac:dyDescent="0.2">
      <c r="A82" s="8"/>
      <c r="B82" s="4"/>
      <c r="C82" s="5"/>
      <c r="D82" s="2"/>
      <c r="E82" s="9"/>
      <c r="F82" s="28"/>
      <c r="G82" s="45">
        <f>IFERROR(B82*C82*E82*F82*#REF!,0)</f>
        <v>0</v>
      </c>
      <c r="H82" s="91">
        <f t="shared" si="9"/>
        <v>0</v>
      </c>
      <c r="I82" s="69"/>
      <c r="J82" s="69"/>
      <c r="K82" s="69"/>
      <c r="L82" s="70"/>
      <c r="M82" s="64">
        <f t="shared" si="8"/>
        <v>0</v>
      </c>
      <c r="N82" s="357"/>
      <c r="O82" s="69"/>
      <c r="P82" s="69"/>
      <c r="Q82" s="69"/>
      <c r="R82" s="69"/>
      <c r="S82" s="70"/>
      <c r="T82" s="64">
        <f t="shared" si="10"/>
        <v>0</v>
      </c>
      <c r="U82" s="64"/>
    </row>
    <row r="83" spans="1:21" ht="18" hidden="1" customHeight="1" x14ac:dyDescent="0.2">
      <c r="A83" s="8"/>
      <c r="B83" s="4"/>
      <c r="C83" s="5"/>
      <c r="D83" s="2"/>
      <c r="E83" s="9"/>
      <c r="F83" s="28"/>
      <c r="G83" s="45">
        <f>IFERROR(B83*C83*E83*F83*#REF!,0)</f>
        <v>0</v>
      </c>
      <c r="H83" s="91">
        <f t="shared" si="9"/>
        <v>0</v>
      </c>
      <c r="I83" s="69"/>
      <c r="J83" s="69"/>
      <c r="K83" s="69"/>
      <c r="L83" s="70"/>
      <c r="M83" s="64">
        <f t="shared" si="8"/>
        <v>0</v>
      </c>
      <c r="N83" s="357"/>
      <c r="O83" s="69"/>
      <c r="P83" s="69"/>
      <c r="Q83" s="69"/>
      <c r="R83" s="69"/>
      <c r="S83" s="70"/>
      <c r="T83" s="64">
        <f t="shared" si="10"/>
        <v>0</v>
      </c>
      <c r="U83" s="64"/>
    </row>
    <row r="84" spans="1:21" ht="18" hidden="1" customHeight="1" x14ac:dyDescent="0.2">
      <c r="A84" s="8"/>
      <c r="B84" s="4"/>
      <c r="C84" s="5"/>
      <c r="D84" s="2"/>
      <c r="E84" s="9"/>
      <c r="F84" s="28"/>
      <c r="G84" s="45">
        <f>IFERROR(B84*C84*E84*F84*#REF!,0)</f>
        <v>0</v>
      </c>
      <c r="H84" s="91">
        <f t="shared" si="9"/>
        <v>0</v>
      </c>
      <c r="I84" s="69"/>
      <c r="J84" s="69"/>
      <c r="K84" s="69"/>
      <c r="L84" s="70"/>
      <c r="M84" s="64">
        <f t="shared" si="8"/>
        <v>0</v>
      </c>
      <c r="N84" s="357"/>
      <c r="O84" s="69"/>
      <c r="P84" s="69"/>
      <c r="Q84" s="69"/>
      <c r="R84" s="69"/>
      <c r="S84" s="70"/>
      <c r="T84" s="64">
        <f t="shared" si="10"/>
        <v>0</v>
      </c>
      <c r="U84" s="64"/>
    </row>
    <row r="85" spans="1:21" ht="18" hidden="1" customHeight="1" x14ac:dyDescent="0.2">
      <c r="A85" s="8"/>
      <c r="B85" s="4"/>
      <c r="C85" s="5"/>
      <c r="D85" s="2"/>
      <c r="E85" s="9"/>
      <c r="F85" s="28"/>
      <c r="G85" s="45">
        <f>IFERROR(B85*C85*E85*F85*#REF!,0)</f>
        <v>0</v>
      </c>
      <c r="H85" s="91">
        <f t="shared" si="9"/>
        <v>0</v>
      </c>
      <c r="I85" s="69"/>
      <c r="J85" s="69"/>
      <c r="K85" s="69"/>
      <c r="L85" s="70"/>
      <c r="M85" s="64">
        <f t="shared" si="8"/>
        <v>0</v>
      </c>
      <c r="N85" s="357"/>
      <c r="O85" s="69"/>
      <c r="P85" s="69"/>
      <c r="Q85" s="69"/>
      <c r="R85" s="69"/>
      <c r="S85" s="70"/>
      <c r="T85" s="64">
        <f t="shared" si="10"/>
        <v>0</v>
      </c>
      <c r="U85" s="64"/>
    </row>
    <row r="86" spans="1:21" ht="18" hidden="1" customHeight="1" x14ac:dyDescent="0.2">
      <c r="A86" s="8"/>
      <c r="B86" s="4"/>
      <c r="C86" s="5"/>
      <c r="D86" s="2"/>
      <c r="E86" s="9"/>
      <c r="F86" s="28"/>
      <c r="G86" s="45">
        <f>IFERROR(B86*C86*E86*F86*#REF!,0)</f>
        <v>0</v>
      </c>
      <c r="H86" s="91">
        <f t="shared" si="9"/>
        <v>0</v>
      </c>
      <c r="I86" s="69"/>
      <c r="J86" s="69"/>
      <c r="K86" s="69"/>
      <c r="L86" s="70"/>
      <c r="M86" s="64">
        <f t="shared" si="8"/>
        <v>0</v>
      </c>
      <c r="N86" s="357"/>
      <c r="O86" s="69"/>
      <c r="P86" s="69"/>
      <c r="Q86" s="69"/>
      <c r="R86" s="69"/>
      <c r="S86" s="70"/>
      <c r="T86" s="64">
        <f t="shared" si="10"/>
        <v>0</v>
      </c>
      <c r="U86" s="64"/>
    </row>
    <row r="87" spans="1:21" ht="18" hidden="1" customHeight="1" x14ac:dyDescent="0.2">
      <c r="A87" s="8"/>
      <c r="B87" s="4"/>
      <c r="C87" s="5"/>
      <c r="D87" s="2"/>
      <c r="E87" s="9"/>
      <c r="F87" s="28"/>
      <c r="G87" s="45">
        <f>IFERROR(B87*C87*E87*F87*#REF!,0)</f>
        <v>0</v>
      </c>
      <c r="H87" s="91">
        <f t="shared" si="9"/>
        <v>0</v>
      </c>
      <c r="I87" s="69"/>
      <c r="J87" s="69"/>
      <c r="K87" s="69"/>
      <c r="L87" s="70"/>
      <c r="M87" s="64">
        <f t="shared" si="8"/>
        <v>0</v>
      </c>
      <c r="N87" s="357"/>
      <c r="O87" s="69"/>
      <c r="P87" s="69"/>
      <c r="Q87" s="69"/>
      <c r="R87" s="69"/>
      <c r="S87" s="70"/>
      <c r="T87" s="64">
        <f t="shared" si="10"/>
        <v>0</v>
      </c>
      <c r="U87" s="64"/>
    </row>
    <row r="88" spans="1:21" ht="18" hidden="1" customHeight="1" x14ac:dyDescent="0.2">
      <c r="A88" s="8"/>
      <c r="B88" s="4"/>
      <c r="C88" s="5"/>
      <c r="D88" s="2"/>
      <c r="E88" s="9"/>
      <c r="F88" s="28"/>
      <c r="G88" s="45">
        <f>IFERROR(B88*C88*E88*F88*#REF!,0)</f>
        <v>0</v>
      </c>
      <c r="H88" s="91">
        <f t="shared" si="9"/>
        <v>0</v>
      </c>
      <c r="I88" s="69"/>
      <c r="J88" s="69"/>
      <c r="K88" s="69"/>
      <c r="L88" s="70"/>
      <c r="M88" s="64">
        <f t="shared" si="8"/>
        <v>0</v>
      </c>
      <c r="N88" s="357"/>
      <c r="O88" s="69"/>
      <c r="P88" s="69"/>
      <c r="Q88" s="69"/>
      <c r="R88" s="69"/>
      <c r="S88" s="70"/>
      <c r="T88" s="64">
        <f t="shared" si="10"/>
        <v>0</v>
      </c>
      <c r="U88" s="64"/>
    </row>
    <row r="89" spans="1:21" ht="18" hidden="1" customHeight="1" x14ac:dyDescent="0.2">
      <c r="A89" s="8"/>
      <c r="B89" s="4"/>
      <c r="C89" s="5"/>
      <c r="D89" s="2"/>
      <c r="E89" s="9"/>
      <c r="F89" s="28"/>
      <c r="G89" s="45">
        <f>IFERROR(B89*C89*E89*F89*#REF!,0)</f>
        <v>0</v>
      </c>
      <c r="H89" s="91">
        <f t="shared" si="9"/>
        <v>0</v>
      </c>
      <c r="I89" s="69"/>
      <c r="J89" s="69"/>
      <c r="K89" s="69"/>
      <c r="L89" s="70"/>
      <c r="M89" s="64">
        <f t="shared" si="8"/>
        <v>0</v>
      </c>
      <c r="N89" s="357"/>
      <c r="O89" s="69"/>
      <c r="P89" s="69"/>
      <c r="Q89" s="69"/>
      <c r="R89" s="69"/>
      <c r="S89" s="70"/>
      <c r="T89" s="64">
        <f t="shared" si="10"/>
        <v>0</v>
      </c>
      <c r="U89" s="64"/>
    </row>
    <row r="90" spans="1:21" ht="18" hidden="1" customHeight="1" x14ac:dyDescent="0.2">
      <c r="A90" s="8"/>
      <c r="B90" s="4"/>
      <c r="C90" s="5"/>
      <c r="D90" s="2"/>
      <c r="E90" s="9"/>
      <c r="F90" s="28"/>
      <c r="G90" s="45">
        <f>IFERROR(B90*C90*E90*F90*#REF!,0)</f>
        <v>0</v>
      </c>
      <c r="H90" s="91">
        <f t="shared" ref="H90:H98" si="11">IFERROR(G90/$G$100,0)</f>
        <v>0</v>
      </c>
      <c r="I90" s="69"/>
      <c r="J90" s="69"/>
      <c r="K90" s="69"/>
      <c r="L90" s="70"/>
      <c r="M90" s="64">
        <f t="shared" si="8"/>
        <v>0</v>
      </c>
      <c r="N90" s="357"/>
      <c r="O90" s="69"/>
      <c r="P90" s="69"/>
      <c r="Q90" s="69"/>
      <c r="R90" s="69"/>
      <c r="S90" s="70"/>
      <c r="T90" s="64">
        <f t="shared" si="10"/>
        <v>0</v>
      </c>
      <c r="U90" s="64"/>
    </row>
    <row r="91" spans="1:21" ht="18" hidden="1" customHeight="1" x14ac:dyDescent="0.2">
      <c r="A91" s="8"/>
      <c r="B91" s="4"/>
      <c r="C91" s="5"/>
      <c r="D91" s="2"/>
      <c r="E91" s="9"/>
      <c r="F91" s="28"/>
      <c r="G91" s="45">
        <f>IFERROR(B91*C91*E91*F91*#REF!,0)</f>
        <v>0</v>
      </c>
      <c r="H91" s="91">
        <f t="shared" si="11"/>
        <v>0</v>
      </c>
      <c r="I91" s="69"/>
      <c r="J91" s="69"/>
      <c r="K91" s="69"/>
      <c r="L91" s="70"/>
      <c r="M91" s="64">
        <f t="shared" si="8"/>
        <v>0</v>
      </c>
      <c r="N91" s="357"/>
      <c r="O91" s="69"/>
      <c r="P91" s="69"/>
      <c r="Q91" s="69"/>
      <c r="R91" s="69"/>
      <c r="S91" s="70"/>
      <c r="T91" s="64">
        <f t="shared" si="10"/>
        <v>0</v>
      </c>
      <c r="U91" s="64"/>
    </row>
    <row r="92" spans="1:21" ht="18" hidden="1" customHeight="1" x14ac:dyDescent="0.2">
      <c r="A92" s="8"/>
      <c r="B92" s="4"/>
      <c r="C92" s="5"/>
      <c r="D92" s="2"/>
      <c r="E92" s="9"/>
      <c r="F92" s="28"/>
      <c r="G92" s="45">
        <f>IFERROR(B92*C92*E92*F92*#REF!,0)</f>
        <v>0</v>
      </c>
      <c r="H92" s="91">
        <f t="shared" si="11"/>
        <v>0</v>
      </c>
      <c r="I92" s="69"/>
      <c r="J92" s="69"/>
      <c r="K92" s="69"/>
      <c r="L92" s="70"/>
      <c r="M92" s="64">
        <f t="shared" si="8"/>
        <v>0</v>
      </c>
      <c r="N92" s="357"/>
      <c r="O92" s="69"/>
      <c r="P92" s="69"/>
      <c r="Q92" s="69"/>
      <c r="R92" s="69"/>
      <c r="S92" s="70"/>
      <c r="T92" s="64">
        <f t="shared" si="10"/>
        <v>0</v>
      </c>
      <c r="U92" s="64"/>
    </row>
    <row r="93" spans="1:21" ht="18" hidden="1" customHeight="1" x14ac:dyDescent="0.2">
      <c r="A93" s="8"/>
      <c r="B93" s="4"/>
      <c r="C93" s="5"/>
      <c r="D93" s="2"/>
      <c r="E93" s="9"/>
      <c r="F93" s="28"/>
      <c r="G93" s="45">
        <f>IFERROR(B93*C93*E93*F93*#REF!,0)</f>
        <v>0</v>
      </c>
      <c r="H93" s="91">
        <f t="shared" si="11"/>
        <v>0</v>
      </c>
      <c r="I93" s="69"/>
      <c r="J93" s="69"/>
      <c r="K93" s="69"/>
      <c r="L93" s="70"/>
      <c r="M93" s="64">
        <f t="shared" si="8"/>
        <v>0</v>
      </c>
      <c r="N93" s="357"/>
      <c r="O93" s="69"/>
      <c r="P93" s="69"/>
      <c r="Q93" s="69"/>
      <c r="R93" s="69"/>
      <c r="S93" s="70"/>
      <c r="T93" s="64">
        <f t="shared" si="10"/>
        <v>0</v>
      </c>
      <c r="U93" s="64"/>
    </row>
    <row r="94" spans="1:21" ht="18" hidden="1" customHeight="1" x14ac:dyDescent="0.2">
      <c r="A94" s="8"/>
      <c r="B94" s="4"/>
      <c r="C94" s="5"/>
      <c r="D94" s="2"/>
      <c r="E94" s="9"/>
      <c r="F94" s="28"/>
      <c r="G94" s="45">
        <f>IFERROR(B94*C94*E94*F94*#REF!,0)</f>
        <v>0</v>
      </c>
      <c r="H94" s="91">
        <f t="shared" si="11"/>
        <v>0</v>
      </c>
      <c r="I94" s="69"/>
      <c r="J94" s="69"/>
      <c r="K94" s="69"/>
      <c r="L94" s="70"/>
      <c r="M94" s="64">
        <f t="shared" si="8"/>
        <v>0</v>
      </c>
      <c r="N94" s="357"/>
      <c r="O94" s="69"/>
      <c r="P94" s="69"/>
      <c r="Q94" s="69"/>
      <c r="R94" s="69"/>
      <c r="S94" s="70"/>
      <c r="T94" s="64">
        <f t="shared" si="10"/>
        <v>0</v>
      </c>
      <c r="U94" s="64"/>
    </row>
    <row r="95" spans="1:21" ht="18" hidden="1" customHeight="1" x14ac:dyDescent="0.2">
      <c r="A95" s="8"/>
      <c r="B95" s="4"/>
      <c r="C95" s="5"/>
      <c r="D95" s="2"/>
      <c r="E95" s="9"/>
      <c r="F95" s="28"/>
      <c r="G95" s="45">
        <f>IFERROR(B95*C95*E95*F95*#REF!,0)</f>
        <v>0</v>
      </c>
      <c r="H95" s="91">
        <f t="shared" si="11"/>
        <v>0</v>
      </c>
      <c r="I95" s="69"/>
      <c r="J95" s="69"/>
      <c r="K95" s="69"/>
      <c r="L95" s="70"/>
      <c r="M95" s="64">
        <f t="shared" si="8"/>
        <v>0</v>
      </c>
      <c r="N95" s="357"/>
      <c r="O95" s="69"/>
      <c r="P95" s="69"/>
      <c r="Q95" s="69"/>
      <c r="R95" s="69"/>
      <c r="S95" s="70"/>
      <c r="T95" s="64">
        <f t="shared" si="10"/>
        <v>0</v>
      </c>
      <c r="U95" s="64"/>
    </row>
    <row r="96" spans="1:21" ht="18" hidden="1" customHeight="1" x14ac:dyDescent="0.2">
      <c r="A96" s="8"/>
      <c r="B96" s="4"/>
      <c r="C96" s="5"/>
      <c r="D96" s="2"/>
      <c r="E96" s="9"/>
      <c r="F96" s="28"/>
      <c r="G96" s="45">
        <f>IFERROR(B96*C96*E96*F96*#REF!,0)</f>
        <v>0</v>
      </c>
      <c r="H96" s="91">
        <f t="shared" si="11"/>
        <v>0</v>
      </c>
      <c r="I96" s="69"/>
      <c r="J96" s="69"/>
      <c r="K96" s="69"/>
      <c r="L96" s="70"/>
      <c r="M96" s="64">
        <f t="shared" si="8"/>
        <v>0</v>
      </c>
      <c r="N96" s="357"/>
      <c r="O96" s="69"/>
      <c r="P96" s="69"/>
      <c r="Q96" s="69"/>
      <c r="R96" s="69"/>
      <c r="S96" s="70"/>
      <c r="T96" s="64">
        <f t="shared" si="10"/>
        <v>0</v>
      </c>
      <c r="U96" s="64"/>
    </row>
    <row r="97" spans="1:21" ht="18" hidden="1" customHeight="1" x14ac:dyDescent="0.2">
      <c r="A97" s="8"/>
      <c r="B97" s="4"/>
      <c r="C97" s="5"/>
      <c r="D97" s="2"/>
      <c r="E97" s="9"/>
      <c r="F97" s="2"/>
      <c r="G97" s="45">
        <f>IFERROR(B97*C97*E97*F97*#REF!,0)</f>
        <v>0</v>
      </c>
      <c r="H97" s="91">
        <f t="shared" si="11"/>
        <v>0</v>
      </c>
      <c r="I97" s="65"/>
      <c r="J97" s="65"/>
      <c r="K97" s="65"/>
      <c r="L97" s="66"/>
      <c r="M97" s="64">
        <f t="shared" si="8"/>
        <v>0</v>
      </c>
      <c r="N97" s="357"/>
      <c r="O97" s="69"/>
      <c r="P97" s="69"/>
      <c r="Q97" s="69"/>
      <c r="R97" s="69"/>
      <c r="S97" s="70"/>
      <c r="T97" s="64">
        <f t="shared" si="10"/>
        <v>0</v>
      </c>
      <c r="U97" s="64"/>
    </row>
    <row r="98" spans="1:21" ht="18" hidden="1" customHeight="1" x14ac:dyDescent="0.2">
      <c r="A98" s="8"/>
      <c r="B98" s="4"/>
      <c r="C98" s="5"/>
      <c r="D98" s="2"/>
      <c r="E98" s="9"/>
      <c r="F98" s="2"/>
      <c r="G98" s="45">
        <f>IFERROR(B98*C98*E98*F98*#REF!,0)</f>
        <v>0</v>
      </c>
      <c r="H98" s="91">
        <f t="shared" si="11"/>
        <v>0</v>
      </c>
      <c r="I98" s="65"/>
      <c r="J98" s="65"/>
      <c r="K98" s="65"/>
      <c r="L98" s="66"/>
      <c r="M98" s="64">
        <f t="shared" si="8"/>
        <v>0</v>
      </c>
      <c r="N98" s="357"/>
      <c r="O98" s="69"/>
      <c r="P98" s="69"/>
      <c r="Q98" s="69"/>
      <c r="R98" s="69"/>
      <c r="S98" s="70"/>
      <c r="T98" s="64">
        <f t="shared" si="10"/>
        <v>0</v>
      </c>
      <c r="U98" s="64"/>
    </row>
    <row r="99" spans="1:21" ht="18" customHeight="1" x14ac:dyDescent="0.2">
      <c r="A99" s="835" t="s">
        <v>421</v>
      </c>
      <c r="B99" s="836"/>
      <c r="C99" s="836"/>
      <c r="D99" s="836"/>
      <c r="E99" s="836"/>
      <c r="F99" s="836"/>
      <c r="G99" s="46">
        <f>SUM(G63:G98)</f>
        <v>0</v>
      </c>
      <c r="H99" s="90">
        <f>SUM(H63:H98)</f>
        <v>0</v>
      </c>
      <c r="I99" s="67">
        <f>SUM(I63:I98)</f>
        <v>0</v>
      </c>
      <c r="J99" s="67">
        <f t="shared" ref="J99:K99" si="12">SUM(J63:J98)</f>
        <v>0</v>
      </c>
      <c r="K99" s="67">
        <f t="shared" si="12"/>
        <v>0</v>
      </c>
      <c r="L99" s="68">
        <f>SUM(L63:L98)</f>
        <v>0</v>
      </c>
      <c r="M99" s="64">
        <f t="shared" si="8"/>
        <v>0</v>
      </c>
      <c r="N99" s="357"/>
      <c r="O99" s="69"/>
      <c r="P99" s="69"/>
      <c r="Q99" s="69"/>
      <c r="R99" s="69"/>
      <c r="S99" s="70"/>
      <c r="T99" s="64"/>
      <c r="U99" s="64"/>
    </row>
    <row r="100" spans="1:21" ht="18" customHeight="1" thickBot="1" x14ac:dyDescent="0.25">
      <c r="A100" s="882" t="s">
        <v>422</v>
      </c>
      <c r="B100" s="883"/>
      <c r="C100" s="883"/>
      <c r="D100" s="883"/>
      <c r="E100" s="883"/>
      <c r="F100" s="883"/>
      <c r="G100" s="47">
        <f>G61+G99</f>
        <v>40168025</v>
      </c>
      <c r="H100" s="92">
        <f>H61+H99</f>
        <v>1</v>
      </c>
      <c r="I100" s="71">
        <f>I61+I99</f>
        <v>39617000</v>
      </c>
      <c r="J100" s="71">
        <f t="shared" ref="J100:L100" si="13">J61+J99</f>
        <v>551025.00000000012</v>
      </c>
      <c r="K100" s="71">
        <f t="shared" si="13"/>
        <v>0</v>
      </c>
      <c r="L100" s="72">
        <f t="shared" si="13"/>
        <v>0</v>
      </c>
      <c r="M100" s="64">
        <f t="shared" si="8"/>
        <v>0</v>
      </c>
      <c r="N100" s="357"/>
      <c r="O100" s="69"/>
      <c r="P100" s="69"/>
      <c r="Q100" s="69"/>
      <c r="R100" s="69"/>
      <c r="S100" s="70"/>
      <c r="T100" s="64"/>
      <c r="U100" s="64"/>
    </row>
    <row r="101" spans="1:21" ht="18" customHeight="1" thickBot="1" x14ac:dyDescent="0.25">
      <c r="A101" s="48"/>
      <c r="B101" s="48"/>
      <c r="C101" s="48"/>
      <c r="D101" s="49"/>
      <c r="E101" s="49"/>
      <c r="F101" s="49"/>
      <c r="G101" s="50"/>
      <c r="I101" s="73"/>
      <c r="J101" s="73"/>
      <c r="K101" s="73"/>
      <c r="L101" s="73"/>
      <c r="M101" s="64"/>
      <c r="N101" s="357"/>
      <c r="O101" s="69"/>
      <c r="P101" s="69"/>
      <c r="Q101" s="69"/>
      <c r="R101" s="69"/>
      <c r="S101" s="70"/>
      <c r="T101" s="64"/>
      <c r="U101" s="64"/>
    </row>
    <row r="102" spans="1:21" ht="18" customHeight="1" x14ac:dyDescent="0.2">
      <c r="A102" s="827" t="s">
        <v>423</v>
      </c>
      <c r="B102" s="828"/>
      <c r="C102" s="828"/>
      <c r="D102" s="828"/>
      <c r="E102" s="828"/>
      <c r="F102" s="828"/>
      <c r="G102" s="828"/>
      <c r="H102" s="829"/>
      <c r="I102" s="864" t="s">
        <v>400</v>
      </c>
      <c r="J102" s="864"/>
      <c r="K102" s="864"/>
      <c r="L102" s="865"/>
      <c r="M102" s="64"/>
      <c r="N102" s="357"/>
      <c r="O102" s="69"/>
      <c r="P102" s="69"/>
      <c r="Q102" s="69"/>
      <c r="R102" s="69"/>
      <c r="S102" s="70"/>
      <c r="T102" s="64"/>
      <c r="U102" s="64"/>
    </row>
    <row r="103" spans="1:21" ht="18" customHeight="1" x14ac:dyDescent="0.2">
      <c r="A103" s="868" t="s">
        <v>402</v>
      </c>
      <c r="B103" s="869"/>
      <c r="C103" s="870"/>
      <c r="D103" s="830" t="s">
        <v>118</v>
      </c>
      <c r="E103" s="830" t="s">
        <v>405</v>
      </c>
      <c r="F103" s="874" t="s">
        <v>424</v>
      </c>
      <c r="G103" s="830" t="s">
        <v>407</v>
      </c>
      <c r="H103" s="862" t="s">
        <v>408</v>
      </c>
      <c r="I103" s="866" t="s">
        <v>409</v>
      </c>
      <c r="J103" s="866"/>
      <c r="K103" s="866" t="s">
        <v>425</v>
      </c>
      <c r="L103" s="867"/>
      <c r="M103" s="64"/>
      <c r="N103" s="357"/>
      <c r="O103" s="69"/>
      <c r="P103" s="69"/>
      <c r="Q103" s="69"/>
      <c r="R103" s="69"/>
      <c r="S103" s="70"/>
      <c r="T103" s="64"/>
      <c r="U103" s="64"/>
    </row>
    <row r="104" spans="1:21" ht="18" customHeight="1" x14ac:dyDescent="0.2">
      <c r="A104" s="871"/>
      <c r="B104" s="872"/>
      <c r="C104" s="873"/>
      <c r="D104" s="831"/>
      <c r="E104" s="831"/>
      <c r="F104" s="875"/>
      <c r="G104" s="831"/>
      <c r="H104" s="863"/>
      <c r="I104" s="74" t="s">
        <v>411</v>
      </c>
      <c r="J104" s="74" t="s">
        <v>412</v>
      </c>
      <c r="K104" s="74" t="s">
        <v>411</v>
      </c>
      <c r="L104" s="75" t="s">
        <v>412</v>
      </c>
      <c r="M104" s="64"/>
      <c r="N104" s="357"/>
      <c r="O104" s="69"/>
      <c r="P104" s="69"/>
      <c r="Q104" s="69"/>
      <c r="R104" s="69"/>
      <c r="S104" s="70"/>
      <c r="T104" s="64"/>
      <c r="U104" s="64"/>
    </row>
    <row r="105" spans="1:21" ht="24.75" customHeight="1" x14ac:dyDescent="0.2">
      <c r="A105" s="825" t="s">
        <v>426</v>
      </c>
      <c r="B105" s="826"/>
      <c r="C105" s="826"/>
      <c r="D105" s="52" t="str">
        <f>+'Alcance 1_Guardianes '!D31</f>
        <v xml:space="preserve">Mes </v>
      </c>
      <c r="E105" s="52">
        <f>+'Alcance 1_Guardianes '!E31</f>
        <v>4</v>
      </c>
      <c r="F105" s="631">
        <f>+'Alcance 1_Guardianes '!F31</f>
        <v>588000</v>
      </c>
      <c r="G105" s="351">
        <f t="shared" ref="G105:G148" si="14">+F105*E105</f>
        <v>2352000</v>
      </c>
      <c r="H105" s="93">
        <f t="shared" ref="H105:H114" si="15">IFERROR(G105/$G$149,0)</f>
        <v>0.13472614651823234</v>
      </c>
      <c r="I105" s="69">
        <f>G105</f>
        <v>2352000</v>
      </c>
      <c r="J105" s="69"/>
      <c r="K105" s="69"/>
      <c r="L105" s="70"/>
      <c r="M105" s="64">
        <f t="shared" si="8"/>
        <v>0</v>
      </c>
      <c r="N105" s="357">
        <f>I105</f>
        <v>2352000</v>
      </c>
      <c r="O105" s="69"/>
      <c r="P105" s="69"/>
      <c r="Q105" s="69"/>
      <c r="R105" s="69"/>
      <c r="S105" s="70"/>
      <c r="T105" s="64">
        <f t="shared" si="10"/>
        <v>0</v>
      </c>
      <c r="U105" s="64"/>
    </row>
    <row r="106" spans="1:21" ht="27.75" customHeight="1" x14ac:dyDescent="0.2">
      <c r="A106" s="825" t="s">
        <v>427</v>
      </c>
      <c r="B106" s="826"/>
      <c r="C106" s="826"/>
      <c r="D106" s="52" t="str">
        <f>+'Alcance 1_Guardianes '!D32</f>
        <v>Kit</v>
      </c>
      <c r="E106" s="52">
        <f>+'Alcance 1_Guardianes '!E32</f>
        <v>1</v>
      </c>
      <c r="F106" s="631">
        <f>+'Alcance 1_Guardianes '!F32</f>
        <v>150000</v>
      </c>
      <c r="G106" s="351">
        <f t="shared" si="14"/>
        <v>150000</v>
      </c>
      <c r="H106" s="93">
        <f t="shared" si="15"/>
        <v>8.5922287320301244E-3</v>
      </c>
      <c r="I106" s="69"/>
      <c r="J106" s="69">
        <f>G106</f>
        <v>150000</v>
      </c>
      <c r="K106" s="69"/>
      <c r="L106" s="70"/>
      <c r="M106" s="64">
        <f t="shared" si="8"/>
        <v>0</v>
      </c>
      <c r="N106" s="357"/>
      <c r="O106" s="69"/>
      <c r="P106" s="69"/>
      <c r="Q106" s="69"/>
      <c r="R106" s="69"/>
      <c r="S106" s="70"/>
      <c r="T106" s="64">
        <f t="shared" si="10"/>
        <v>0</v>
      </c>
      <c r="U106" s="64"/>
    </row>
    <row r="107" spans="1:21" ht="29.25" customHeight="1" x14ac:dyDescent="0.2">
      <c r="A107" s="825" t="s">
        <v>428</v>
      </c>
      <c r="B107" s="826"/>
      <c r="C107" s="826"/>
      <c r="D107" s="52" t="str">
        <f>+'Alcance 1_Guardianes '!D33</f>
        <v xml:space="preserve">Unidad </v>
      </c>
      <c r="E107" s="52">
        <f>+'Alcance 1_Guardianes '!E33</f>
        <v>3</v>
      </c>
      <c r="F107" s="631">
        <f>+'Alcance 1_Guardianes '!F33</f>
        <v>49600</v>
      </c>
      <c r="G107" s="351">
        <f t="shared" si="14"/>
        <v>148800</v>
      </c>
      <c r="H107" s="93">
        <f t="shared" si="15"/>
        <v>8.5234909021738824E-3</v>
      </c>
      <c r="I107" s="69"/>
      <c r="J107" s="69">
        <f t="shared" ref="J107:J109" si="16">G107</f>
        <v>148800</v>
      </c>
      <c r="K107" s="69"/>
      <c r="L107" s="70"/>
      <c r="M107" s="64">
        <f t="shared" si="8"/>
        <v>0</v>
      </c>
      <c r="N107" s="357"/>
      <c r="O107" s="69"/>
      <c r="P107" s="69"/>
      <c r="Q107" s="69"/>
      <c r="R107" s="69"/>
      <c r="S107" s="70"/>
      <c r="T107" s="64">
        <f t="shared" si="10"/>
        <v>0</v>
      </c>
      <c r="U107" s="64"/>
    </row>
    <row r="108" spans="1:21" ht="33" customHeight="1" x14ac:dyDescent="0.2">
      <c r="A108" s="825" t="s">
        <v>429</v>
      </c>
      <c r="B108" s="826"/>
      <c r="C108" s="826"/>
      <c r="D108" s="52" t="str">
        <f>+'Alcance 1_Guardianes '!D34</f>
        <v>Unidad</v>
      </c>
      <c r="E108" s="52">
        <f>+'Alcance 1_Guardianes '!E34</f>
        <v>2</v>
      </c>
      <c r="F108" s="631">
        <f>+'Alcance 1_Guardianes '!F34</f>
        <v>55880</v>
      </c>
      <c r="G108" s="54">
        <f t="shared" si="14"/>
        <v>111760</v>
      </c>
      <c r="H108" s="93">
        <f t="shared" si="15"/>
        <v>6.401783220611244E-3</v>
      </c>
      <c r="I108" s="65"/>
      <c r="J108" s="69">
        <f t="shared" si="16"/>
        <v>111760</v>
      </c>
      <c r="K108" s="65"/>
      <c r="L108" s="66"/>
      <c r="M108" s="64">
        <f t="shared" si="8"/>
        <v>0</v>
      </c>
      <c r="N108" s="357"/>
      <c r="O108" s="69"/>
      <c r="P108" s="69"/>
      <c r="Q108" s="69"/>
      <c r="R108" s="69"/>
      <c r="S108" s="70"/>
      <c r="T108" s="64">
        <f t="shared" si="10"/>
        <v>0</v>
      </c>
      <c r="U108" s="64"/>
    </row>
    <row r="109" spans="1:21" ht="18" customHeight="1" x14ac:dyDescent="0.2">
      <c r="A109" s="825" t="s">
        <v>430</v>
      </c>
      <c r="B109" s="826"/>
      <c r="C109" s="826"/>
      <c r="D109" s="52" t="str">
        <f>+'Alcance 1_Guardianes '!D35</f>
        <v>Unidad</v>
      </c>
      <c r="E109" s="52">
        <f>+'Alcance 1_Guardianes '!E35</f>
        <v>1</v>
      </c>
      <c r="F109" s="631">
        <f>+'Alcance 1_Guardianes '!F35</f>
        <v>40000</v>
      </c>
      <c r="G109" s="54">
        <f t="shared" si="14"/>
        <v>40000</v>
      </c>
      <c r="H109" s="93">
        <f t="shared" si="15"/>
        <v>2.291260995208033E-3</v>
      </c>
      <c r="I109" s="65"/>
      <c r="J109" s="69">
        <f t="shared" si="16"/>
        <v>40000</v>
      </c>
      <c r="K109" s="65"/>
      <c r="L109" s="66"/>
      <c r="M109" s="64">
        <f t="shared" si="8"/>
        <v>0</v>
      </c>
      <c r="N109" s="357"/>
      <c r="O109" s="69"/>
      <c r="P109" s="69"/>
      <c r="Q109" s="69"/>
      <c r="R109" s="69"/>
      <c r="S109" s="70"/>
      <c r="T109" s="64">
        <f t="shared" si="10"/>
        <v>0</v>
      </c>
      <c r="U109" s="64"/>
    </row>
    <row r="110" spans="1:21" ht="18" customHeight="1" x14ac:dyDescent="0.2">
      <c r="A110" s="825" t="s">
        <v>431</v>
      </c>
      <c r="B110" s="826"/>
      <c r="C110" s="826"/>
      <c r="D110" s="52" t="str">
        <f>+'Alcance 1_Guardianes '!D36</f>
        <v>Global</v>
      </c>
      <c r="E110" s="52">
        <f>+'Alcance 1_Guardianes '!E36</f>
        <v>1</v>
      </c>
      <c r="F110" s="631">
        <f>+'Alcance 1_Guardianes '!F36</f>
        <v>7540000</v>
      </c>
      <c r="G110" s="54">
        <f t="shared" si="14"/>
        <v>7540000</v>
      </c>
      <c r="H110" s="93">
        <f t="shared" si="15"/>
        <v>0.43190269759671424</v>
      </c>
      <c r="I110" s="65"/>
      <c r="J110" s="65"/>
      <c r="K110" s="65"/>
      <c r="L110" s="66">
        <f>G110</f>
        <v>7540000</v>
      </c>
      <c r="M110" s="64">
        <f t="shared" si="8"/>
        <v>0</v>
      </c>
      <c r="N110" s="357"/>
      <c r="O110" s="69"/>
      <c r="P110" s="69"/>
      <c r="Q110" s="69"/>
      <c r="R110" s="69"/>
      <c r="S110" s="70"/>
      <c r="T110" s="64">
        <f t="shared" si="10"/>
        <v>0</v>
      </c>
      <c r="U110" s="64"/>
    </row>
    <row r="111" spans="1:21" ht="18" customHeight="1" x14ac:dyDescent="0.2">
      <c r="A111" s="832" t="s">
        <v>432</v>
      </c>
      <c r="B111" s="833"/>
      <c r="C111" s="833"/>
      <c r="D111" s="637" t="s">
        <v>433</v>
      </c>
      <c r="E111" s="637">
        <v>4</v>
      </c>
      <c r="F111" s="644">
        <v>87000</v>
      </c>
      <c r="G111" s="645">
        <f t="shared" si="14"/>
        <v>348000</v>
      </c>
      <c r="H111" s="646">
        <f t="shared" si="15"/>
        <v>1.9933970658309888E-2</v>
      </c>
      <c r="I111" s="67">
        <f>G111</f>
        <v>348000</v>
      </c>
      <c r="J111" s="67"/>
      <c r="K111" s="67"/>
      <c r="L111" s="68"/>
      <c r="M111" s="64">
        <f t="shared" si="8"/>
        <v>0</v>
      </c>
      <c r="N111" s="357"/>
      <c r="O111" s="67">
        <f>I111</f>
        <v>348000</v>
      </c>
      <c r="P111" s="69"/>
      <c r="Q111" s="69"/>
      <c r="R111" s="69"/>
      <c r="S111" s="70"/>
      <c r="T111" s="64">
        <f t="shared" si="10"/>
        <v>0</v>
      </c>
      <c r="U111" s="64"/>
    </row>
    <row r="112" spans="1:21" ht="18" customHeight="1" x14ac:dyDescent="0.2">
      <c r="A112" s="832" t="s">
        <v>434</v>
      </c>
      <c r="B112" s="833"/>
      <c r="C112" s="833"/>
      <c r="D112" s="637" t="s">
        <v>435</v>
      </c>
      <c r="E112" s="637">
        <v>3</v>
      </c>
      <c r="F112" s="644">
        <f>'Alcance 2. PSA'!F34</f>
        <v>1726405.27</v>
      </c>
      <c r="G112" s="645">
        <f t="shared" si="14"/>
        <v>5179215.8100000005</v>
      </c>
      <c r="H112" s="646">
        <f t="shared" si="15"/>
        <v>0.29667337928044452</v>
      </c>
      <c r="I112" s="67">
        <f>G112</f>
        <v>5179215.8100000005</v>
      </c>
      <c r="J112" s="67"/>
      <c r="K112" s="67"/>
      <c r="L112" s="68"/>
      <c r="M112" s="64">
        <f t="shared" si="8"/>
        <v>0</v>
      </c>
      <c r="N112" s="357"/>
      <c r="O112" s="67">
        <f>I112</f>
        <v>5179215.8100000005</v>
      </c>
      <c r="P112" s="69"/>
      <c r="Q112" s="69"/>
      <c r="R112" s="69"/>
      <c r="S112" s="70"/>
      <c r="T112" s="64">
        <f t="shared" si="10"/>
        <v>0</v>
      </c>
      <c r="U112" s="64"/>
    </row>
    <row r="113" spans="1:21" ht="18" customHeight="1" x14ac:dyDescent="0.2">
      <c r="A113" s="825" t="s">
        <v>436</v>
      </c>
      <c r="B113" s="826"/>
      <c r="C113" s="826"/>
      <c r="D113" s="2" t="s">
        <v>437</v>
      </c>
      <c r="E113" s="2">
        <v>2</v>
      </c>
      <c r="F113" s="607">
        <f>255000</f>
        <v>255000</v>
      </c>
      <c r="G113" s="54">
        <f t="shared" si="14"/>
        <v>510000</v>
      </c>
      <c r="H113" s="93">
        <f t="shared" si="15"/>
        <v>2.9213577688902419E-2</v>
      </c>
      <c r="I113" s="65">
        <f t="shared" ref="I113:I116" si="17">G113</f>
        <v>510000</v>
      </c>
      <c r="J113" s="65"/>
      <c r="K113" s="65"/>
      <c r="L113" s="66"/>
      <c r="M113" s="64">
        <f t="shared" si="8"/>
        <v>0</v>
      </c>
      <c r="N113" s="357"/>
      <c r="O113" s="69"/>
      <c r="P113" s="69">
        <f>I113</f>
        <v>510000</v>
      </c>
      <c r="Q113" s="69"/>
      <c r="R113" s="69"/>
      <c r="S113" s="70"/>
      <c r="T113" s="64">
        <f t="shared" si="10"/>
        <v>0</v>
      </c>
      <c r="U113" s="64"/>
    </row>
    <row r="114" spans="1:21" ht="32.25" customHeight="1" x14ac:dyDescent="0.2">
      <c r="A114" s="825" t="s">
        <v>438</v>
      </c>
      <c r="B114" s="826"/>
      <c r="C114" s="826"/>
      <c r="D114" s="2" t="s">
        <v>439</v>
      </c>
      <c r="E114" s="2">
        <v>1</v>
      </c>
      <c r="F114" s="607">
        <v>1077860</v>
      </c>
      <c r="G114" s="54">
        <f t="shared" si="14"/>
        <v>1077860</v>
      </c>
      <c r="H114" s="93">
        <f t="shared" si="15"/>
        <v>6.1741464407373263E-2</v>
      </c>
      <c r="I114" s="65">
        <f t="shared" si="17"/>
        <v>1077860</v>
      </c>
      <c r="J114" s="65"/>
      <c r="K114" s="65"/>
      <c r="L114" s="66"/>
      <c r="M114" s="64">
        <f t="shared" si="8"/>
        <v>0</v>
      </c>
      <c r="N114" s="357"/>
      <c r="O114" s="69"/>
      <c r="P114" s="69">
        <f>I114</f>
        <v>1077860</v>
      </c>
      <c r="Q114" s="69"/>
      <c r="R114" s="69"/>
      <c r="S114" s="70"/>
      <c r="T114" s="64">
        <f t="shared" si="10"/>
        <v>0</v>
      </c>
      <c r="U114" s="64"/>
    </row>
    <row r="115" spans="1:21" ht="18" hidden="1" customHeight="1" x14ac:dyDescent="0.2">
      <c r="A115" s="825"/>
      <c r="B115" s="826"/>
      <c r="C115" s="826"/>
      <c r="D115" s="2"/>
      <c r="E115" s="2"/>
      <c r="F115" s="607"/>
      <c r="G115" s="54"/>
      <c r="H115" s="93">
        <f t="shared" ref="H115:H138" si="18">IFERROR(G115/$G$149,0)</f>
        <v>0</v>
      </c>
      <c r="I115" s="65">
        <f t="shared" si="17"/>
        <v>0</v>
      </c>
      <c r="J115" s="65"/>
      <c r="K115" s="65"/>
      <c r="L115" s="66"/>
      <c r="M115" s="64">
        <f t="shared" si="8"/>
        <v>0</v>
      </c>
      <c r="N115" s="357"/>
      <c r="O115" s="69"/>
      <c r="P115" s="69"/>
      <c r="Q115" s="69"/>
      <c r="R115" s="69"/>
      <c r="S115" s="70"/>
      <c r="T115" s="64">
        <f t="shared" si="10"/>
        <v>0</v>
      </c>
      <c r="U115" s="64"/>
    </row>
    <row r="116" spans="1:21" ht="18" hidden="1" customHeight="1" x14ac:dyDescent="0.2">
      <c r="A116" s="825"/>
      <c r="B116" s="826"/>
      <c r="C116" s="826"/>
      <c r="D116" s="2"/>
      <c r="E116" s="2"/>
      <c r="F116" s="607"/>
      <c r="G116" s="54"/>
      <c r="H116" s="93">
        <f t="shared" si="18"/>
        <v>0</v>
      </c>
      <c r="I116" s="65">
        <f t="shared" si="17"/>
        <v>0</v>
      </c>
      <c r="J116" s="65"/>
      <c r="K116" s="65"/>
      <c r="L116" s="66"/>
      <c r="M116" s="64">
        <f t="shared" si="8"/>
        <v>0</v>
      </c>
      <c r="N116" s="357"/>
      <c r="O116" s="69"/>
      <c r="P116" s="69"/>
      <c r="Q116" s="69"/>
      <c r="R116" s="69"/>
      <c r="S116" s="70"/>
      <c r="T116" s="64">
        <f t="shared" si="10"/>
        <v>0</v>
      </c>
      <c r="U116" s="64"/>
    </row>
    <row r="117" spans="1:21" ht="18" hidden="1" customHeight="1" x14ac:dyDescent="0.2">
      <c r="A117" s="823"/>
      <c r="B117" s="824"/>
      <c r="C117" s="824"/>
      <c r="D117" s="52"/>
      <c r="E117" s="53"/>
      <c r="F117" s="442"/>
      <c r="G117" s="54">
        <f t="shared" si="14"/>
        <v>0</v>
      </c>
      <c r="H117" s="93">
        <f t="shared" si="18"/>
        <v>0</v>
      </c>
      <c r="I117" s="65"/>
      <c r="J117" s="65"/>
      <c r="K117" s="65"/>
      <c r="L117" s="66"/>
      <c r="M117" s="64">
        <f t="shared" si="8"/>
        <v>0</v>
      </c>
      <c r="N117" s="357"/>
      <c r="O117" s="69"/>
      <c r="P117" s="69"/>
      <c r="Q117" s="69"/>
      <c r="R117" s="69"/>
      <c r="S117" s="70"/>
      <c r="T117" s="64">
        <f t="shared" si="10"/>
        <v>0</v>
      </c>
      <c r="U117" s="64"/>
    </row>
    <row r="118" spans="1:21" ht="18" hidden="1" customHeight="1" x14ac:dyDescent="0.2">
      <c r="A118" s="823"/>
      <c r="B118" s="824"/>
      <c r="C118" s="824"/>
      <c r="D118" s="52"/>
      <c r="E118" s="53"/>
      <c r="F118" s="442"/>
      <c r="G118" s="54">
        <f t="shared" si="14"/>
        <v>0</v>
      </c>
      <c r="H118" s="93">
        <f t="shared" si="18"/>
        <v>0</v>
      </c>
      <c r="I118" s="65"/>
      <c r="J118" s="65"/>
      <c r="K118" s="65"/>
      <c r="L118" s="66"/>
      <c r="M118" s="64">
        <f t="shared" si="8"/>
        <v>0</v>
      </c>
      <c r="N118" s="357"/>
      <c r="O118" s="69"/>
      <c r="P118" s="69"/>
      <c r="Q118" s="69"/>
      <c r="R118" s="69"/>
      <c r="S118" s="70"/>
      <c r="T118" s="64">
        <f t="shared" si="10"/>
        <v>0</v>
      </c>
      <c r="U118" s="64"/>
    </row>
    <row r="119" spans="1:21" ht="18" hidden="1" customHeight="1" x14ac:dyDescent="0.2">
      <c r="A119" s="823"/>
      <c r="B119" s="824"/>
      <c r="C119" s="824"/>
      <c r="D119" s="52"/>
      <c r="E119" s="53"/>
      <c r="F119" s="442"/>
      <c r="G119" s="54">
        <f t="shared" si="14"/>
        <v>0</v>
      </c>
      <c r="H119" s="93">
        <f t="shared" si="18"/>
        <v>0</v>
      </c>
      <c r="I119" s="65"/>
      <c r="J119" s="65"/>
      <c r="K119" s="65"/>
      <c r="L119" s="66"/>
      <c r="M119" s="64">
        <f t="shared" si="8"/>
        <v>0</v>
      </c>
      <c r="N119" s="357"/>
      <c r="O119" s="69"/>
      <c r="P119" s="69"/>
      <c r="Q119" s="69"/>
      <c r="R119" s="69"/>
      <c r="S119" s="70"/>
      <c r="T119" s="64">
        <f t="shared" si="10"/>
        <v>0</v>
      </c>
      <c r="U119" s="64"/>
    </row>
    <row r="120" spans="1:21" ht="18" hidden="1" customHeight="1" x14ac:dyDescent="0.2">
      <c r="A120" s="823"/>
      <c r="B120" s="824"/>
      <c r="C120" s="824"/>
      <c r="D120" s="52"/>
      <c r="E120" s="53"/>
      <c r="F120" s="442"/>
      <c r="G120" s="54">
        <f t="shared" si="14"/>
        <v>0</v>
      </c>
      <c r="H120" s="93">
        <f t="shared" si="18"/>
        <v>0</v>
      </c>
      <c r="I120" s="65"/>
      <c r="J120" s="65"/>
      <c r="K120" s="65"/>
      <c r="L120" s="66"/>
      <c r="M120" s="64">
        <f t="shared" si="8"/>
        <v>0</v>
      </c>
      <c r="N120" s="357"/>
      <c r="O120" s="69"/>
      <c r="P120" s="69"/>
      <c r="Q120" s="69"/>
      <c r="R120" s="69"/>
      <c r="S120" s="70"/>
      <c r="T120" s="64">
        <f t="shared" si="10"/>
        <v>0</v>
      </c>
      <c r="U120" s="64"/>
    </row>
    <row r="121" spans="1:21" ht="18" hidden="1" customHeight="1" x14ac:dyDescent="0.2">
      <c r="A121" s="823"/>
      <c r="B121" s="824"/>
      <c r="C121" s="824"/>
      <c r="D121" s="52"/>
      <c r="E121" s="53"/>
      <c r="F121" s="442"/>
      <c r="G121" s="54">
        <f t="shared" si="14"/>
        <v>0</v>
      </c>
      <c r="H121" s="93">
        <f t="shared" si="18"/>
        <v>0</v>
      </c>
      <c r="I121" s="65"/>
      <c r="J121" s="65"/>
      <c r="K121" s="65"/>
      <c r="L121" s="66"/>
      <c r="M121" s="64">
        <f t="shared" si="8"/>
        <v>0</v>
      </c>
      <c r="N121" s="357"/>
      <c r="O121" s="69"/>
      <c r="P121" s="69"/>
      <c r="Q121" s="69"/>
      <c r="R121" s="69"/>
      <c r="S121" s="70"/>
      <c r="T121" s="64">
        <f t="shared" si="10"/>
        <v>0</v>
      </c>
      <c r="U121" s="64"/>
    </row>
    <row r="122" spans="1:21" ht="18" hidden="1" customHeight="1" x14ac:dyDescent="0.2">
      <c r="A122" s="823"/>
      <c r="B122" s="824"/>
      <c r="C122" s="824"/>
      <c r="D122" s="52"/>
      <c r="E122" s="53"/>
      <c r="F122" s="442"/>
      <c r="G122" s="54">
        <f t="shared" si="14"/>
        <v>0</v>
      </c>
      <c r="H122" s="93">
        <f t="shared" si="18"/>
        <v>0</v>
      </c>
      <c r="I122" s="65"/>
      <c r="J122" s="65"/>
      <c r="K122" s="65"/>
      <c r="L122" s="66"/>
      <c r="M122" s="64">
        <f t="shared" si="8"/>
        <v>0</v>
      </c>
      <c r="N122" s="357"/>
      <c r="O122" s="69"/>
      <c r="P122" s="69"/>
      <c r="Q122" s="69"/>
      <c r="R122" s="69"/>
      <c r="S122" s="70"/>
      <c r="T122" s="64">
        <f t="shared" si="10"/>
        <v>0</v>
      </c>
      <c r="U122" s="64"/>
    </row>
    <row r="123" spans="1:21" ht="18" hidden="1" customHeight="1" x14ac:dyDescent="0.2">
      <c r="A123" s="823"/>
      <c r="B123" s="824"/>
      <c r="C123" s="824"/>
      <c r="D123" s="52"/>
      <c r="E123" s="53"/>
      <c r="F123" s="442"/>
      <c r="G123" s="54">
        <f t="shared" si="14"/>
        <v>0</v>
      </c>
      <c r="H123" s="93">
        <f t="shared" si="18"/>
        <v>0</v>
      </c>
      <c r="I123" s="65"/>
      <c r="J123" s="65"/>
      <c r="K123" s="65"/>
      <c r="L123" s="66"/>
      <c r="M123" s="64">
        <f t="shared" si="8"/>
        <v>0</v>
      </c>
      <c r="N123" s="357"/>
      <c r="O123" s="69"/>
      <c r="P123" s="69"/>
      <c r="Q123" s="69"/>
      <c r="R123" s="69"/>
      <c r="S123" s="70"/>
      <c r="T123" s="64">
        <f t="shared" si="10"/>
        <v>0</v>
      </c>
      <c r="U123" s="64"/>
    </row>
    <row r="124" spans="1:21" ht="18" hidden="1" customHeight="1" x14ac:dyDescent="0.2">
      <c r="A124" s="823"/>
      <c r="B124" s="824"/>
      <c r="C124" s="824"/>
      <c r="D124" s="52"/>
      <c r="E124" s="53"/>
      <c r="F124" s="442"/>
      <c r="G124" s="54">
        <f t="shared" si="14"/>
        <v>0</v>
      </c>
      <c r="H124" s="93">
        <f t="shared" si="18"/>
        <v>0</v>
      </c>
      <c r="I124" s="65"/>
      <c r="J124" s="65"/>
      <c r="K124" s="65"/>
      <c r="L124" s="66"/>
      <c r="M124" s="64">
        <f t="shared" si="8"/>
        <v>0</v>
      </c>
      <c r="N124" s="357"/>
      <c r="O124" s="69"/>
      <c r="P124" s="69"/>
      <c r="Q124" s="69"/>
      <c r="R124" s="69"/>
      <c r="S124" s="70"/>
      <c r="T124" s="64">
        <f t="shared" si="10"/>
        <v>0</v>
      </c>
      <c r="U124" s="64"/>
    </row>
    <row r="125" spans="1:21" ht="18" hidden="1" customHeight="1" x14ac:dyDescent="0.2">
      <c r="A125" s="823"/>
      <c r="B125" s="824"/>
      <c r="C125" s="824"/>
      <c r="D125" s="52"/>
      <c r="E125" s="53"/>
      <c r="F125" s="442"/>
      <c r="G125" s="54">
        <f t="shared" si="14"/>
        <v>0</v>
      </c>
      <c r="H125" s="93">
        <f t="shared" si="18"/>
        <v>0</v>
      </c>
      <c r="I125" s="65"/>
      <c r="J125" s="65"/>
      <c r="K125" s="65"/>
      <c r="L125" s="66"/>
      <c r="M125" s="64">
        <f t="shared" si="8"/>
        <v>0</v>
      </c>
      <c r="N125" s="357"/>
      <c r="O125" s="69"/>
      <c r="P125" s="69"/>
      <c r="Q125" s="69"/>
      <c r="R125" s="69"/>
      <c r="S125" s="70"/>
      <c r="T125" s="64">
        <f t="shared" si="10"/>
        <v>0</v>
      </c>
      <c r="U125" s="64"/>
    </row>
    <row r="126" spans="1:21" ht="18" hidden="1" customHeight="1" x14ac:dyDescent="0.2">
      <c r="A126" s="823"/>
      <c r="B126" s="824"/>
      <c r="C126" s="824"/>
      <c r="D126" s="52"/>
      <c r="E126" s="53"/>
      <c r="F126" s="442"/>
      <c r="G126" s="54">
        <f t="shared" si="14"/>
        <v>0</v>
      </c>
      <c r="H126" s="93">
        <f t="shared" si="18"/>
        <v>0</v>
      </c>
      <c r="I126" s="65"/>
      <c r="J126" s="65"/>
      <c r="K126" s="65"/>
      <c r="L126" s="66"/>
      <c r="M126" s="64">
        <f t="shared" si="8"/>
        <v>0</v>
      </c>
      <c r="N126" s="357"/>
      <c r="O126" s="69"/>
      <c r="P126" s="69"/>
      <c r="Q126" s="69"/>
      <c r="R126" s="69"/>
      <c r="S126" s="70"/>
      <c r="T126" s="64">
        <f t="shared" si="10"/>
        <v>0</v>
      </c>
      <c r="U126" s="64"/>
    </row>
    <row r="127" spans="1:21" ht="18" hidden="1" customHeight="1" x14ac:dyDescent="0.2">
      <c r="A127" s="823"/>
      <c r="B127" s="824"/>
      <c r="C127" s="824"/>
      <c r="D127" s="52"/>
      <c r="E127" s="53"/>
      <c r="F127" s="442"/>
      <c r="G127" s="54">
        <f t="shared" si="14"/>
        <v>0</v>
      </c>
      <c r="H127" s="93">
        <f t="shared" si="18"/>
        <v>0</v>
      </c>
      <c r="I127" s="65"/>
      <c r="J127" s="65"/>
      <c r="K127" s="65"/>
      <c r="L127" s="66"/>
      <c r="M127" s="64">
        <f t="shared" si="8"/>
        <v>0</v>
      </c>
      <c r="N127" s="357"/>
      <c r="O127" s="69"/>
      <c r="P127" s="69"/>
      <c r="Q127" s="69"/>
      <c r="R127" s="69"/>
      <c r="S127" s="70"/>
      <c r="T127" s="64">
        <f t="shared" si="10"/>
        <v>0</v>
      </c>
      <c r="U127" s="64"/>
    </row>
    <row r="128" spans="1:21" ht="18" hidden="1" customHeight="1" x14ac:dyDescent="0.2">
      <c r="A128" s="823"/>
      <c r="B128" s="824"/>
      <c r="C128" s="824"/>
      <c r="D128" s="52"/>
      <c r="E128" s="53"/>
      <c r="F128" s="442"/>
      <c r="G128" s="54">
        <f t="shared" si="14"/>
        <v>0</v>
      </c>
      <c r="H128" s="93">
        <f t="shared" si="18"/>
        <v>0</v>
      </c>
      <c r="I128" s="65"/>
      <c r="J128" s="65"/>
      <c r="K128" s="65"/>
      <c r="L128" s="66"/>
      <c r="M128" s="64">
        <f t="shared" si="8"/>
        <v>0</v>
      </c>
      <c r="N128" s="357"/>
      <c r="O128" s="69"/>
      <c r="P128" s="69"/>
      <c r="Q128" s="69"/>
      <c r="R128" s="69"/>
      <c r="S128" s="70"/>
      <c r="T128" s="64">
        <f t="shared" si="10"/>
        <v>0</v>
      </c>
      <c r="U128" s="64"/>
    </row>
    <row r="129" spans="1:21" ht="18" hidden="1" customHeight="1" x14ac:dyDescent="0.2">
      <c r="A129" s="823"/>
      <c r="B129" s="824"/>
      <c r="C129" s="824"/>
      <c r="D129" s="52"/>
      <c r="E129" s="53"/>
      <c r="F129" s="442"/>
      <c r="G129" s="54">
        <f t="shared" si="14"/>
        <v>0</v>
      </c>
      <c r="H129" s="93">
        <f t="shared" si="18"/>
        <v>0</v>
      </c>
      <c r="I129" s="65"/>
      <c r="J129" s="65"/>
      <c r="K129" s="65"/>
      <c r="L129" s="66"/>
      <c r="M129" s="64">
        <f t="shared" si="8"/>
        <v>0</v>
      </c>
      <c r="N129" s="357"/>
      <c r="O129" s="69"/>
      <c r="P129" s="69"/>
      <c r="Q129" s="69"/>
      <c r="R129" s="69"/>
      <c r="S129" s="70"/>
      <c r="T129" s="64">
        <f t="shared" si="10"/>
        <v>0</v>
      </c>
      <c r="U129" s="64"/>
    </row>
    <row r="130" spans="1:21" ht="18" hidden="1" customHeight="1" x14ac:dyDescent="0.2">
      <c r="A130" s="823"/>
      <c r="B130" s="824"/>
      <c r="C130" s="824"/>
      <c r="D130" s="52"/>
      <c r="E130" s="53"/>
      <c r="F130" s="442"/>
      <c r="G130" s="54">
        <f t="shared" si="14"/>
        <v>0</v>
      </c>
      <c r="H130" s="93">
        <f t="shared" si="18"/>
        <v>0</v>
      </c>
      <c r="I130" s="65"/>
      <c r="J130" s="65"/>
      <c r="K130" s="65"/>
      <c r="L130" s="66"/>
      <c r="M130" s="64">
        <f t="shared" si="8"/>
        <v>0</v>
      </c>
      <c r="N130" s="357"/>
      <c r="O130" s="69"/>
      <c r="P130" s="69"/>
      <c r="Q130" s="69"/>
      <c r="R130" s="69"/>
      <c r="S130" s="70"/>
      <c r="T130" s="64">
        <f t="shared" si="10"/>
        <v>0</v>
      </c>
      <c r="U130" s="64"/>
    </row>
    <row r="131" spans="1:21" ht="18" hidden="1" customHeight="1" x14ac:dyDescent="0.2">
      <c r="A131" s="823"/>
      <c r="B131" s="824"/>
      <c r="C131" s="824"/>
      <c r="D131" s="52"/>
      <c r="E131" s="53"/>
      <c r="F131" s="442"/>
      <c r="G131" s="54">
        <f t="shared" si="14"/>
        <v>0</v>
      </c>
      <c r="H131" s="93">
        <f t="shared" si="18"/>
        <v>0</v>
      </c>
      <c r="I131" s="65"/>
      <c r="J131" s="65"/>
      <c r="K131" s="65"/>
      <c r="L131" s="66"/>
      <c r="M131" s="64">
        <f t="shared" si="8"/>
        <v>0</v>
      </c>
      <c r="N131" s="357"/>
      <c r="O131" s="69"/>
      <c r="P131" s="69"/>
      <c r="Q131" s="69"/>
      <c r="R131" s="69"/>
      <c r="S131" s="70"/>
      <c r="T131" s="64">
        <f t="shared" si="10"/>
        <v>0</v>
      </c>
      <c r="U131" s="64"/>
    </row>
    <row r="132" spans="1:21" ht="18" hidden="1" customHeight="1" x14ac:dyDescent="0.2">
      <c r="A132" s="823"/>
      <c r="B132" s="824"/>
      <c r="C132" s="824"/>
      <c r="D132" s="52"/>
      <c r="E132" s="53"/>
      <c r="F132" s="442"/>
      <c r="G132" s="54">
        <f t="shared" si="14"/>
        <v>0</v>
      </c>
      <c r="H132" s="93">
        <f t="shared" si="18"/>
        <v>0</v>
      </c>
      <c r="I132" s="65"/>
      <c r="J132" s="65"/>
      <c r="K132" s="65"/>
      <c r="L132" s="66"/>
      <c r="M132" s="64">
        <f t="shared" si="8"/>
        <v>0</v>
      </c>
      <c r="N132" s="357"/>
      <c r="O132" s="69"/>
      <c r="P132" s="69"/>
      <c r="Q132" s="69"/>
      <c r="R132" s="69"/>
      <c r="S132" s="70"/>
      <c r="T132" s="64">
        <f t="shared" si="10"/>
        <v>0</v>
      </c>
      <c r="U132" s="64"/>
    </row>
    <row r="133" spans="1:21" ht="18" hidden="1" customHeight="1" x14ac:dyDescent="0.2">
      <c r="A133" s="823"/>
      <c r="B133" s="824"/>
      <c r="C133" s="824"/>
      <c r="D133" s="52"/>
      <c r="E133" s="53"/>
      <c r="F133" s="442"/>
      <c r="G133" s="54">
        <f t="shared" si="14"/>
        <v>0</v>
      </c>
      <c r="H133" s="93">
        <f t="shared" si="18"/>
        <v>0</v>
      </c>
      <c r="I133" s="65"/>
      <c r="J133" s="65"/>
      <c r="K133" s="65"/>
      <c r="L133" s="66"/>
      <c r="M133" s="64">
        <f t="shared" si="8"/>
        <v>0</v>
      </c>
      <c r="N133" s="357"/>
      <c r="O133" s="69"/>
      <c r="P133" s="69"/>
      <c r="Q133" s="69"/>
      <c r="R133" s="69"/>
      <c r="S133" s="70"/>
      <c r="T133" s="64">
        <f t="shared" si="10"/>
        <v>0</v>
      </c>
      <c r="U133" s="64"/>
    </row>
    <row r="134" spans="1:21" ht="18" hidden="1" customHeight="1" x14ac:dyDescent="0.2">
      <c r="A134" s="823"/>
      <c r="B134" s="824"/>
      <c r="C134" s="824"/>
      <c r="D134" s="52"/>
      <c r="E134" s="53"/>
      <c r="F134" s="442"/>
      <c r="G134" s="54">
        <f t="shared" si="14"/>
        <v>0</v>
      </c>
      <c r="H134" s="93">
        <f t="shared" si="18"/>
        <v>0</v>
      </c>
      <c r="I134" s="65"/>
      <c r="J134" s="65"/>
      <c r="K134" s="65"/>
      <c r="L134" s="66"/>
      <c r="M134" s="64">
        <f t="shared" si="8"/>
        <v>0</v>
      </c>
      <c r="N134" s="357"/>
      <c r="O134" s="69"/>
      <c r="P134" s="69"/>
      <c r="Q134" s="69"/>
      <c r="R134" s="69"/>
      <c r="S134" s="70"/>
      <c r="T134" s="64">
        <f t="shared" si="10"/>
        <v>0</v>
      </c>
      <c r="U134" s="64"/>
    </row>
    <row r="135" spans="1:21" ht="18" hidden="1" customHeight="1" x14ac:dyDescent="0.2">
      <c r="A135" s="823"/>
      <c r="B135" s="824"/>
      <c r="C135" s="824"/>
      <c r="D135" s="52"/>
      <c r="E135" s="53"/>
      <c r="F135" s="442"/>
      <c r="G135" s="54">
        <f t="shared" si="14"/>
        <v>0</v>
      </c>
      <c r="H135" s="93">
        <f t="shared" si="18"/>
        <v>0</v>
      </c>
      <c r="I135" s="65"/>
      <c r="J135" s="65"/>
      <c r="K135" s="65"/>
      <c r="L135" s="66"/>
      <c r="M135" s="64">
        <f t="shared" si="8"/>
        <v>0</v>
      </c>
      <c r="N135" s="357"/>
      <c r="O135" s="69"/>
      <c r="P135" s="69"/>
      <c r="Q135" s="69"/>
      <c r="R135" s="69"/>
      <c r="S135" s="70"/>
      <c r="T135" s="64">
        <f t="shared" si="10"/>
        <v>0</v>
      </c>
      <c r="U135" s="64"/>
    </row>
    <row r="136" spans="1:21" ht="18" hidden="1" customHeight="1" x14ac:dyDescent="0.2">
      <c r="A136" s="823"/>
      <c r="B136" s="824"/>
      <c r="C136" s="824"/>
      <c r="D136" s="52"/>
      <c r="E136" s="53"/>
      <c r="F136" s="442"/>
      <c r="G136" s="54">
        <f t="shared" si="14"/>
        <v>0</v>
      </c>
      <c r="H136" s="93">
        <f t="shared" si="18"/>
        <v>0</v>
      </c>
      <c r="I136" s="65"/>
      <c r="J136" s="65"/>
      <c r="K136" s="65"/>
      <c r="L136" s="66"/>
      <c r="M136" s="64">
        <f t="shared" si="8"/>
        <v>0</v>
      </c>
      <c r="N136" s="357"/>
      <c r="O136" s="69"/>
      <c r="P136" s="69"/>
      <c r="Q136" s="69"/>
      <c r="R136" s="69"/>
      <c r="S136" s="70"/>
      <c r="T136" s="64">
        <f t="shared" si="10"/>
        <v>0</v>
      </c>
      <c r="U136" s="64"/>
    </row>
    <row r="137" spans="1:21" ht="18" hidden="1" customHeight="1" x14ac:dyDescent="0.2">
      <c r="A137" s="823"/>
      <c r="B137" s="824"/>
      <c r="C137" s="824"/>
      <c r="D137" s="52"/>
      <c r="E137" s="53"/>
      <c r="F137" s="442"/>
      <c r="G137" s="54">
        <f t="shared" si="14"/>
        <v>0</v>
      </c>
      <c r="H137" s="93">
        <f t="shared" si="18"/>
        <v>0</v>
      </c>
      <c r="I137" s="65"/>
      <c r="J137" s="65"/>
      <c r="K137" s="65"/>
      <c r="L137" s="66"/>
      <c r="M137" s="64">
        <f t="shared" si="8"/>
        <v>0</v>
      </c>
      <c r="N137" s="357"/>
      <c r="O137" s="69"/>
      <c r="P137" s="69"/>
      <c r="Q137" s="69"/>
      <c r="R137" s="69"/>
      <c r="S137" s="70"/>
      <c r="T137" s="64">
        <f t="shared" si="10"/>
        <v>0</v>
      </c>
      <c r="U137" s="64"/>
    </row>
    <row r="138" spans="1:21" ht="18" hidden="1" customHeight="1" x14ac:dyDescent="0.2">
      <c r="A138" s="823"/>
      <c r="B138" s="824"/>
      <c r="C138" s="824"/>
      <c r="D138" s="52"/>
      <c r="E138" s="53"/>
      <c r="F138" s="442"/>
      <c r="G138" s="54">
        <f t="shared" si="14"/>
        <v>0</v>
      </c>
      <c r="H138" s="93">
        <f t="shared" si="18"/>
        <v>0</v>
      </c>
      <c r="I138" s="65"/>
      <c r="J138" s="65"/>
      <c r="K138" s="65"/>
      <c r="L138" s="66"/>
      <c r="M138" s="64">
        <f t="shared" si="8"/>
        <v>0</v>
      </c>
      <c r="N138" s="357"/>
      <c r="O138" s="69"/>
      <c r="P138" s="69"/>
      <c r="Q138" s="69"/>
      <c r="R138" s="69"/>
      <c r="S138" s="70"/>
      <c r="T138" s="64">
        <f t="shared" si="10"/>
        <v>0</v>
      </c>
      <c r="U138" s="64"/>
    </row>
    <row r="139" spans="1:21" ht="18" hidden="1" customHeight="1" x14ac:dyDescent="0.2">
      <c r="A139" s="823"/>
      <c r="B139" s="824"/>
      <c r="C139" s="824"/>
      <c r="D139" s="52"/>
      <c r="E139" s="53"/>
      <c r="F139" s="442"/>
      <c r="G139" s="54">
        <f t="shared" si="14"/>
        <v>0</v>
      </c>
      <c r="H139" s="93">
        <f t="shared" ref="H139:H148" si="19">IFERROR(G139/$G$149,0)</f>
        <v>0</v>
      </c>
      <c r="I139" s="65"/>
      <c r="J139" s="65"/>
      <c r="K139" s="65"/>
      <c r="L139" s="66"/>
      <c r="M139" s="64">
        <f t="shared" si="8"/>
        <v>0</v>
      </c>
      <c r="N139" s="357"/>
      <c r="O139" s="69"/>
      <c r="P139" s="69"/>
      <c r="Q139" s="69"/>
      <c r="R139" s="69"/>
      <c r="S139" s="70"/>
      <c r="T139" s="64">
        <f t="shared" si="10"/>
        <v>0</v>
      </c>
      <c r="U139" s="64"/>
    </row>
    <row r="140" spans="1:21" ht="18" hidden="1" customHeight="1" x14ac:dyDescent="0.2">
      <c r="A140" s="823"/>
      <c r="B140" s="824"/>
      <c r="C140" s="824"/>
      <c r="D140" s="52"/>
      <c r="E140" s="53"/>
      <c r="F140" s="442"/>
      <c r="G140" s="54">
        <f t="shared" si="14"/>
        <v>0</v>
      </c>
      <c r="H140" s="93">
        <f t="shared" si="19"/>
        <v>0</v>
      </c>
      <c r="I140" s="65"/>
      <c r="J140" s="65"/>
      <c r="K140" s="65"/>
      <c r="L140" s="66"/>
      <c r="M140" s="64">
        <f t="shared" si="8"/>
        <v>0</v>
      </c>
      <c r="N140" s="357"/>
      <c r="O140" s="69"/>
      <c r="P140" s="69"/>
      <c r="Q140" s="69"/>
      <c r="R140" s="69"/>
      <c r="S140" s="70"/>
      <c r="T140" s="64">
        <f t="shared" si="10"/>
        <v>0</v>
      </c>
      <c r="U140" s="64"/>
    </row>
    <row r="141" spans="1:21" ht="18" hidden="1" customHeight="1" x14ac:dyDescent="0.2">
      <c r="A141" s="823"/>
      <c r="B141" s="824"/>
      <c r="C141" s="824"/>
      <c r="D141" s="52"/>
      <c r="E141" s="53"/>
      <c r="F141" s="442"/>
      <c r="G141" s="54">
        <f t="shared" si="14"/>
        <v>0</v>
      </c>
      <c r="H141" s="93">
        <f t="shared" si="19"/>
        <v>0</v>
      </c>
      <c r="I141" s="65"/>
      <c r="J141" s="65"/>
      <c r="K141" s="65"/>
      <c r="L141" s="66"/>
      <c r="M141" s="64">
        <f t="shared" si="8"/>
        <v>0</v>
      </c>
      <c r="N141" s="357"/>
      <c r="O141" s="69"/>
      <c r="P141" s="69"/>
      <c r="Q141" s="69"/>
      <c r="R141" s="69"/>
      <c r="S141" s="70"/>
      <c r="T141" s="64">
        <f t="shared" ref="T141:T148" si="20">I141-SUM(N141:S141)</f>
        <v>0</v>
      </c>
      <c r="U141" s="64"/>
    </row>
    <row r="142" spans="1:21" ht="18" hidden="1" customHeight="1" x14ac:dyDescent="0.2">
      <c r="A142" s="823"/>
      <c r="B142" s="824"/>
      <c r="C142" s="824"/>
      <c r="D142" s="52"/>
      <c r="E142" s="53"/>
      <c r="F142" s="442"/>
      <c r="G142" s="54">
        <f t="shared" si="14"/>
        <v>0</v>
      </c>
      <c r="H142" s="93">
        <f t="shared" si="19"/>
        <v>0</v>
      </c>
      <c r="I142" s="65"/>
      <c r="J142" s="65"/>
      <c r="K142" s="65"/>
      <c r="L142" s="66"/>
      <c r="M142" s="64">
        <f t="shared" si="8"/>
        <v>0</v>
      </c>
      <c r="N142" s="357"/>
      <c r="O142" s="69"/>
      <c r="P142" s="69"/>
      <c r="Q142" s="69"/>
      <c r="R142" s="69"/>
      <c r="S142" s="70"/>
      <c r="T142" s="64">
        <f t="shared" si="20"/>
        <v>0</v>
      </c>
      <c r="U142" s="64"/>
    </row>
    <row r="143" spans="1:21" ht="18" hidden="1" customHeight="1" x14ac:dyDescent="0.2">
      <c r="A143" s="823"/>
      <c r="B143" s="824"/>
      <c r="C143" s="824"/>
      <c r="D143" s="52"/>
      <c r="E143" s="53"/>
      <c r="F143" s="442"/>
      <c r="G143" s="54">
        <f t="shared" si="14"/>
        <v>0</v>
      </c>
      <c r="H143" s="93">
        <f t="shared" si="19"/>
        <v>0</v>
      </c>
      <c r="I143" s="65"/>
      <c r="J143" s="65"/>
      <c r="K143" s="65"/>
      <c r="L143" s="66"/>
      <c r="M143" s="64">
        <f t="shared" si="8"/>
        <v>0</v>
      </c>
      <c r="N143" s="357"/>
      <c r="O143" s="69"/>
      <c r="P143" s="69"/>
      <c r="Q143" s="69"/>
      <c r="R143" s="69"/>
      <c r="S143" s="70"/>
      <c r="T143" s="64">
        <f t="shared" si="20"/>
        <v>0</v>
      </c>
      <c r="U143" s="64"/>
    </row>
    <row r="144" spans="1:21" ht="18" hidden="1" customHeight="1" x14ac:dyDescent="0.2">
      <c r="A144" s="823"/>
      <c r="B144" s="824"/>
      <c r="C144" s="824"/>
      <c r="D144" s="52"/>
      <c r="E144" s="53"/>
      <c r="F144" s="442"/>
      <c r="G144" s="54">
        <f t="shared" si="14"/>
        <v>0</v>
      </c>
      <c r="H144" s="93">
        <f t="shared" si="19"/>
        <v>0</v>
      </c>
      <c r="I144" s="65"/>
      <c r="J144" s="65"/>
      <c r="K144" s="65"/>
      <c r="L144" s="66"/>
      <c r="M144" s="64">
        <f t="shared" si="8"/>
        <v>0</v>
      </c>
      <c r="N144" s="357"/>
      <c r="O144" s="69"/>
      <c r="P144" s="69"/>
      <c r="Q144" s="69"/>
      <c r="R144" s="69"/>
      <c r="S144" s="70"/>
      <c r="T144" s="64">
        <f t="shared" si="20"/>
        <v>0</v>
      </c>
      <c r="U144" s="64"/>
    </row>
    <row r="145" spans="1:21" ht="18" hidden="1" customHeight="1" x14ac:dyDescent="0.2">
      <c r="A145" s="823"/>
      <c r="B145" s="824"/>
      <c r="C145" s="824"/>
      <c r="D145" s="52"/>
      <c r="E145" s="53"/>
      <c r="F145" s="442"/>
      <c r="G145" s="54">
        <f t="shared" si="14"/>
        <v>0</v>
      </c>
      <c r="H145" s="93">
        <f t="shared" si="19"/>
        <v>0</v>
      </c>
      <c r="I145" s="65"/>
      <c r="J145" s="65"/>
      <c r="K145" s="65"/>
      <c r="L145" s="66"/>
      <c r="M145" s="64">
        <f t="shared" si="8"/>
        <v>0</v>
      </c>
      <c r="N145" s="357"/>
      <c r="O145" s="69"/>
      <c r="P145" s="69"/>
      <c r="Q145" s="69"/>
      <c r="R145" s="69"/>
      <c r="S145" s="70"/>
      <c r="T145" s="64">
        <f t="shared" si="20"/>
        <v>0</v>
      </c>
      <c r="U145" s="64"/>
    </row>
    <row r="146" spans="1:21" ht="18" hidden="1" customHeight="1" x14ac:dyDescent="0.2">
      <c r="A146" s="823"/>
      <c r="B146" s="824"/>
      <c r="C146" s="824"/>
      <c r="D146" s="52"/>
      <c r="E146" s="53"/>
      <c r="F146" s="442"/>
      <c r="G146" s="54">
        <f t="shared" si="14"/>
        <v>0</v>
      </c>
      <c r="H146" s="93">
        <f t="shared" si="19"/>
        <v>0</v>
      </c>
      <c r="I146" s="65"/>
      <c r="J146" s="65"/>
      <c r="K146" s="65"/>
      <c r="L146" s="66"/>
      <c r="M146" s="64">
        <f t="shared" si="8"/>
        <v>0</v>
      </c>
      <c r="N146" s="357"/>
      <c r="O146" s="69"/>
      <c r="P146" s="69"/>
      <c r="Q146" s="69"/>
      <c r="R146" s="69"/>
      <c r="S146" s="70"/>
      <c r="T146" s="64">
        <f t="shared" si="20"/>
        <v>0</v>
      </c>
      <c r="U146" s="64"/>
    </row>
    <row r="147" spans="1:21" ht="18" hidden="1" customHeight="1" x14ac:dyDescent="0.2">
      <c r="A147" s="823"/>
      <c r="B147" s="824"/>
      <c r="C147" s="824"/>
      <c r="D147" s="52"/>
      <c r="E147" s="53"/>
      <c r="F147" s="442"/>
      <c r="G147" s="54">
        <f t="shared" si="14"/>
        <v>0</v>
      </c>
      <c r="H147" s="93">
        <f t="shared" si="19"/>
        <v>0</v>
      </c>
      <c r="I147" s="65"/>
      <c r="J147" s="65"/>
      <c r="K147" s="65"/>
      <c r="L147" s="66"/>
      <c r="M147" s="64">
        <f t="shared" si="8"/>
        <v>0</v>
      </c>
      <c r="N147" s="357"/>
      <c r="O147" s="69"/>
      <c r="P147" s="69"/>
      <c r="Q147" s="69"/>
      <c r="R147" s="69"/>
      <c r="S147" s="70"/>
      <c r="T147" s="64">
        <f t="shared" si="20"/>
        <v>0</v>
      </c>
      <c r="U147" s="64"/>
    </row>
    <row r="148" spans="1:21" ht="18" hidden="1" customHeight="1" x14ac:dyDescent="0.2">
      <c r="A148" s="823"/>
      <c r="B148" s="824"/>
      <c r="C148" s="824"/>
      <c r="D148" s="52"/>
      <c r="E148" s="53"/>
      <c r="F148" s="442"/>
      <c r="G148" s="54">
        <f t="shared" si="14"/>
        <v>0</v>
      </c>
      <c r="H148" s="93">
        <f t="shared" si="19"/>
        <v>0</v>
      </c>
      <c r="I148" s="65"/>
      <c r="J148" s="65"/>
      <c r="K148" s="65"/>
      <c r="L148" s="66"/>
      <c r="M148" s="64">
        <f t="shared" si="8"/>
        <v>0</v>
      </c>
      <c r="N148" s="357"/>
      <c r="O148" s="69"/>
      <c r="P148" s="69"/>
      <c r="Q148" s="69"/>
      <c r="R148" s="69"/>
      <c r="S148" s="70"/>
      <c r="T148" s="64">
        <f t="shared" si="20"/>
        <v>0</v>
      </c>
      <c r="U148" s="64"/>
    </row>
    <row r="149" spans="1:21" ht="18" customHeight="1" thickBot="1" x14ac:dyDescent="0.25">
      <c r="A149" s="892" t="s">
        <v>440</v>
      </c>
      <c r="B149" s="893"/>
      <c r="C149" s="893"/>
      <c r="D149" s="893"/>
      <c r="E149" s="893"/>
      <c r="F149" s="893"/>
      <c r="G149" s="55">
        <f>SUM(G105:G148)</f>
        <v>17457635.810000002</v>
      </c>
      <c r="H149" s="94">
        <f>SUM(H105:H148)</f>
        <v>1</v>
      </c>
      <c r="I149" s="71">
        <f>SUM(I105:I148)</f>
        <v>9467075.8100000005</v>
      </c>
      <c r="J149" s="71">
        <f t="shared" ref="J149:L149" si="21">SUM(J105:J148)</f>
        <v>450560</v>
      </c>
      <c r="K149" s="71">
        <f>SUM(K105:K148)</f>
        <v>0</v>
      </c>
      <c r="L149" s="72">
        <f t="shared" si="21"/>
        <v>7540000</v>
      </c>
      <c r="M149" s="64">
        <f t="shared" si="8"/>
        <v>0</v>
      </c>
      <c r="N149" s="358"/>
      <c r="O149" s="359"/>
      <c r="P149" s="359"/>
      <c r="Q149" s="359"/>
      <c r="R149" s="359"/>
      <c r="S149" s="360"/>
      <c r="T149" s="64"/>
      <c r="U149" s="64"/>
    </row>
    <row r="150" spans="1:21" ht="18" customHeight="1" x14ac:dyDescent="0.2">
      <c r="A150" s="48"/>
      <c r="B150" s="48"/>
      <c r="C150" s="48"/>
      <c r="D150" s="48"/>
      <c r="E150" s="48"/>
      <c r="F150" s="48"/>
      <c r="G150" s="76"/>
      <c r="H150" s="396"/>
      <c r="I150" s="77"/>
      <c r="J150" s="77"/>
      <c r="K150" s="77"/>
      <c r="L150" s="77"/>
      <c r="M150" s="64"/>
      <c r="N150" s="77">
        <f>SUM(N11:N149)</f>
        <v>11952000</v>
      </c>
      <c r="O150" s="77">
        <f t="shared" ref="O150:S150" si="22">SUM(O11:O149)</f>
        <v>19588215.810000002</v>
      </c>
      <c r="P150" s="77">
        <f t="shared" si="22"/>
        <v>17543860</v>
      </c>
      <c r="Q150" s="77">
        <f t="shared" si="22"/>
        <v>0</v>
      </c>
      <c r="R150" s="77">
        <f t="shared" si="22"/>
        <v>0</v>
      </c>
      <c r="S150" s="77">
        <f t="shared" si="22"/>
        <v>0</v>
      </c>
      <c r="T150" s="64"/>
      <c r="U150" s="64"/>
    </row>
    <row r="151" spans="1:21" ht="18" customHeight="1" thickBot="1" x14ac:dyDescent="0.25">
      <c r="A151" s="48"/>
      <c r="B151" s="48"/>
      <c r="C151" s="48"/>
      <c r="D151" s="48"/>
      <c r="E151" s="48"/>
      <c r="F151" s="48"/>
      <c r="G151" s="76"/>
      <c r="H151" s="57"/>
      <c r="I151" s="77"/>
      <c r="J151" s="77"/>
      <c r="K151" s="77"/>
      <c r="L151" s="77"/>
      <c r="M151" s="64"/>
      <c r="N151" s="64"/>
      <c r="O151" s="64"/>
      <c r="P151" s="64"/>
      <c r="Q151" s="64"/>
      <c r="R151" s="64"/>
      <c r="S151" s="64"/>
      <c r="T151" s="64"/>
      <c r="U151" s="64"/>
    </row>
    <row r="152" spans="1:21" ht="18" customHeight="1" x14ac:dyDescent="0.2">
      <c r="A152" s="48"/>
      <c r="B152" s="48"/>
      <c r="C152" s="48"/>
      <c r="D152" s="48"/>
      <c r="E152" s="48"/>
      <c r="F152" s="48"/>
      <c r="G152" s="76"/>
      <c r="H152" s="57"/>
      <c r="I152" s="920" t="s">
        <v>400</v>
      </c>
      <c r="J152" s="864"/>
      <c r="K152" s="864"/>
      <c r="L152" s="865"/>
      <c r="M152" s="78"/>
      <c r="N152" s="78"/>
      <c r="O152" s="78"/>
      <c r="P152" s="78"/>
      <c r="Q152" s="78"/>
      <c r="R152" s="78"/>
      <c r="S152" s="78"/>
      <c r="T152" s="78"/>
      <c r="U152" s="78"/>
    </row>
    <row r="153" spans="1:21" ht="18" customHeight="1" x14ac:dyDescent="0.2">
      <c r="B153" s="48"/>
      <c r="C153" s="48"/>
      <c r="D153" s="48"/>
      <c r="E153" s="48"/>
      <c r="F153" s="48"/>
      <c r="G153" s="76"/>
      <c r="H153" s="57"/>
      <c r="I153" s="919" t="s">
        <v>409</v>
      </c>
      <c r="J153" s="866"/>
      <c r="K153" s="866" t="s">
        <v>425</v>
      </c>
      <c r="L153" s="867"/>
      <c r="M153" s="78"/>
      <c r="N153" s="78"/>
      <c r="O153" s="78"/>
      <c r="P153" s="78"/>
      <c r="Q153" s="78"/>
      <c r="R153" s="78"/>
      <c r="S153" s="78"/>
      <c r="T153" s="78"/>
      <c r="U153" s="78"/>
    </row>
    <row r="154" spans="1:21" ht="18" customHeight="1" thickBot="1" x14ac:dyDescent="0.25">
      <c r="A154" s="896"/>
      <c r="B154" s="896"/>
      <c r="C154" s="896"/>
      <c r="D154" s="896"/>
      <c r="E154" s="896"/>
      <c r="F154" s="896"/>
      <c r="G154" s="191"/>
      <c r="H154" s="57"/>
      <c r="I154" s="79" t="s">
        <v>411</v>
      </c>
      <c r="J154" s="74" t="s">
        <v>412</v>
      </c>
      <c r="K154" s="74" t="s">
        <v>411</v>
      </c>
      <c r="L154" s="75" t="s">
        <v>412</v>
      </c>
      <c r="M154" s="64"/>
      <c r="N154" s="64"/>
      <c r="O154" s="64"/>
      <c r="P154" s="64"/>
      <c r="Q154" s="64"/>
      <c r="R154" s="64"/>
      <c r="S154" s="64"/>
      <c r="T154" s="64"/>
      <c r="U154" s="64"/>
    </row>
    <row r="155" spans="1:21" ht="18" customHeight="1" x14ac:dyDescent="0.2">
      <c r="A155" s="894" t="s">
        <v>441</v>
      </c>
      <c r="B155" s="895"/>
      <c r="C155" s="895"/>
      <c r="D155" s="895"/>
      <c r="E155" s="895"/>
      <c r="F155" s="895"/>
      <c r="G155" s="352">
        <f>G100+G149</f>
        <v>57625660.810000002</v>
      </c>
      <c r="I155" s="80">
        <f>I100+I149</f>
        <v>49084075.810000002</v>
      </c>
      <c r="J155" s="81">
        <f>J100+J149</f>
        <v>1001585.0000000001</v>
      </c>
      <c r="K155" s="81">
        <f>K100+K149</f>
        <v>0</v>
      </c>
      <c r="L155" s="82">
        <f>L100+L149</f>
        <v>7540000</v>
      </c>
      <c r="M155" s="64">
        <f>G155-SUM(I155:L155)</f>
        <v>0</v>
      </c>
      <c r="N155" s="64"/>
      <c r="O155" s="64"/>
      <c r="P155" s="64"/>
      <c r="Q155" s="64"/>
      <c r="R155" s="64"/>
      <c r="S155" s="64"/>
      <c r="T155" s="64"/>
      <c r="U155" s="64"/>
    </row>
    <row r="156" spans="1:21" ht="18" customHeight="1" x14ac:dyDescent="0.2">
      <c r="A156" s="904" t="s">
        <v>442</v>
      </c>
      <c r="B156" s="905"/>
      <c r="C156" s="905"/>
      <c r="D156" s="905"/>
      <c r="E156" s="905"/>
      <c r="F156" s="905"/>
      <c r="G156" s="363">
        <f>I156</f>
        <v>49084075.810000002</v>
      </c>
      <c r="I156" s="350">
        <f>I155</f>
        <v>49084075.810000002</v>
      </c>
      <c r="J156" s="83"/>
      <c r="K156" s="83">
        <f>IF(G154="Si",K155,0)</f>
        <v>0</v>
      </c>
      <c r="L156" s="84"/>
      <c r="M156" s="64">
        <f>G156-SUM(I156:L156)</f>
        <v>0</v>
      </c>
      <c r="N156" s="64"/>
      <c r="O156" s="64"/>
      <c r="P156" s="64"/>
      <c r="Q156" s="64"/>
      <c r="R156" s="64"/>
      <c r="S156" s="64"/>
      <c r="T156" s="64"/>
      <c r="U156" s="64"/>
    </row>
    <row r="157" spans="1:21" ht="18" customHeight="1" x14ac:dyDescent="0.2">
      <c r="A157" s="884" t="s">
        <v>443</v>
      </c>
      <c r="B157" s="885"/>
      <c r="C157" s="885"/>
      <c r="D157" s="885"/>
      <c r="E157" s="886"/>
      <c r="F157" s="85">
        <v>0.14000000000000001</v>
      </c>
      <c r="G157" s="513">
        <f>F157*G156</f>
        <v>6871770.6134000011</v>
      </c>
      <c r="H157" s="86"/>
      <c r="I157" s="350">
        <f>I156*F157</f>
        <v>6871770.6134000011</v>
      </c>
      <c r="J157" s="83"/>
      <c r="K157" s="83">
        <f>IF($G$154="Si",K156*#REF!,0)</f>
        <v>0</v>
      </c>
      <c r="L157" s="84"/>
      <c r="M157" s="64">
        <f>G157-SUM(I157:L157)</f>
        <v>0</v>
      </c>
      <c r="N157" s="64"/>
      <c r="O157" s="64"/>
      <c r="P157" s="64"/>
      <c r="Q157" s="64"/>
      <c r="R157" s="64"/>
      <c r="S157" s="64"/>
      <c r="T157" s="64"/>
      <c r="U157" s="64"/>
    </row>
    <row r="158" spans="1:21" ht="18" customHeight="1" thickBot="1" x14ac:dyDescent="0.25">
      <c r="A158" s="897" t="s">
        <v>444</v>
      </c>
      <c r="B158" s="898"/>
      <c r="C158" s="898"/>
      <c r="D158" s="898"/>
      <c r="E158" s="898"/>
      <c r="F158" s="898"/>
      <c r="G158" s="353">
        <f>G155+G157</f>
        <v>64497431.4234</v>
      </c>
      <c r="I158" s="80">
        <f>SUM(I156:I157)</f>
        <v>55955846.4234</v>
      </c>
      <c r="J158" s="81">
        <f>J155</f>
        <v>1001585.0000000001</v>
      </c>
      <c r="K158" s="81">
        <f>IF(G154="Si",SUM(K156:K157),K155)</f>
        <v>0</v>
      </c>
      <c r="L158" s="82">
        <f>L155</f>
        <v>7540000</v>
      </c>
      <c r="M158" s="64">
        <f>G158-SUM(I158:L158)</f>
        <v>0</v>
      </c>
      <c r="N158" s="64"/>
      <c r="O158" s="64"/>
      <c r="P158" s="64"/>
      <c r="Q158" s="64"/>
      <c r="R158" s="64"/>
      <c r="S158" s="64"/>
      <c r="T158" s="64"/>
      <c r="U158" s="64"/>
    </row>
    <row r="159" spans="1:21" ht="18" customHeight="1" x14ac:dyDescent="0.2">
      <c r="A159" s="48"/>
      <c r="B159" s="48"/>
      <c r="C159" s="48"/>
      <c r="D159" s="48"/>
      <c r="E159" s="48"/>
      <c r="F159" s="48"/>
      <c r="G159" s="56"/>
      <c r="I159" s="910">
        <f>I158+J158</f>
        <v>56957431.4234</v>
      </c>
      <c r="J159" s="906"/>
      <c r="K159" s="906">
        <f>K158+L158</f>
        <v>7540000</v>
      </c>
      <c r="L159" s="907"/>
      <c r="M159" s="87" t="s">
        <v>445</v>
      </c>
      <c r="N159" s="212">
        <f>G158-I159-K159</f>
        <v>0</v>
      </c>
      <c r="O159" s="188"/>
      <c r="P159" s="188"/>
      <c r="Q159" s="188"/>
      <c r="R159" s="188"/>
      <c r="S159" s="188"/>
      <c r="T159" s="188"/>
    </row>
    <row r="160" spans="1:21" ht="18" customHeight="1" thickBot="1" x14ac:dyDescent="0.25">
      <c r="A160" s="48"/>
      <c r="B160" s="48"/>
      <c r="C160" s="48"/>
      <c r="D160" s="48"/>
      <c r="E160" s="48"/>
      <c r="F160" s="48"/>
      <c r="G160" s="56"/>
      <c r="I160" s="917">
        <f>IFERROR(I159/G158,0)</f>
        <v>0.883096119743081</v>
      </c>
      <c r="J160" s="918"/>
      <c r="K160" s="908">
        <f>IFERROR(K159/G158,0)</f>
        <v>0.11690388025691903</v>
      </c>
      <c r="L160" s="909"/>
      <c r="M160" s="88" t="s">
        <v>446</v>
      </c>
      <c r="N160" s="188"/>
      <c r="O160" s="188"/>
      <c r="P160" s="188"/>
      <c r="Q160" s="188"/>
      <c r="R160" s="188"/>
      <c r="S160" s="188"/>
      <c r="T160" s="188"/>
      <c r="U160" s="188"/>
    </row>
    <row r="161" spans="1:22" ht="18" customHeight="1" thickBot="1" x14ac:dyDescent="0.25">
      <c r="A161" s="899" t="s">
        <v>447</v>
      </c>
      <c r="B161" s="900"/>
      <c r="C161" s="900"/>
      <c r="D161" s="900"/>
      <c r="E161" s="900"/>
      <c r="F161" s="901"/>
      <c r="G161" s="56"/>
    </row>
    <row r="162" spans="1:22" ht="27" customHeight="1" x14ac:dyDescent="0.2">
      <c r="A162" s="915" t="s">
        <v>402</v>
      </c>
      <c r="B162" s="916"/>
      <c r="C162" s="916"/>
      <c r="D162" s="340" t="s">
        <v>407</v>
      </c>
      <c r="E162" s="95" t="s">
        <v>448</v>
      </c>
      <c r="F162" s="96" t="s">
        <v>449</v>
      </c>
    </row>
    <row r="163" spans="1:22" ht="30.75" customHeight="1" x14ac:dyDescent="0.2">
      <c r="A163" s="902" t="str">
        <f>A100</f>
        <v>SUBTOTAL PERSONAL (Mano de Obra Calificada + Mano de Obra no Calificada)</v>
      </c>
      <c r="B163" s="903"/>
      <c r="C163" s="903"/>
      <c r="D163" s="45">
        <f>G100</f>
        <v>40168025</v>
      </c>
      <c r="E163" s="354">
        <f>IFERROR(D163/$G$155,0)</f>
        <v>0.69705100879345561</v>
      </c>
      <c r="F163" s="355">
        <f>IFERROR(D163/$G$158,0)</f>
        <v>0.62278487861497744</v>
      </c>
      <c r="G163" s="89"/>
    </row>
    <row r="164" spans="1:22" ht="18" customHeight="1" x14ac:dyDescent="0.2">
      <c r="A164" s="911" t="str">
        <f>A102</f>
        <v>COSTOS (Diferentes a los costos del personal)</v>
      </c>
      <c r="B164" s="912"/>
      <c r="C164" s="912"/>
      <c r="D164" s="45">
        <f>G149</f>
        <v>17457635.810000002</v>
      </c>
      <c r="E164" s="354">
        <f>IFERROR(D164/$G$155,0)</f>
        <v>0.30294899120654445</v>
      </c>
      <c r="F164" s="355">
        <f t="shared" ref="F164:F165" si="23">IFERROR(D164/$G$158,0)</f>
        <v>0.27067179924418328</v>
      </c>
      <c r="G164" s="56"/>
    </row>
    <row r="165" spans="1:22" ht="18" customHeight="1" thickBot="1" x14ac:dyDescent="0.25">
      <c r="A165" s="913" t="str">
        <f>A157</f>
        <v>Gastos de administración u operativos</v>
      </c>
      <c r="B165" s="914"/>
      <c r="C165" s="914"/>
      <c r="D165" s="364">
        <f>G157</f>
        <v>6871770.6134000011</v>
      </c>
      <c r="E165" s="365" t="s">
        <v>450</v>
      </c>
      <c r="F165" s="356">
        <f t="shared" si="23"/>
        <v>0.10654332214083935</v>
      </c>
      <c r="G165" s="56"/>
      <c r="H165" s="89"/>
      <c r="I165" s="89"/>
      <c r="J165" s="89"/>
      <c r="K165" s="89"/>
      <c r="L165" s="89"/>
      <c r="M165" s="89"/>
      <c r="N165" s="89"/>
      <c r="O165" s="89"/>
      <c r="P165" s="89"/>
      <c r="Q165" s="89"/>
      <c r="R165" s="89"/>
      <c r="S165" s="89"/>
      <c r="T165" s="89"/>
      <c r="U165" s="89"/>
      <c r="V165" s="89"/>
    </row>
    <row r="166" spans="1:22" ht="18" customHeight="1" x14ac:dyDescent="0.2">
      <c r="E166" s="60">
        <f>SUM(E163:E164)</f>
        <v>1</v>
      </c>
      <c r="F166" s="60">
        <f>SUM(F163:F165)</f>
        <v>1</v>
      </c>
    </row>
    <row r="167" spans="1:22" ht="18" customHeight="1" thickBot="1" x14ac:dyDescent="0.25"/>
    <row r="168" spans="1:22" ht="100.5" customHeight="1" thickBot="1" x14ac:dyDescent="0.25">
      <c r="A168" s="887" t="s">
        <v>451</v>
      </c>
      <c r="B168" s="888"/>
      <c r="C168" s="888"/>
      <c r="D168" s="888"/>
      <c r="E168" s="888"/>
      <c r="F168" s="888"/>
      <c r="G168" s="888"/>
      <c r="H168" s="888"/>
      <c r="I168" s="888"/>
      <c r="J168" s="888"/>
      <c r="K168" s="888"/>
      <c r="L168" s="888"/>
      <c r="M168" s="889"/>
      <c r="N168" s="37"/>
      <c r="O168" s="37"/>
      <c r="P168" s="37"/>
      <c r="Q168" s="37"/>
      <c r="R168" s="37"/>
      <c r="S168" s="37"/>
      <c r="T168" s="37"/>
    </row>
    <row r="169" spans="1:22" ht="21" customHeight="1" thickBot="1" x14ac:dyDescent="0.25">
      <c r="A169" s="890" t="s">
        <v>452</v>
      </c>
      <c r="B169" s="891"/>
      <c r="C169" s="214" t="s">
        <v>453</v>
      </c>
    </row>
    <row r="170" spans="1:22" ht="18" customHeight="1" thickBot="1" x14ac:dyDescent="0.25"/>
    <row r="171" spans="1:22" ht="18" customHeight="1" thickBot="1" x14ac:dyDescent="0.25">
      <c r="A171" s="853" t="s">
        <v>454</v>
      </c>
      <c r="B171" s="854"/>
      <c r="C171" s="854"/>
      <c r="D171" s="854"/>
      <c r="E171" s="854"/>
      <c r="F171" s="855"/>
    </row>
    <row r="172" spans="1:22" ht="66" customHeight="1" x14ac:dyDescent="0.2">
      <c r="A172" s="209" t="s">
        <v>455</v>
      </c>
      <c r="B172" s="210" t="s">
        <v>456</v>
      </c>
      <c r="C172" s="210" t="s">
        <v>457</v>
      </c>
      <c r="D172" s="210" t="s">
        <v>458</v>
      </c>
      <c r="E172" s="210" t="s">
        <v>459</v>
      </c>
      <c r="F172" s="211" t="s">
        <v>449</v>
      </c>
    </row>
    <row r="173" spans="1:22" ht="18" customHeight="1" x14ac:dyDescent="0.2">
      <c r="A173" s="203" t="s">
        <v>127</v>
      </c>
      <c r="B173" s="83">
        <f>N150</f>
        <v>11952000</v>
      </c>
      <c r="C173" s="648">
        <f>+B173*0.14</f>
        <v>1673280.0000000002</v>
      </c>
      <c r="D173" s="83">
        <f>SUM(B173:C173)</f>
        <v>13625280</v>
      </c>
      <c r="E173" s="202" t="s">
        <v>494</v>
      </c>
      <c r="F173" s="207">
        <f>IFERROR(D173/$I$158,0)</f>
        <v>0.24350056108349899</v>
      </c>
    </row>
    <row r="174" spans="1:22" ht="18" customHeight="1" x14ac:dyDescent="0.2">
      <c r="A174" s="647" t="s">
        <v>460</v>
      </c>
      <c r="B174" s="648">
        <f>+O150</f>
        <v>19588215.810000002</v>
      </c>
      <c r="C174" s="648">
        <f>+B174*0.14</f>
        <v>2742350.2134000007</v>
      </c>
      <c r="D174" s="648">
        <f t="shared" ref="D174:D192" si="24">SUM(B174:C174)</f>
        <v>22330566.023400001</v>
      </c>
      <c r="E174" s="649" t="s">
        <v>494</v>
      </c>
      <c r="F174" s="650">
        <f t="shared" ref="F174:F192" si="25">IFERROR(D174/$I$158,0)</f>
        <v>0.39907476073959719</v>
      </c>
    </row>
    <row r="175" spans="1:22" ht="18" customHeight="1" x14ac:dyDescent="0.2">
      <c r="A175" s="203" t="s">
        <v>379</v>
      </c>
      <c r="B175" s="83">
        <f>P150</f>
        <v>17543860</v>
      </c>
      <c r="C175" s="648">
        <f>+B175*0.14</f>
        <v>2456140.4000000004</v>
      </c>
      <c r="D175" s="83">
        <f t="shared" si="24"/>
        <v>20000000.399999999</v>
      </c>
      <c r="E175" s="202" t="s">
        <v>494</v>
      </c>
      <c r="F175" s="207">
        <f t="shared" si="25"/>
        <v>0.35742467817690382</v>
      </c>
    </row>
    <row r="176" spans="1:22" ht="18" hidden="1" customHeight="1" x14ac:dyDescent="0.2">
      <c r="A176" s="203"/>
      <c r="B176" s="83"/>
      <c r="C176" s="83"/>
      <c r="D176" s="83"/>
      <c r="E176" s="202"/>
      <c r="F176" s="207">
        <f t="shared" ref="F176:F185" si="26">IFERROR(D176/$I$158,0)</f>
        <v>0</v>
      </c>
    </row>
    <row r="177" spans="1:6" ht="18" hidden="1" customHeight="1" x14ac:dyDescent="0.2">
      <c r="A177" s="203"/>
      <c r="B177" s="83"/>
      <c r="C177" s="83"/>
      <c r="D177" s="83"/>
      <c r="E177" s="202"/>
      <c r="F177" s="207">
        <f t="shared" si="26"/>
        <v>0</v>
      </c>
    </row>
    <row r="178" spans="1:6" ht="18" hidden="1" customHeight="1" x14ac:dyDescent="0.2">
      <c r="A178" s="203"/>
      <c r="B178" s="83"/>
      <c r="C178" s="83"/>
      <c r="D178" s="83"/>
      <c r="E178" s="202"/>
      <c r="F178" s="207">
        <f t="shared" si="26"/>
        <v>0</v>
      </c>
    </row>
    <row r="179" spans="1:6" ht="18" hidden="1" customHeight="1" x14ac:dyDescent="0.2">
      <c r="A179" s="203"/>
      <c r="B179" s="83"/>
      <c r="C179" s="83"/>
      <c r="D179" s="83"/>
      <c r="E179" s="202"/>
      <c r="F179" s="207">
        <f t="shared" si="26"/>
        <v>0</v>
      </c>
    </row>
    <row r="180" spans="1:6" ht="18" hidden="1" customHeight="1" x14ac:dyDescent="0.2">
      <c r="A180" s="203"/>
      <c r="B180" s="83"/>
      <c r="C180" s="83"/>
      <c r="D180" s="83"/>
      <c r="E180" s="202"/>
      <c r="F180" s="207">
        <f t="shared" si="26"/>
        <v>0</v>
      </c>
    </row>
    <row r="181" spans="1:6" ht="18" hidden="1" customHeight="1" x14ac:dyDescent="0.2">
      <c r="A181" s="203"/>
      <c r="B181" s="83"/>
      <c r="C181" s="83"/>
      <c r="D181" s="83"/>
      <c r="E181" s="202"/>
      <c r="F181" s="207">
        <f>IFERROR(D181/$I$158,0)</f>
        <v>0</v>
      </c>
    </row>
    <row r="182" spans="1:6" ht="18" hidden="1" customHeight="1" x14ac:dyDescent="0.2">
      <c r="A182" s="203"/>
      <c r="B182" s="83"/>
      <c r="C182" s="83"/>
      <c r="D182" s="83"/>
      <c r="E182" s="202"/>
      <c r="F182" s="207">
        <f t="shared" si="26"/>
        <v>0</v>
      </c>
    </row>
    <row r="183" spans="1:6" ht="18" hidden="1" customHeight="1" x14ac:dyDescent="0.2">
      <c r="A183" s="203"/>
      <c r="B183" s="83"/>
      <c r="C183" s="83"/>
      <c r="D183" s="83"/>
      <c r="E183" s="202"/>
      <c r="F183" s="207">
        <f t="shared" si="26"/>
        <v>0</v>
      </c>
    </row>
    <row r="184" spans="1:6" ht="18" hidden="1" customHeight="1" x14ac:dyDescent="0.2">
      <c r="A184" s="203"/>
      <c r="B184" s="83"/>
      <c r="C184" s="83"/>
      <c r="D184" s="83"/>
      <c r="E184" s="202"/>
      <c r="F184" s="207">
        <f t="shared" si="26"/>
        <v>0</v>
      </c>
    </row>
    <row r="185" spans="1:6" ht="18" hidden="1" customHeight="1" x14ac:dyDescent="0.2">
      <c r="A185" s="203"/>
      <c r="B185" s="83"/>
      <c r="C185" s="83"/>
      <c r="D185" s="83"/>
      <c r="E185" s="202"/>
      <c r="F185" s="207">
        <f t="shared" si="26"/>
        <v>0</v>
      </c>
    </row>
    <row r="186" spans="1:6" ht="18" hidden="1" customHeight="1" x14ac:dyDescent="0.2">
      <c r="A186" s="203"/>
      <c r="B186" s="83"/>
      <c r="C186" s="83"/>
      <c r="D186" s="83"/>
      <c r="E186" s="202"/>
      <c r="F186" s="207">
        <f>IFERROR(D186/$I$158,0)</f>
        <v>0</v>
      </c>
    </row>
    <row r="187" spans="1:6" ht="18" hidden="1" customHeight="1" x14ac:dyDescent="0.2">
      <c r="A187" s="203"/>
      <c r="B187" s="83"/>
      <c r="C187" s="83"/>
      <c r="D187" s="83"/>
      <c r="E187" s="202"/>
      <c r="F187" s="207">
        <f t="shared" si="25"/>
        <v>0</v>
      </c>
    </row>
    <row r="188" spans="1:6" ht="18" hidden="1" customHeight="1" x14ac:dyDescent="0.2">
      <c r="A188" s="203"/>
      <c r="B188" s="83"/>
      <c r="C188" s="83"/>
      <c r="D188" s="83"/>
      <c r="E188" s="202"/>
      <c r="F188" s="207">
        <f t="shared" si="25"/>
        <v>0</v>
      </c>
    </row>
    <row r="189" spans="1:6" ht="18" hidden="1" customHeight="1" x14ac:dyDescent="0.2">
      <c r="A189" s="203"/>
      <c r="B189" s="83"/>
      <c r="C189" s="83"/>
      <c r="D189" s="83"/>
      <c r="E189" s="202"/>
      <c r="F189" s="207">
        <f t="shared" si="25"/>
        <v>0</v>
      </c>
    </row>
    <row r="190" spans="1:6" ht="18" hidden="1" customHeight="1" x14ac:dyDescent="0.2">
      <c r="A190" s="203"/>
      <c r="B190" s="83"/>
      <c r="C190" s="83"/>
      <c r="D190" s="83"/>
      <c r="E190" s="202"/>
      <c r="F190" s="207">
        <f t="shared" si="25"/>
        <v>0</v>
      </c>
    </row>
    <row r="191" spans="1:6" ht="18" hidden="1" customHeight="1" x14ac:dyDescent="0.2">
      <c r="A191" s="203"/>
      <c r="B191" s="83"/>
      <c r="C191" s="83"/>
      <c r="D191" s="83"/>
      <c r="E191" s="202"/>
      <c r="F191" s="207">
        <f t="shared" si="25"/>
        <v>0</v>
      </c>
    </row>
    <row r="192" spans="1:6" ht="18" customHeight="1" thickBot="1" x14ac:dyDescent="0.25">
      <c r="A192" s="204"/>
      <c r="B192" s="206"/>
      <c r="C192" s="206"/>
      <c r="D192" s="206">
        <f t="shared" si="24"/>
        <v>0</v>
      </c>
      <c r="E192" s="205"/>
      <c r="F192" s="208">
        <f t="shared" si="25"/>
        <v>0</v>
      </c>
    </row>
    <row r="193" spans="2:6" ht="18" customHeight="1" x14ac:dyDescent="0.2">
      <c r="B193" s="394">
        <f>SUM(B173:B192)</f>
        <v>49084075.810000002</v>
      </c>
      <c r="C193" s="394">
        <f>SUM(C173:C192)</f>
        <v>6871770.6134000011</v>
      </c>
      <c r="D193" s="394">
        <f>SUM(D173:D192)</f>
        <v>55955846.4234</v>
      </c>
      <c r="E193" s="393"/>
      <c r="F193" s="397">
        <f>SUM(F173:F192)</f>
        <v>1</v>
      </c>
    </row>
    <row r="194" spans="2:6" ht="18" customHeight="1" x14ac:dyDescent="0.2">
      <c r="B194" s="395">
        <f>B193-I156</f>
        <v>0</v>
      </c>
      <c r="C194" s="64">
        <f>C193-I157</f>
        <v>0</v>
      </c>
      <c r="D194" s="395">
        <f>D193-I158</f>
        <v>0</v>
      </c>
      <c r="E194" s="398"/>
      <c r="F194" s="398"/>
    </row>
  </sheetData>
  <sheetProtection algorithmName="SHA-512" hashValue="P+o6T0r9vGK5JWgKJY3sTeauBWT16XDOiKgi6rhdLDhQeVIxJiG0/mpAABBODymCeIvcohVfXoLsS8dm3Zhhig==" saltValue="cUEP+OkhGwMDvHwkZGAP2g==" spinCount="100000" sheet="1" formatCells="0" formatColumns="0" formatRows="0"/>
  <mergeCells count="102">
    <mergeCell ref="A157:E157"/>
    <mergeCell ref="A123:C123"/>
    <mergeCell ref="A124:C124"/>
    <mergeCell ref="A168:M168"/>
    <mergeCell ref="A169:B169"/>
    <mergeCell ref="A149:F149"/>
    <mergeCell ref="A155:F155"/>
    <mergeCell ref="A154:F154"/>
    <mergeCell ref="A158:F158"/>
    <mergeCell ref="A161:F161"/>
    <mergeCell ref="A163:C163"/>
    <mergeCell ref="K153:L153"/>
    <mergeCell ref="A156:F156"/>
    <mergeCell ref="K159:L159"/>
    <mergeCell ref="K160:L160"/>
    <mergeCell ref="I159:J159"/>
    <mergeCell ref="A164:C164"/>
    <mergeCell ref="A165:C165"/>
    <mergeCell ref="A162:C162"/>
    <mergeCell ref="I160:J160"/>
    <mergeCell ref="I153:J153"/>
    <mergeCell ref="I152:L152"/>
    <mergeCell ref="A148:C148"/>
    <mergeCell ref="A138:C138"/>
    <mergeCell ref="A171:F171"/>
    <mergeCell ref="N8:S9"/>
    <mergeCell ref="H103:H104"/>
    <mergeCell ref="I102:L102"/>
    <mergeCell ref="I103:J103"/>
    <mergeCell ref="K103:L103"/>
    <mergeCell ref="A103:C104"/>
    <mergeCell ref="D103:D104"/>
    <mergeCell ref="E103:E104"/>
    <mergeCell ref="F103:F104"/>
    <mergeCell ref="I8:L8"/>
    <mergeCell ref="I9:J9"/>
    <mergeCell ref="K9:L9"/>
    <mergeCell ref="A9:A10"/>
    <mergeCell ref="H9:H10"/>
    <mergeCell ref="B9:B10"/>
    <mergeCell ref="A8:H8"/>
    <mergeCell ref="A100:F100"/>
    <mergeCell ref="A140:C140"/>
    <mergeCell ref="A141:C141"/>
    <mergeCell ref="A142:C142"/>
    <mergeCell ref="A117:C117"/>
    <mergeCell ref="G9:G10"/>
    <mergeCell ref="C9:C10"/>
    <mergeCell ref="D9:D10"/>
    <mergeCell ref="E9:E10"/>
    <mergeCell ref="F9:F10"/>
    <mergeCell ref="A107:C107"/>
    <mergeCell ref="A61:F61"/>
    <mergeCell ref="A11:L11"/>
    <mergeCell ref="A62:L62"/>
    <mergeCell ref="A1:D3"/>
    <mergeCell ref="E1:S1"/>
    <mergeCell ref="E2:S2"/>
    <mergeCell ref="E3:K3"/>
    <mergeCell ref="L3:S3"/>
    <mergeCell ref="A5:B5"/>
    <mergeCell ref="A6:B6"/>
    <mergeCell ref="C5:S5"/>
    <mergeCell ref="C6:S6"/>
    <mergeCell ref="A99:F99"/>
    <mergeCell ref="A115:C115"/>
    <mergeCell ref="A116:C116"/>
    <mergeCell ref="A130:C130"/>
    <mergeCell ref="A131:C131"/>
    <mergeCell ref="A132:C132"/>
    <mergeCell ref="A102:H102"/>
    <mergeCell ref="A105:C105"/>
    <mergeCell ref="A106:C106"/>
    <mergeCell ref="G103:G104"/>
    <mergeCell ref="A108:C108"/>
    <mergeCell ref="A127:C127"/>
    <mergeCell ref="A109:C109"/>
    <mergeCell ref="A110:C110"/>
    <mergeCell ref="A111:C111"/>
    <mergeCell ref="A112:C112"/>
    <mergeCell ref="A113:C113"/>
    <mergeCell ref="A114:C114"/>
    <mergeCell ref="A125:C125"/>
    <mergeCell ref="A126:C126"/>
    <mergeCell ref="A120:C120"/>
    <mergeCell ref="A121:C121"/>
    <mergeCell ref="A122:C122"/>
    <mergeCell ref="A118:C118"/>
    <mergeCell ref="A119:C119"/>
    <mergeCell ref="A145:C145"/>
    <mergeCell ref="A146:C146"/>
    <mergeCell ref="A147:C147"/>
    <mergeCell ref="A139:C139"/>
    <mergeCell ref="A133:C133"/>
    <mergeCell ref="A134:C134"/>
    <mergeCell ref="A135:C135"/>
    <mergeCell ref="A128:C128"/>
    <mergeCell ref="A129:C129"/>
    <mergeCell ref="A136:C136"/>
    <mergeCell ref="A137:C137"/>
    <mergeCell ref="A143:C143"/>
    <mergeCell ref="A144:C144"/>
  </mergeCells>
  <dataValidations xWindow="266" yWindow="562" count="8">
    <dataValidation allowBlank="1" showInputMessage="1" showErrorMessage="1" prompt="diligencie la cantidad del personal requerido" sqref="WVI983176:WVI983184 IW12:IW60 SS12:SS60 ACO12:ACO60 AMK12:AMK60 AWG12:AWG60 BGC12:BGC60 BPY12:BPY60 BZU12:BZU60 CJQ12:CJQ60 CTM12:CTM60 DDI12:DDI60 DNE12:DNE60 DXA12:DXA60 EGW12:EGW60 EQS12:EQS60 FAO12:FAO60 FKK12:FKK60 FUG12:FUG60 GEC12:GEC60 GNY12:GNY60 GXU12:GXU60 HHQ12:HHQ60 HRM12:HRM60 IBI12:IBI60 ILE12:ILE60 IVA12:IVA60 JEW12:JEW60 JOS12:JOS60 JYO12:JYO60 KIK12:KIK60 KSG12:KSG60 LCC12:LCC60 LLY12:LLY60 LVU12:LVU60 MFQ12:MFQ60 MPM12:MPM60 MZI12:MZI60 NJE12:NJE60 NTA12:NTA60 OCW12:OCW60 OMS12:OMS60 OWO12:OWO60 PGK12:PGK60 PQG12:PQG60 QAC12:QAC60 QJY12:QJY60 QTU12:QTU60 RDQ12:RDQ60 RNM12:RNM60 RXI12:RXI60 SHE12:SHE60 SRA12:SRA60 TAW12:TAW60 TKS12:TKS60 TUO12:TUO60 UEK12:UEK60 UOG12:UOG60 UYC12:UYC60 VHY12:VHY60 VRU12:VRU60 WBQ12:WBQ60 WLM12:WLM60 WVI12:WVI60 B65662:B65670 IW65661:IW65669 SS65661:SS65669 ACO65661:ACO65669 AMK65661:AMK65669 AWG65661:AWG65669 BGC65661:BGC65669 BPY65661:BPY65669 BZU65661:BZU65669 CJQ65661:CJQ65669 CTM65661:CTM65669 DDI65661:DDI65669 DNE65661:DNE65669 DXA65661:DXA65669 EGW65661:EGW65669 EQS65661:EQS65669 FAO65661:FAO65669 FKK65661:FKK65669 FUG65661:FUG65669 GEC65661:GEC65669 GNY65661:GNY65669 GXU65661:GXU65669 HHQ65661:HHQ65669 HRM65661:HRM65669 IBI65661:IBI65669 ILE65661:ILE65669 IVA65661:IVA65669 JEW65661:JEW65669 JOS65661:JOS65669 JYO65661:JYO65669 KIK65661:KIK65669 KSG65661:KSG65669 LCC65661:LCC65669 LLY65661:LLY65669 LVU65661:LVU65669 MFQ65661:MFQ65669 MPM65661:MPM65669 MZI65661:MZI65669 NJE65661:NJE65669 NTA65661:NTA65669 OCW65661:OCW65669 OMS65661:OMS65669 OWO65661:OWO65669 PGK65661:PGK65669 PQG65661:PQG65669 QAC65661:QAC65669 QJY65661:QJY65669 QTU65661:QTU65669 RDQ65661:RDQ65669 RNM65661:RNM65669 RXI65661:RXI65669 SHE65661:SHE65669 SRA65661:SRA65669 TAW65661:TAW65669 TKS65661:TKS65669 TUO65661:TUO65669 UEK65661:UEK65669 UOG65661:UOG65669 UYC65661:UYC65669 VHY65661:VHY65669 VRU65661:VRU65669 WBQ65661:WBQ65669 WLM65661:WLM65669 WVI65661:WVI65669 B131198:B131206 IW131197:IW131205 SS131197:SS131205 ACO131197:ACO131205 AMK131197:AMK131205 AWG131197:AWG131205 BGC131197:BGC131205 BPY131197:BPY131205 BZU131197:BZU131205 CJQ131197:CJQ131205 CTM131197:CTM131205 DDI131197:DDI131205 DNE131197:DNE131205 DXA131197:DXA131205 EGW131197:EGW131205 EQS131197:EQS131205 FAO131197:FAO131205 FKK131197:FKK131205 FUG131197:FUG131205 GEC131197:GEC131205 GNY131197:GNY131205 GXU131197:GXU131205 HHQ131197:HHQ131205 HRM131197:HRM131205 IBI131197:IBI131205 ILE131197:ILE131205 IVA131197:IVA131205 JEW131197:JEW131205 JOS131197:JOS131205 JYO131197:JYO131205 KIK131197:KIK131205 KSG131197:KSG131205 LCC131197:LCC131205 LLY131197:LLY131205 LVU131197:LVU131205 MFQ131197:MFQ131205 MPM131197:MPM131205 MZI131197:MZI131205 NJE131197:NJE131205 NTA131197:NTA131205 OCW131197:OCW131205 OMS131197:OMS131205 OWO131197:OWO131205 PGK131197:PGK131205 PQG131197:PQG131205 QAC131197:QAC131205 QJY131197:QJY131205 QTU131197:QTU131205 RDQ131197:RDQ131205 RNM131197:RNM131205 RXI131197:RXI131205 SHE131197:SHE131205 SRA131197:SRA131205 TAW131197:TAW131205 TKS131197:TKS131205 TUO131197:TUO131205 UEK131197:UEK131205 UOG131197:UOG131205 UYC131197:UYC131205 VHY131197:VHY131205 VRU131197:VRU131205 WBQ131197:WBQ131205 WLM131197:WLM131205 WVI131197:WVI131205 B196734:B196742 IW196733:IW196741 SS196733:SS196741 ACO196733:ACO196741 AMK196733:AMK196741 AWG196733:AWG196741 BGC196733:BGC196741 BPY196733:BPY196741 BZU196733:BZU196741 CJQ196733:CJQ196741 CTM196733:CTM196741 DDI196733:DDI196741 DNE196733:DNE196741 DXA196733:DXA196741 EGW196733:EGW196741 EQS196733:EQS196741 FAO196733:FAO196741 FKK196733:FKK196741 FUG196733:FUG196741 GEC196733:GEC196741 GNY196733:GNY196741 GXU196733:GXU196741 HHQ196733:HHQ196741 HRM196733:HRM196741 IBI196733:IBI196741 ILE196733:ILE196741 IVA196733:IVA196741 JEW196733:JEW196741 JOS196733:JOS196741 JYO196733:JYO196741 KIK196733:KIK196741 KSG196733:KSG196741 LCC196733:LCC196741 LLY196733:LLY196741 LVU196733:LVU196741 MFQ196733:MFQ196741 MPM196733:MPM196741 MZI196733:MZI196741 NJE196733:NJE196741 NTA196733:NTA196741 OCW196733:OCW196741 OMS196733:OMS196741 OWO196733:OWO196741 PGK196733:PGK196741 PQG196733:PQG196741 QAC196733:QAC196741 QJY196733:QJY196741 QTU196733:QTU196741 RDQ196733:RDQ196741 RNM196733:RNM196741 RXI196733:RXI196741 SHE196733:SHE196741 SRA196733:SRA196741 TAW196733:TAW196741 TKS196733:TKS196741 TUO196733:TUO196741 UEK196733:UEK196741 UOG196733:UOG196741 UYC196733:UYC196741 VHY196733:VHY196741 VRU196733:VRU196741 WBQ196733:WBQ196741 WLM196733:WLM196741 WVI196733:WVI196741 B262270:B262278 IW262269:IW262277 SS262269:SS262277 ACO262269:ACO262277 AMK262269:AMK262277 AWG262269:AWG262277 BGC262269:BGC262277 BPY262269:BPY262277 BZU262269:BZU262277 CJQ262269:CJQ262277 CTM262269:CTM262277 DDI262269:DDI262277 DNE262269:DNE262277 DXA262269:DXA262277 EGW262269:EGW262277 EQS262269:EQS262277 FAO262269:FAO262277 FKK262269:FKK262277 FUG262269:FUG262277 GEC262269:GEC262277 GNY262269:GNY262277 GXU262269:GXU262277 HHQ262269:HHQ262277 HRM262269:HRM262277 IBI262269:IBI262277 ILE262269:ILE262277 IVA262269:IVA262277 JEW262269:JEW262277 JOS262269:JOS262277 JYO262269:JYO262277 KIK262269:KIK262277 KSG262269:KSG262277 LCC262269:LCC262277 LLY262269:LLY262277 LVU262269:LVU262277 MFQ262269:MFQ262277 MPM262269:MPM262277 MZI262269:MZI262277 NJE262269:NJE262277 NTA262269:NTA262277 OCW262269:OCW262277 OMS262269:OMS262277 OWO262269:OWO262277 PGK262269:PGK262277 PQG262269:PQG262277 QAC262269:QAC262277 QJY262269:QJY262277 QTU262269:QTU262277 RDQ262269:RDQ262277 RNM262269:RNM262277 RXI262269:RXI262277 SHE262269:SHE262277 SRA262269:SRA262277 TAW262269:TAW262277 TKS262269:TKS262277 TUO262269:TUO262277 UEK262269:UEK262277 UOG262269:UOG262277 UYC262269:UYC262277 VHY262269:VHY262277 VRU262269:VRU262277 WBQ262269:WBQ262277 WLM262269:WLM262277 WVI262269:WVI262277 B327806:B327814 IW327805:IW327813 SS327805:SS327813 ACO327805:ACO327813 AMK327805:AMK327813 AWG327805:AWG327813 BGC327805:BGC327813 BPY327805:BPY327813 BZU327805:BZU327813 CJQ327805:CJQ327813 CTM327805:CTM327813 DDI327805:DDI327813 DNE327805:DNE327813 DXA327805:DXA327813 EGW327805:EGW327813 EQS327805:EQS327813 FAO327805:FAO327813 FKK327805:FKK327813 FUG327805:FUG327813 GEC327805:GEC327813 GNY327805:GNY327813 GXU327805:GXU327813 HHQ327805:HHQ327813 HRM327805:HRM327813 IBI327805:IBI327813 ILE327805:ILE327813 IVA327805:IVA327813 JEW327805:JEW327813 JOS327805:JOS327813 JYO327805:JYO327813 KIK327805:KIK327813 KSG327805:KSG327813 LCC327805:LCC327813 LLY327805:LLY327813 LVU327805:LVU327813 MFQ327805:MFQ327813 MPM327805:MPM327813 MZI327805:MZI327813 NJE327805:NJE327813 NTA327805:NTA327813 OCW327805:OCW327813 OMS327805:OMS327813 OWO327805:OWO327813 PGK327805:PGK327813 PQG327805:PQG327813 QAC327805:QAC327813 QJY327805:QJY327813 QTU327805:QTU327813 RDQ327805:RDQ327813 RNM327805:RNM327813 RXI327805:RXI327813 SHE327805:SHE327813 SRA327805:SRA327813 TAW327805:TAW327813 TKS327805:TKS327813 TUO327805:TUO327813 UEK327805:UEK327813 UOG327805:UOG327813 UYC327805:UYC327813 VHY327805:VHY327813 VRU327805:VRU327813 WBQ327805:WBQ327813 WLM327805:WLM327813 WVI327805:WVI327813 B393342:B393350 IW393341:IW393349 SS393341:SS393349 ACO393341:ACO393349 AMK393341:AMK393349 AWG393341:AWG393349 BGC393341:BGC393349 BPY393341:BPY393349 BZU393341:BZU393349 CJQ393341:CJQ393349 CTM393341:CTM393349 DDI393341:DDI393349 DNE393341:DNE393349 DXA393341:DXA393349 EGW393341:EGW393349 EQS393341:EQS393349 FAO393341:FAO393349 FKK393341:FKK393349 FUG393341:FUG393349 GEC393341:GEC393349 GNY393341:GNY393349 GXU393341:GXU393349 HHQ393341:HHQ393349 HRM393341:HRM393349 IBI393341:IBI393349 ILE393341:ILE393349 IVA393341:IVA393349 JEW393341:JEW393349 JOS393341:JOS393349 JYO393341:JYO393349 KIK393341:KIK393349 KSG393341:KSG393349 LCC393341:LCC393349 LLY393341:LLY393349 LVU393341:LVU393349 MFQ393341:MFQ393349 MPM393341:MPM393349 MZI393341:MZI393349 NJE393341:NJE393349 NTA393341:NTA393349 OCW393341:OCW393349 OMS393341:OMS393349 OWO393341:OWO393349 PGK393341:PGK393349 PQG393341:PQG393349 QAC393341:QAC393349 QJY393341:QJY393349 QTU393341:QTU393349 RDQ393341:RDQ393349 RNM393341:RNM393349 RXI393341:RXI393349 SHE393341:SHE393349 SRA393341:SRA393349 TAW393341:TAW393349 TKS393341:TKS393349 TUO393341:TUO393349 UEK393341:UEK393349 UOG393341:UOG393349 UYC393341:UYC393349 VHY393341:VHY393349 VRU393341:VRU393349 WBQ393341:WBQ393349 WLM393341:WLM393349 WVI393341:WVI393349 B458878:B458886 IW458877:IW458885 SS458877:SS458885 ACO458877:ACO458885 AMK458877:AMK458885 AWG458877:AWG458885 BGC458877:BGC458885 BPY458877:BPY458885 BZU458877:BZU458885 CJQ458877:CJQ458885 CTM458877:CTM458885 DDI458877:DDI458885 DNE458877:DNE458885 DXA458877:DXA458885 EGW458877:EGW458885 EQS458877:EQS458885 FAO458877:FAO458885 FKK458877:FKK458885 FUG458877:FUG458885 GEC458877:GEC458885 GNY458877:GNY458885 GXU458877:GXU458885 HHQ458877:HHQ458885 HRM458877:HRM458885 IBI458877:IBI458885 ILE458877:ILE458885 IVA458877:IVA458885 JEW458877:JEW458885 JOS458877:JOS458885 JYO458877:JYO458885 KIK458877:KIK458885 KSG458877:KSG458885 LCC458877:LCC458885 LLY458877:LLY458885 LVU458877:LVU458885 MFQ458877:MFQ458885 MPM458877:MPM458885 MZI458877:MZI458885 NJE458877:NJE458885 NTA458877:NTA458885 OCW458877:OCW458885 OMS458877:OMS458885 OWO458877:OWO458885 PGK458877:PGK458885 PQG458877:PQG458885 QAC458877:QAC458885 QJY458877:QJY458885 QTU458877:QTU458885 RDQ458877:RDQ458885 RNM458877:RNM458885 RXI458877:RXI458885 SHE458877:SHE458885 SRA458877:SRA458885 TAW458877:TAW458885 TKS458877:TKS458885 TUO458877:TUO458885 UEK458877:UEK458885 UOG458877:UOG458885 UYC458877:UYC458885 VHY458877:VHY458885 VRU458877:VRU458885 WBQ458877:WBQ458885 WLM458877:WLM458885 WVI458877:WVI458885 B524414:B524422 IW524413:IW524421 SS524413:SS524421 ACO524413:ACO524421 AMK524413:AMK524421 AWG524413:AWG524421 BGC524413:BGC524421 BPY524413:BPY524421 BZU524413:BZU524421 CJQ524413:CJQ524421 CTM524413:CTM524421 DDI524413:DDI524421 DNE524413:DNE524421 DXA524413:DXA524421 EGW524413:EGW524421 EQS524413:EQS524421 FAO524413:FAO524421 FKK524413:FKK524421 FUG524413:FUG524421 GEC524413:GEC524421 GNY524413:GNY524421 GXU524413:GXU524421 HHQ524413:HHQ524421 HRM524413:HRM524421 IBI524413:IBI524421 ILE524413:ILE524421 IVA524413:IVA524421 JEW524413:JEW524421 JOS524413:JOS524421 JYO524413:JYO524421 KIK524413:KIK524421 KSG524413:KSG524421 LCC524413:LCC524421 LLY524413:LLY524421 LVU524413:LVU524421 MFQ524413:MFQ524421 MPM524413:MPM524421 MZI524413:MZI524421 NJE524413:NJE524421 NTA524413:NTA524421 OCW524413:OCW524421 OMS524413:OMS524421 OWO524413:OWO524421 PGK524413:PGK524421 PQG524413:PQG524421 QAC524413:QAC524421 QJY524413:QJY524421 QTU524413:QTU524421 RDQ524413:RDQ524421 RNM524413:RNM524421 RXI524413:RXI524421 SHE524413:SHE524421 SRA524413:SRA524421 TAW524413:TAW524421 TKS524413:TKS524421 TUO524413:TUO524421 UEK524413:UEK524421 UOG524413:UOG524421 UYC524413:UYC524421 VHY524413:VHY524421 VRU524413:VRU524421 WBQ524413:WBQ524421 WLM524413:WLM524421 WVI524413:WVI524421 B589950:B589958 IW589949:IW589957 SS589949:SS589957 ACO589949:ACO589957 AMK589949:AMK589957 AWG589949:AWG589957 BGC589949:BGC589957 BPY589949:BPY589957 BZU589949:BZU589957 CJQ589949:CJQ589957 CTM589949:CTM589957 DDI589949:DDI589957 DNE589949:DNE589957 DXA589949:DXA589957 EGW589949:EGW589957 EQS589949:EQS589957 FAO589949:FAO589957 FKK589949:FKK589957 FUG589949:FUG589957 GEC589949:GEC589957 GNY589949:GNY589957 GXU589949:GXU589957 HHQ589949:HHQ589957 HRM589949:HRM589957 IBI589949:IBI589957 ILE589949:ILE589957 IVA589949:IVA589957 JEW589949:JEW589957 JOS589949:JOS589957 JYO589949:JYO589957 KIK589949:KIK589957 KSG589949:KSG589957 LCC589949:LCC589957 LLY589949:LLY589957 LVU589949:LVU589957 MFQ589949:MFQ589957 MPM589949:MPM589957 MZI589949:MZI589957 NJE589949:NJE589957 NTA589949:NTA589957 OCW589949:OCW589957 OMS589949:OMS589957 OWO589949:OWO589957 PGK589949:PGK589957 PQG589949:PQG589957 QAC589949:QAC589957 QJY589949:QJY589957 QTU589949:QTU589957 RDQ589949:RDQ589957 RNM589949:RNM589957 RXI589949:RXI589957 SHE589949:SHE589957 SRA589949:SRA589957 TAW589949:TAW589957 TKS589949:TKS589957 TUO589949:TUO589957 UEK589949:UEK589957 UOG589949:UOG589957 UYC589949:UYC589957 VHY589949:VHY589957 VRU589949:VRU589957 WBQ589949:WBQ589957 WLM589949:WLM589957 WVI589949:WVI589957 B655486:B655494 IW655485:IW655493 SS655485:SS655493 ACO655485:ACO655493 AMK655485:AMK655493 AWG655485:AWG655493 BGC655485:BGC655493 BPY655485:BPY655493 BZU655485:BZU655493 CJQ655485:CJQ655493 CTM655485:CTM655493 DDI655485:DDI655493 DNE655485:DNE655493 DXA655485:DXA655493 EGW655485:EGW655493 EQS655485:EQS655493 FAO655485:FAO655493 FKK655485:FKK655493 FUG655485:FUG655493 GEC655485:GEC655493 GNY655485:GNY655493 GXU655485:GXU655493 HHQ655485:HHQ655493 HRM655485:HRM655493 IBI655485:IBI655493 ILE655485:ILE655493 IVA655485:IVA655493 JEW655485:JEW655493 JOS655485:JOS655493 JYO655485:JYO655493 KIK655485:KIK655493 KSG655485:KSG655493 LCC655485:LCC655493 LLY655485:LLY655493 LVU655485:LVU655493 MFQ655485:MFQ655493 MPM655485:MPM655493 MZI655485:MZI655493 NJE655485:NJE655493 NTA655485:NTA655493 OCW655485:OCW655493 OMS655485:OMS655493 OWO655485:OWO655493 PGK655485:PGK655493 PQG655485:PQG655493 QAC655485:QAC655493 QJY655485:QJY655493 QTU655485:QTU655493 RDQ655485:RDQ655493 RNM655485:RNM655493 RXI655485:RXI655493 SHE655485:SHE655493 SRA655485:SRA655493 TAW655485:TAW655493 TKS655485:TKS655493 TUO655485:TUO655493 UEK655485:UEK655493 UOG655485:UOG655493 UYC655485:UYC655493 VHY655485:VHY655493 VRU655485:VRU655493 WBQ655485:WBQ655493 WLM655485:WLM655493 WVI655485:WVI655493 B721022:B721030 IW721021:IW721029 SS721021:SS721029 ACO721021:ACO721029 AMK721021:AMK721029 AWG721021:AWG721029 BGC721021:BGC721029 BPY721021:BPY721029 BZU721021:BZU721029 CJQ721021:CJQ721029 CTM721021:CTM721029 DDI721021:DDI721029 DNE721021:DNE721029 DXA721021:DXA721029 EGW721021:EGW721029 EQS721021:EQS721029 FAO721021:FAO721029 FKK721021:FKK721029 FUG721021:FUG721029 GEC721021:GEC721029 GNY721021:GNY721029 GXU721021:GXU721029 HHQ721021:HHQ721029 HRM721021:HRM721029 IBI721021:IBI721029 ILE721021:ILE721029 IVA721021:IVA721029 JEW721021:JEW721029 JOS721021:JOS721029 JYO721021:JYO721029 KIK721021:KIK721029 KSG721021:KSG721029 LCC721021:LCC721029 LLY721021:LLY721029 LVU721021:LVU721029 MFQ721021:MFQ721029 MPM721021:MPM721029 MZI721021:MZI721029 NJE721021:NJE721029 NTA721021:NTA721029 OCW721021:OCW721029 OMS721021:OMS721029 OWO721021:OWO721029 PGK721021:PGK721029 PQG721021:PQG721029 QAC721021:QAC721029 QJY721021:QJY721029 QTU721021:QTU721029 RDQ721021:RDQ721029 RNM721021:RNM721029 RXI721021:RXI721029 SHE721021:SHE721029 SRA721021:SRA721029 TAW721021:TAW721029 TKS721021:TKS721029 TUO721021:TUO721029 UEK721021:UEK721029 UOG721021:UOG721029 UYC721021:UYC721029 VHY721021:VHY721029 VRU721021:VRU721029 WBQ721021:WBQ721029 WLM721021:WLM721029 WVI721021:WVI721029 B786558:B786566 IW786557:IW786565 SS786557:SS786565 ACO786557:ACO786565 AMK786557:AMK786565 AWG786557:AWG786565 BGC786557:BGC786565 BPY786557:BPY786565 BZU786557:BZU786565 CJQ786557:CJQ786565 CTM786557:CTM786565 DDI786557:DDI786565 DNE786557:DNE786565 DXA786557:DXA786565 EGW786557:EGW786565 EQS786557:EQS786565 FAO786557:FAO786565 FKK786557:FKK786565 FUG786557:FUG786565 GEC786557:GEC786565 GNY786557:GNY786565 GXU786557:GXU786565 HHQ786557:HHQ786565 HRM786557:HRM786565 IBI786557:IBI786565 ILE786557:ILE786565 IVA786557:IVA786565 JEW786557:JEW786565 JOS786557:JOS786565 JYO786557:JYO786565 KIK786557:KIK786565 KSG786557:KSG786565 LCC786557:LCC786565 LLY786557:LLY786565 LVU786557:LVU786565 MFQ786557:MFQ786565 MPM786557:MPM786565 MZI786557:MZI786565 NJE786557:NJE786565 NTA786557:NTA786565 OCW786557:OCW786565 OMS786557:OMS786565 OWO786557:OWO786565 PGK786557:PGK786565 PQG786557:PQG786565 QAC786557:QAC786565 QJY786557:QJY786565 QTU786557:QTU786565 RDQ786557:RDQ786565 RNM786557:RNM786565 RXI786557:RXI786565 SHE786557:SHE786565 SRA786557:SRA786565 TAW786557:TAW786565 TKS786557:TKS786565 TUO786557:TUO786565 UEK786557:UEK786565 UOG786557:UOG786565 UYC786557:UYC786565 VHY786557:VHY786565 VRU786557:VRU786565 WBQ786557:WBQ786565 WLM786557:WLM786565 WVI786557:WVI786565 B852094:B852102 IW852093:IW852101 SS852093:SS852101 ACO852093:ACO852101 AMK852093:AMK852101 AWG852093:AWG852101 BGC852093:BGC852101 BPY852093:BPY852101 BZU852093:BZU852101 CJQ852093:CJQ852101 CTM852093:CTM852101 DDI852093:DDI852101 DNE852093:DNE852101 DXA852093:DXA852101 EGW852093:EGW852101 EQS852093:EQS852101 FAO852093:FAO852101 FKK852093:FKK852101 FUG852093:FUG852101 GEC852093:GEC852101 GNY852093:GNY852101 GXU852093:GXU852101 HHQ852093:HHQ852101 HRM852093:HRM852101 IBI852093:IBI852101 ILE852093:ILE852101 IVA852093:IVA852101 JEW852093:JEW852101 JOS852093:JOS852101 JYO852093:JYO852101 KIK852093:KIK852101 KSG852093:KSG852101 LCC852093:LCC852101 LLY852093:LLY852101 LVU852093:LVU852101 MFQ852093:MFQ852101 MPM852093:MPM852101 MZI852093:MZI852101 NJE852093:NJE852101 NTA852093:NTA852101 OCW852093:OCW852101 OMS852093:OMS852101 OWO852093:OWO852101 PGK852093:PGK852101 PQG852093:PQG852101 QAC852093:QAC852101 QJY852093:QJY852101 QTU852093:QTU852101 RDQ852093:RDQ852101 RNM852093:RNM852101 RXI852093:RXI852101 SHE852093:SHE852101 SRA852093:SRA852101 TAW852093:TAW852101 TKS852093:TKS852101 TUO852093:TUO852101 UEK852093:UEK852101 UOG852093:UOG852101 UYC852093:UYC852101 VHY852093:VHY852101 VRU852093:VRU852101 WBQ852093:WBQ852101 WLM852093:WLM852101 WVI852093:WVI852101 B917630:B917638 IW917629:IW917637 SS917629:SS917637 ACO917629:ACO917637 AMK917629:AMK917637 AWG917629:AWG917637 BGC917629:BGC917637 BPY917629:BPY917637 BZU917629:BZU917637 CJQ917629:CJQ917637 CTM917629:CTM917637 DDI917629:DDI917637 DNE917629:DNE917637 DXA917629:DXA917637 EGW917629:EGW917637 EQS917629:EQS917637 FAO917629:FAO917637 FKK917629:FKK917637 FUG917629:FUG917637 GEC917629:GEC917637 GNY917629:GNY917637 GXU917629:GXU917637 HHQ917629:HHQ917637 HRM917629:HRM917637 IBI917629:IBI917637 ILE917629:ILE917637 IVA917629:IVA917637 JEW917629:JEW917637 JOS917629:JOS917637 JYO917629:JYO917637 KIK917629:KIK917637 KSG917629:KSG917637 LCC917629:LCC917637 LLY917629:LLY917637 LVU917629:LVU917637 MFQ917629:MFQ917637 MPM917629:MPM917637 MZI917629:MZI917637 NJE917629:NJE917637 NTA917629:NTA917637 OCW917629:OCW917637 OMS917629:OMS917637 OWO917629:OWO917637 PGK917629:PGK917637 PQG917629:PQG917637 QAC917629:QAC917637 QJY917629:QJY917637 QTU917629:QTU917637 RDQ917629:RDQ917637 RNM917629:RNM917637 RXI917629:RXI917637 SHE917629:SHE917637 SRA917629:SRA917637 TAW917629:TAW917637 TKS917629:TKS917637 TUO917629:TUO917637 UEK917629:UEK917637 UOG917629:UOG917637 UYC917629:UYC917637 VHY917629:VHY917637 VRU917629:VRU917637 WBQ917629:WBQ917637 WLM917629:WLM917637 WVI917629:WVI917637 B983166:B983174 IW983165:IW983173 SS983165:SS983173 ACO983165:ACO983173 AMK983165:AMK983173 AWG983165:AWG983173 BGC983165:BGC983173 BPY983165:BPY983173 BZU983165:BZU983173 CJQ983165:CJQ983173 CTM983165:CTM983173 DDI983165:DDI983173 DNE983165:DNE983173 DXA983165:DXA983173 EGW983165:EGW983173 EQS983165:EQS983173 FAO983165:FAO983173 FKK983165:FKK983173 FUG983165:FUG983173 GEC983165:GEC983173 GNY983165:GNY983173 GXU983165:GXU983173 HHQ983165:HHQ983173 HRM983165:HRM983173 IBI983165:IBI983173 ILE983165:ILE983173 IVA983165:IVA983173 JEW983165:JEW983173 JOS983165:JOS983173 JYO983165:JYO983173 KIK983165:KIK983173 KSG983165:KSG983173 LCC983165:LCC983173 LLY983165:LLY983173 LVU983165:LVU983173 MFQ983165:MFQ983173 MPM983165:MPM983173 MZI983165:MZI983173 NJE983165:NJE983173 NTA983165:NTA983173 OCW983165:OCW983173 OMS983165:OMS983173 OWO983165:OWO983173 PGK983165:PGK983173 PQG983165:PQG983173 QAC983165:QAC983173 QJY983165:QJY983173 QTU983165:QTU983173 RDQ983165:RDQ983173 RNM983165:RNM983173 RXI983165:RXI983173 SHE983165:SHE983173 SRA983165:SRA983173 TAW983165:TAW983173 TKS983165:TKS983173 TUO983165:TUO983173 UEK983165:UEK983173 UOG983165:UOG983173 UYC983165:UYC983173 VHY983165:VHY983173 VRU983165:VRU983173 WBQ983165:WBQ983173 WLM983165:WLM983173 WVI983165:WVI983173 B12:B60 IW63:IW98 SS63:SS98 ACO63:ACO98 AMK63:AMK98 AWG63:AWG98 BGC63:BGC98 BPY63:BPY98 BZU63:BZU98 CJQ63:CJQ98 CTM63:CTM98 DDI63:DDI98 DNE63:DNE98 DXA63:DXA98 EGW63:EGW98 EQS63:EQS98 FAO63:FAO98 FKK63:FKK98 FUG63:FUG98 GEC63:GEC98 GNY63:GNY98 GXU63:GXU98 HHQ63:HHQ98 HRM63:HRM98 IBI63:IBI98 ILE63:ILE98 IVA63:IVA98 JEW63:JEW98 JOS63:JOS98 JYO63:JYO98 KIK63:KIK98 KSG63:KSG98 LCC63:LCC98 LLY63:LLY98 LVU63:LVU98 MFQ63:MFQ98 MPM63:MPM98 MZI63:MZI98 NJE63:NJE98 NTA63:NTA98 OCW63:OCW98 OMS63:OMS98 OWO63:OWO98 PGK63:PGK98 PQG63:PQG98 QAC63:QAC98 QJY63:QJY98 QTU63:QTU98 RDQ63:RDQ98 RNM63:RNM98 RXI63:RXI98 SHE63:SHE98 SRA63:SRA98 TAW63:TAW98 TKS63:TKS98 TUO63:TUO98 UEK63:UEK98 UOG63:UOG98 UYC63:UYC98 VHY63:VHY98 VRU63:VRU98 WBQ63:WBQ98 WLM63:WLM98 WVI63:WVI98 B65673:B65681 IW65672:IW65680 SS65672:SS65680 ACO65672:ACO65680 AMK65672:AMK65680 AWG65672:AWG65680 BGC65672:BGC65680 BPY65672:BPY65680 BZU65672:BZU65680 CJQ65672:CJQ65680 CTM65672:CTM65680 DDI65672:DDI65680 DNE65672:DNE65680 DXA65672:DXA65680 EGW65672:EGW65680 EQS65672:EQS65680 FAO65672:FAO65680 FKK65672:FKK65680 FUG65672:FUG65680 GEC65672:GEC65680 GNY65672:GNY65680 GXU65672:GXU65680 HHQ65672:HHQ65680 HRM65672:HRM65680 IBI65672:IBI65680 ILE65672:ILE65680 IVA65672:IVA65680 JEW65672:JEW65680 JOS65672:JOS65680 JYO65672:JYO65680 KIK65672:KIK65680 KSG65672:KSG65680 LCC65672:LCC65680 LLY65672:LLY65680 LVU65672:LVU65680 MFQ65672:MFQ65680 MPM65672:MPM65680 MZI65672:MZI65680 NJE65672:NJE65680 NTA65672:NTA65680 OCW65672:OCW65680 OMS65672:OMS65680 OWO65672:OWO65680 PGK65672:PGK65680 PQG65672:PQG65680 QAC65672:QAC65680 QJY65672:QJY65680 QTU65672:QTU65680 RDQ65672:RDQ65680 RNM65672:RNM65680 RXI65672:RXI65680 SHE65672:SHE65680 SRA65672:SRA65680 TAW65672:TAW65680 TKS65672:TKS65680 TUO65672:TUO65680 UEK65672:UEK65680 UOG65672:UOG65680 UYC65672:UYC65680 VHY65672:VHY65680 VRU65672:VRU65680 WBQ65672:WBQ65680 WLM65672:WLM65680 WVI65672:WVI65680 B131209:B131217 IW131208:IW131216 SS131208:SS131216 ACO131208:ACO131216 AMK131208:AMK131216 AWG131208:AWG131216 BGC131208:BGC131216 BPY131208:BPY131216 BZU131208:BZU131216 CJQ131208:CJQ131216 CTM131208:CTM131216 DDI131208:DDI131216 DNE131208:DNE131216 DXA131208:DXA131216 EGW131208:EGW131216 EQS131208:EQS131216 FAO131208:FAO131216 FKK131208:FKK131216 FUG131208:FUG131216 GEC131208:GEC131216 GNY131208:GNY131216 GXU131208:GXU131216 HHQ131208:HHQ131216 HRM131208:HRM131216 IBI131208:IBI131216 ILE131208:ILE131216 IVA131208:IVA131216 JEW131208:JEW131216 JOS131208:JOS131216 JYO131208:JYO131216 KIK131208:KIK131216 KSG131208:KSG131216 LCC131208:LCC131216 LLY131208:LLY131216 LVU131208:LVU131216 MFQ131208:MFQ131216 MPM131208:MPM131216 MZI131208:MZI131216 NJE131208:NJE131216 NTA131208:NTA131216 OCW131208:OCW131216 OMS131208:OMS131216 OWO131208:OWO131216 PGK131208:PGK131216 PQG131208:PQG131216 QAC131208:QAC131216 QJY131208:QJY131216 QTU131208:QTU131216 RDQ131208:RDQ131216 RNM131208:RNM131216 RXI131208:RXI131216 SHE131208:SHE131216 SRA131208:SRA131216 TAW131208:TAW131216 TKS131208:TKS131216 TUO131208:TUO131216 UEK131208:UEK131216 UOG131208:UOG131216 UYC131208:UYC131216 VHY131208:VHY131216 VRU131208:VRU131216 WBQ131208:WBQ131216 WLM131208:WLM131216 WVI131208:WVI131216 B196745:B196753 IW196744:IW196752 SS196744:SS196752 ACO196744:ACO196752 AMK196744:AMK196752 AWG196744:AWG196752 BGC196744:BGC196752 BPY196744:BPY196752 BZU196744:BZU196752 CJQ196744:CJQ196752 CTM196744:CTM196752 DDI196744:DDI196752 DNE196744:DNE196752 DXA196744:DXA196752 EGW196744:EGW196752 EQS196744:EQS196752 FAO196744:FAO196752 FKK196744:FKK196752 FUG196744:FUG196752 GEC196744:GEC196752 GNY196744:GNY196752 GXU196744:GXU196752 HHQ196744:HHQ196752 HRM196744:HRM196752 IBI196744:IBI196752 ILE196744:ILE196752 IVA196744:IVA196752 JEW196744:JEW196752 JOS196744:JOS196752 JYO196744:JYO196752 KIK196744:KIK196752 KSG196744:KSG196752 LCC196744:LCC196752 LLY196744:LLY196752 LVU196744:LVU196752 MFQ196744:MFQ196752 MPM196744:MPM196752 MZI196744:MZI196752 NJE196744:NJE196752 NTA196744:NTA196752 OCW196744:OCW196752 OMS196744:OMS196752 OWO196744:OWO196752 PGK196744:PGK196752 PQG196744:PQG196752 QAC196744:QAC196752 QJY196744:QJY196752 QTU196744:QTU196752 RDQ196744:RDQ196752 RNM196744:RNM196752 RXI196744:RXI196752 SHE196744:SHE196752 SRA196744:SRA196752 TAW196744:TAW196752 TKS196744:TKS196752 TUO196744:TUO196752 UEK196744:UEK196752 UOG196744:UOG196752 UYC196744:UYC196752 VHY196744:VHY196752 VRU196744:VRU196752 WBQ196744:WBQ196752 WLM196744:WLM196752 WVI196744:WVI196752 B262281:B262289 IW262280:IW262288 SS262280:SS262288 ACO262280:ACO262288 AMK262280:AMK262288 AWG262280:AWG262288 BGC262280:BGC262288 BPY262280:BPY262288 BZU262280:BZU262288 CJQ262280:CJQ262288 CTM262280:CTM262288 DDI262280:DDI262288 DNE262280:DNE262288 DXA262280:DXA262288 EGW262280:EGW262288 EQS262280:EQS262288 FAO262280:FAO262288 FKK262280:FKK262288 FUG262280:FUG262288 GEC262280:GEC262288 GNY262280:GNY262288 GXU262280:GXU262288 HHQ262280:HHQ262288 HRM262280:HRM262288 IBI262280:IBI262288 ILE262280:ILE262288 IVA262280:IVA262288 JEW262280:JEW262288 JOS262280:JOS262288 JYO262280:JYO262288 KIK262280:KIK262288 KSG262280:KSG262288 LCC262280:LCC262288 LLY262280:LLY262288 LVU262280:LVU262288 MFQ262280:MFQ262288 MPM262280:MPM262288 MZI262280:MZI262288 NJE262280:NJE262288 NTA262280:NTA262288 OCW262280:OCW262288 OMS262280:OMS262288 OWO262280:OWO262288 PGK262280:PGK262288 PQG262280:PQG262288 QAC262280:QAC262288 QJY262280:QJY262288 QTU262280:QTU262288 RDQ262280:RDQ262288 RNM262280:RNM262288 RXI262280:RXI262288 SHE262280:SHE262288 SRA262280:SRA262288 TAW262280:TAW262288 TKS262280:TKS262288 TUO262280:TUO262288 UEK262280:UEK262288 UOG262280:UOG262288 UYC262280:UYC262288 VHY262280:VHY262288 VRU262280:VRU262288 WBQ262280:WBQ262288 WLM262280:WLM262288 WVI262280:WVI262288 B327817:B327825 IW327816:IW327824 SS327816:SS327824 ACO327816:ACO327824 AMK327816:AMK327824 AWG327816:AWG327824 BGC327816:BGC327824 BPY327816:BPY327824 BZU327816:BZU327824 CJQ327816:CJQ327824 CTM327816:CTM327824 DDI327816:DDI327824 DNE327816:DNE327824 DXA327816:DXA327824 EGW327816:EGW327824 EQS327816:EQS327824 FAO327816:FAO327824 FKK327816:FKK327824 FUG327816:FUG327824 GEC327816:GEC327824 GNY327816:GNY327824 GXU327816:GXU327824 HHQ327816:HHQ327824 HRM327816:HRM327824 IBI327816:IBI327824 ILE327816:ILE327824 IVA327816:IVA327824 JEW327816:JEW327824 JOS327816:JOS327824 JYO327816:JYO327824 KIK327816:KIK327824 KSG327816:KSG327824 LCC327816:LCC327824 LLY327816:LLY327824 LVU327816:LVU327824 MFQ327816:MFQ327824 MPM327816:MPM327824 MZI327816:MZI327824 NJE327816:NJE327824 NTA327816:NTA327824 OCW327816:OCW327824 OMS327816:OMS327824 OWO327816:OWO327824 PGK327816:PGK327824 PQG327816:PQG327824 QAC327816:QAC327824 QJY327816:QJY327824 QTU327816:QTU327824 RDQ327816:RDQ327824 RNM327816:RNM327824 RXI327816:RXI327824 SHE327816:SHE327824 SRA327816:SRA327824 TAW327816:TAW327824 TKS327816:TKS327824 TUO327816:TUO327824 UEK327816:UEK327824 UOG327816:UOG327824 UYC327816:UYC327824 VHY327816:VHY327824 VRU327816:VRU327824 WBQ327816:WBQ327824 WLM327816:WLM327824 WVI327816:WVI327824 B393353:B393361 IW393352:IW393360 SS393352:SS393360 ACO393352:ACO393360 AMK393352:AMK393360 AWG393352:AWG393360 BGC393352:BGC393360 BPY393352:BPY393360 BZU393352:BZU393360 CJQ393352:CJQ393360 CTM393352:CTM393360 DDI393352:DDI393360 DNE393352:DNE393360 DXA393352:DXA393360 EGW393352:EGW393360 EQS393352:EQS393360 FAO393352:FAO393360 FKK393352:FKK393360 FUG393352:FUG393360 GEC393352:GEC393360 GNY393352:GNY393360 GXU393352:GXU393360 HHQ393352:HHQ393360 HRM393352:HRM393360 IBI393352:IBI393360 ILE393352:ILE393360 IVA393352:IVA393360 JEW393352:JEW393360 JOS393352:JOS393360 JYO393352:JYO393360 KIK393352:KIK393360 KSG393352:KSG393360 LCC393352:LCC393360 LLY393352:LLY393360 LVU393352:LVU393360 MFQ393352:MFQ393360 MPM393352:MPM393360 MZI393352:MZI393360 NJE393352:NJE393360 NTA393352:NTA393360 OCW393352:OCW393360 OMS393352:OMS393360 OWO393352:OWO393360 PGK393352:PGK393360 PQG393352:PQG393360 QAC393352:QAC393360 QJY393352:QJY393360 QTU393352:QTU393360 RDQ393352:RDQ393360 RNM393352:RNM393360 RXI393352:RXI393360 SHE393352:SHE393360 SRA393352:SRA393360 TAW393352:TAW393360 TKS393352:TKS393360 TUO393352:TUO393360 UEK393352:UEK393360 UOG393352:UOG393360 UYC393352:UYC393360 VHY393352:VHY393360 VRU393352:VRU393360 WBQ393352:WBQ393360 WLM393352:WLM393360 WVI393352:WVI393360 B458889:B458897 IW458888:IW458896 SS458888:SS458896 ACO458888:ACO458896 AMK458888:AMK458896 AWG458888:AWG458896 BGC458888:BGC458896 BPY458888:BPY458896 BZU458888:BZU458896 CJQ458888:CJQ458896 CTM458888:CTM458896 DDI458888:DDI458896 DNE458888:DNE458896 DXA458888:DXA458896 EGW458888:EGW458896 EQS458888:EQS458896 FAO458888:FAO458896 FKK458888:FKK458896 FUG458888:FUG458896 GEC458888:GEC458896 GNY458888:GNY458896 GXU458888:GXU458896 HHQ458888:HHQ458896 HRM458888:HRM458896 IBI458888:IBI458896 ILE458888:ILE458896 IVA458888:IVA458896 JEW458888:JEW458896 JOS458888:JOS458896 JYO458888:JYO458896 KIK458888:KIK458896 KSG458888:KSG458896 LCC458888:LCC458896 LLY458888:LLY458896 LVU458888:LVU458896 MFQ458888:MFQ458896 MPM458888:MPM458896 MZI458888:MZI458896 NJE458888:NJE458896 NTA458888:NTA458896 OCW458888:OCW458896 OMS458888:OMS458896 OWO458888:OWO458896 PGK458888:PGK458896 PQG458888:PQG458896 QAC458888:QAC458896 QJY458888:QJY458896 QTU458888:QTU458896 RDQ458888:RDQ458896 RNM458888:RNM458896 RXI458888:RXI458896 SHE458888:SHE458896 SRA458888:SRA458896 TAW458888:TAW458896 TKS458888:TKS458896 TUO458888:TUO458896 UEK458888:UEK458896 UOG458888:UOG458896 UYC458888:UYC458896 VHY458888:VHY458896 VRU458888:VRU458896 WBQ458888:WBQ458896 WLM458888:WLM458896 WVI458888:WVI458896 B524425:B524433 IW524424:IW524432 SS524424:SS524432 ACO524424:ACO524432 AMK524424:AMK524432 AWG524424:AWG524432 BGC524424:BGC524432 BPY524424:BPY524432 BZU524424:BZU524432 CJQ524424:CJQ524432 CTM524424:CTM524432 DDI524424:DDI524432 DNE524424:DNE524432 DXA524424:DXA524432 EGW524424:EGW524432 EQS524424:EQS524432 FAO524424:FAO524432 FKK524424:FKK524432 FUG524424:FUG524432 GEC524424:GEC524432 GNY524424:GNY524432 GXU524424:GXU524432 HHQ524424:HHQ524432 HRM524424:HRM524432 IBI524424:IBI524432 ILE524424:ILE524432 IVA524424:IVA524432 JEW524424:JEW524432 JOS524424:JOS524432 JYO524424:JYO524432 KIK524424:KIK524432 KSG524424:KSG524432 LCC524424:LCC524432 LLY524424:LLY524432 LVU524424:LVU524432 MFQ524424:MFQ524432 MPM524424:MPM524432 MZI524424:MZI524432 NJE524424:NJE524432 NTA524424:NTA524432 OCW524424:OCW524432 OMS524424:OMS524432 OWO524424:OWO524432 PGK524424:PGK524432 PQG524424:PQG524432 QAC524424:QAC524432 QJY524424:QJY524432 QTU524424:QTU524432 RDQ524424:RDQ524432 RNM524424:RNM524432 RXI524424:RXI524432 SHE524424:SHE524432 SRA524424:SRA524432 TAW524424:TAW524432 TKS524424:TKS524432 TUO524424:TUO524432 UEK524424:UEK524432 UOG524424:UOG524432 UYC524424:UYC524432 VHY524424:VHY524432 VRU524424:VRU524432 WBQ524424:WBQ524432 WLM524424:WLM524432 WVI524424:WVI524432 B589961:B589969 IW589960:IW589968 SS589960:SS589968 ACO589960:ACO589968 AMK589960:AMK589968 AWG589960:AWG589968 BGC589960:BGC589968 BPY589960:BPY589968 BZU589960:BZU589968 CJQ589960:CJQ589968 CTM589960:CTM589968 DDI589960:DDI589968 DNE589960:DNE589968 DXA589960:DXA589968 EGW589960:EGW589968 EQS589960:EQS589968 FAO589960:FAO589968 FKK589960:FKK589968 FUG589960:FUG589968 GEC589960:GEC589968 GNY589960:GNY589968 GXU589960:GXU589968 HHQ589960:HHQ589968 HRM589960:HRM589968 IBI589960:IBI589968 ILE589960:ILE589968 IVA589960:IVA589968 JEW589960:JEW589968 JOS589960:JOS589968 JYO589960:JYO589968 KIK589960:KIK589968 KSG589960:KSG589968 LCC589960:LCC589968 LLY589960:LLY589968 LVU589960:LVU589968 MFQ589960:MFQ589968 MPM589960:MPM589968 MZI589960:MZI589968 NJE589960:NJE589968 NTA589960:NTA589968 OCW589960:OCW589968 OMS589960:OMS589968 OWO589960:OWO589968 PGK589960:PGK589968 PQG589960:PQG589968 QAC589960:QAC589968 QJY589960:QJY589968 QTU589960:QTU589968 RDQ589960:RDQ589968 RNM589960:RNM589968 RXI589960:RXI589968 SHE589960:SHE589968 SRA589960:SRA589968 TAW589960:TAW589968 TKS589960:TKS589968 TUO589960:TUO589968 UEK589960:UEK589968 UOG589960:UOG589968 UYC589960:UYC589968 VHY589960:VHY589968 VRU589960:VRU589968 WBQ589960:WBQ589968 WLM589960:WLM589968 WVI589960:WVI589968 B655497:B655505 IW655496:IW655504 SS655496:SS655504 ACO655496:ACO655504 AMK655496:AMK655504 AWG655496:AWG655504 BGC655496:BGC655504 BPY655496:BPY655504 BZU655496:BZU655504 CJQ655496:CJQ655504 CTM655496:CTM655504 DDI655496:DDI655504 DNE655496:DNE655504 DXA655496:DXA655504 EGW655496:EGW655504 EQS655496:EQS655504 FAO655496:FAO655504 FKK655496:FKK655504 FUG655496:FUG655504 GEC655496:GEC655504 GNY655496:GNY655504 GXU655496:GXU655504 HHQ655496:HHQ655504 HRM655496:HRM655504 IBI655496:IBI655504 ILE655496:ILE655504 IVA655496:IVA655504 JEW655496:JEW655504 JOS655496:JOS655504 JYO655496:JYO655504 KIK655496:KIK655504 KSG655496:KSG655504 LCC655496:LCC655504 LLY655496:LLY655504 LVU655496:LVU655504 MFQ655496:MFQ655504 MPM655496:MPM655504 MZI655496:MZI655504 NJE655496:NJE655504 NTA655496:NTA655504 OCW655496:OCW655504 OMS655496:OMS655504 OWO655496:OWO655504 PGK655496:PGK655504 PQG655496:PQG655504 QAC655496:QAC655504 QJY655496:QJY655504 QTU655496:QTU655504 RDQ655496:RDQ655504 RNM655496:RNM655504 RXI655496:RXI655504 SHE655496:SHE655504 SRA655496:SRA655504 TAW655496:TAW655504 TKS655496:TKS655504 TUO655496:TUO655504 UEK655496:UEK655504 UOG655496:UOG655504 UYC655496:UYC655504 VHY655496:VHY655504 VRU655496:VRU655504 WBQ655496:WBQ655504 WLM655496:WLM655504 WVI655496:WVI655504 B721033:B721041 IW721032:IW721040 SS721032:SS721040 ACO721032:ACO721040 AMK721032:AMK721040 AWG721032:AWG721040 BGC721032:BGC721040 BPY721032:BPY721040 BZU721032:BZU721040 CJQ721032:CJQ721040 CTM721032:CTM721040 DDI721032:DDI721040 DNE721032:DNE721040 DXA721032:DXA721040 EGW721032:EGW721040 EQS721032:EQS721040 FAO721032:FAO721040 FKK721032:FKK721040 FUG721032:FUG721040 GEC721032:GEC721040 GNY721032:GNY721040 GXU721032:GXU721040 HHQ721032:HHQ721040 HRM721032:HRM721040 IBI721032:IBI721040 ILE721032:ILE721040 IVA721032:IVA721040 JEW721032:JEW721040 JOS721032:JOS721040 JYO721032:JYO721040 KIK721032:KIK721040 KSG721032:KSG721040 LCC721032:LCC721040 LLY721032:LLY721040 LVU721032:LVU721040 MFQ721032:MFQ721040 MPM721032:MPM721040 MZI721032:MZI721040 NJE721032:NJE721040 NTA721032:NTA721040 OCW721032:OCW721040 OMS721032:OMS721040 OWO721032:OWO721040 PGK721032:PGK721040 PQG721032:PQG721040 QAC721032:QAC721040 QJY721032:QJY721040 QTU721032:QTU721040 RDQ721032:RDQ721040 RNM721032:RNM721040 RXI721032:RXI721040 SHE721032:SHE721040 SRA721032:SRA721040 TAW721032:TAW721040 TKS721032:TKS721040 TUO721032:TUO721040 UEK721032:UEK721040 UOG721032:UOG721040 UYC721032:UYC721040 VHY721032:VHY721040 VRU721032:VRU721040 WBQ721032:WBQ721040 WLM721032:WLM721040 WVI721032:WVI721040 B786569:B786577 IW786568:IW786576 SS786568:SS786576 ACO786568:ACO786576 AMK786568:AMK786576 AWG786568:AWG786576 BGC786568:BGC786576 BPY786568:BPY786576 BZU786568:BZU786576 CJQ786568:CJQ786576 CTM786568:CTM786576 DDI786568:DDI786576 DNE786568:DNE786576 DXA786568:DXA786576 EGW786568:EGW786576 EQS786568:EQS786576 FAO786568:FAO786576 FKK786568:FKK786576 FUG786568:FUG786576 GEC786568:GEC786576 GNY786568:GNY786576 GXU786568:GXU786576 HHQ786568:HHQ786576 HRM786568:HRM786576 IBI786568:IBI786576 ILE786568:ILE786576 IVA786568:IVA786576 JEW786568:JEW786576 JOS786568:JOS786576 JYO786568:JYO786576 KIK786568:KIK786576 KSG786568:KSG786576 LCC786568:LCC786576 LLY786568:LLY786576 LVU786568:LVU786576 MFQ786568:MFQ786576 MPM786568:MPM786576 MZI786568:MZI786576 NJE786568:NJE786576 NTA786568:NTA786576 OCW786568:OCW786576 OMS786568:OMS786576 OWO786568:OWO786576 PGK786568:PGK786576 PQG786568:PQG786576 QAC786568:QAC786576 QJY786568:QJY786576 QTU786568:QTU786576 RDQ786568:RDQ786576 RNM786568:RNM786576 RXI786568:RXI786576 SHE786568:SHE786576 SRA786568:SRA786576 TAW786568:TAW786576 TKS786568:TKS786576 TUO786568:TUO786576 UEK786568:UEK786576 UOG786568:UOG786576 UYC786568:UYC786576 VHY786568:VHY786576 VRU786568:VRU786576 WBQ786568:WBQ786576 WLM786568:WLM786576 WVI786568:WVI786576 B852105:B852113 IW852104:IW852112 SS852104:SS852112 ACO852104:ACO852112 AMK852104:AMK852112 AWG852104:AWG852112 BGC852104:BGC852112 BPY852104:BPY852112 BZU852104:BZU852112 CJQ852104:CJQ852112 CTM852104:CTM852112 DDI852104:DDI852112 DNE852104:DNE852112 DXA852104:DXA852112 EGW852104:EGW852112 EQS852104:EQS852112 FAO852104:FAO852112 FKK852104:FKK852112 FUG852104:FUG852112 GEC852104:GEC852112 GNY852104:GNY852112 GXU852104:GXU852112 HHQ852104:HHQ852112 HRM852104:HRM852112 IBI852104:IBI852112 ILE852104:ILE852112 IVA852104:IVA852112 JEW852104:JEW852112 JOS852104:JOS852112 JYO852104:JYO852112 KIK852104:KIK852112 KSG852104:KSG852112 LCC852104:LCC852112 LLY852104:LLY852112 LVU852104:LVU852112 MFQ852104:MFQ852112 MPM852104:MPM852112 MZI852104:MZI852112 NJE852104:NJE852112 NTA852104:NTA852112 OCW852104:OCW852112 OMS852104:OMS852112 OWO852104:OWO852112 PGK852104:PGK852112 PQG852104:PQG852112 QAC852104:QAC852112 QJY852104:QJY852112 QTU852104:QTU852112 RDQ852104:RDQ852112 RNM852104:RNM852112 RXI852104:RXI852112 SHE852104:SHE852112 SRA852104:SRA852112 TAW852104:TAW852112 TKS852104:TKS852112 TUO852104:TUO852112 UEK852104:UEK852112 UOG852104:UOG852112 UYC852104:UYC852112 VHY852104:VHY852112 VRU852104:VRU852112 WBQ852104:WBQ852112 WLM852104:WLM852112 WVI852104:WVI852112 B917641:B917649 IW917640:IW917648 SS917640:SS917648 ACO917640:ACO917648 AMK917640:AMK917648 AWG917640:AWG917648 BGC917640:BGC917648 BPY917640:BPY917648 BZU917640:BZU917648 CJQ917640:CJQ917648 CTM917640:CTM917648 DDI917640:DDI917648 DNE917640:DNE917648 DXA917640:DXA917648 EGW917640:EGW917648 EQS917640:EQS917648 FAO917640:FAO917648 FKK917640:FKK917648 FUG917640:FUG917648 GEC917640:GEC917648 GNY917640:GNY917648 GXU917640:GXU917648 HHQ917640:HHQ917648 HRM917640:HRM917648 IBI917640:IBI917648 ILE917640:ILE917648 IVA917640:IVA917648 JEW917640:JEW917648 JOS917640:JOS917648 JYO917640:JYO917648 KIK917640:KIK917648 KSG917640:KSG917648 LCC917640:LCC917648 LLY917640:LLY917648 LVU917640:LVU917648 MFQ917640:MFQ917648 MPM917640:MPM917648 MZI917640:MZI917648 NJE917640:NJE917648 NTA917640:NTA917648 OCW917640:OCW917648 OMS917640:OMS917648 OWO917640:OWO917648 PGK917640:PGK917648 PQG917640:PQG917648 QAC917640:QAC917648 QJY917640:QJY917648 QTU917640:QTU917648 RDQ917640:RDQ917648 RNM917640:RNM917648 RXI917640:RXI917648 SHE917640:SHE917648 SRA917640:SRA917648 TAW917640:TAW917648 TKS917640:TKS917648 TUO917640:TUO917648 UEK917640:UEK917648 UOG917640:UOG917648 UYC917640:UYC917648 VHY917640:VHY917648 VRU917640:VRU917648 WBQ917640:WBQ917648 WLM917640:WLM917648 WVI917640:WVI917648 B983177:B983185 IW983176:IW983184 SS983176:SS983184 ACO983176:ACO983184 AMK983176:AMK983184 AWG983176:AWG983184 BGC983176:BGC983184 BPY983176:BPY983184 BZU983176:BZU983184 CJQ983176:CJQ983184 CTM983176:CTM983184 DDI983176:DDI983184 DNE983176:DNE983184 DXA983176:DXA983184 EGW983176:EGW983184 EQS983176:EQS983184 FAO983176:FAO983184 FKK983176:FKK983184 FUG983176:FUG983184 GEC983176:GEC983184 GNY983176:GNY983184 GXU983176:GXU983184 HHQ983176:HHQ983184 HRM983176:HRM983184 IBI983176:IBI983184 ILE983176:ILE983184 IVA983176:IVA983184 JEW983176:JEW983184 JOS983176:JOS983184 JYO983176:JYO983184 KIK983176:KIK983184 KSG983176:KSG983184 LCC983176:LCC983184 LLY983176:LLY983184 LVU983176:LVU983184 MFQ983176:MFQ983184 MPM983176:MPM983184 MZI983176:MZI983184 NJE983176:NJE983184 NTA983176:NTA983184 OCW983176:OCW983184 OMS983176:OMS983184 OWO983176:OWO983184 PGK983176:PGK983184 PQG983176:PQG983184 QAC983176:QAC983184 QJY983176:QJY983184 QTU983176:QTU983184 RDQ983176:RDQ983184 RNM983176:RNM983184 RXI983176:RXI983184 SHE983176:SHE983184 SRA983176:SRA983184 TAW983176:TAW983184 TKS983176:TKS983184 TUO983176:TUO983184 UEK983176:UEK983184 UOG983176:UOG983184 UYC983176:UYC983184 VHY983176:VHY983184 VRU983176:VRU983184 WBQ983176:WBQ983184 WLM983176:WLM983184 B63:B98" xr:uid="{00000000-0002-0000-0500-000000000000}"/>
    <dataValidation allowBlank="1" showInputMessage="1" showErrorMessage="1" prompt="definir la unidad de medida con la cual se asigna el valor unitario." sqref="WVK983176:WVK983184 IY12:IY60 SU12:SU60 ACQ12:ACQ60 AMM12:AMM60 AWI12:AWI60 BGE12:BGE60 BQA12:BQA60 BZW12:BZW60 CJS12:CJS60 CTO12:CTO60 DDK12:DDK60 DNG12:DNG60 DXC12:DXC60 EGY12:EGY60 EQU12:EQU60 FAQ12:FAQ60 FKM12:FKM60 FUI12:FUI60 GEE12:GEE60 GOA12:GOA60 GXW12:GXW60 HHS12:HHS60 HRO12:HRO60 IBK12:IBK60 ILG12:ILG60 IVC12:IVC60 JEY12:JEY60 JOU12:JOU60 JYQ12:JYQ60 KIM12:KIM60 KSI12:KSI60 LCE12:LCE60 LMA12:LMA60 LVW12:LVW60 MFS12:MFS60 MPO12:MPO60 MZK12:MZK60 NJG12:NJG60 NTC12:NTC60 OCY12:OCY60 OMU12:OMU60 OWQ12:OWQ60 PGM12:PGM60 PQI12:PQI60 QAE12:QAE60 QKA12:QKA60 QTW12:QTW60 RDS12:RDS60 RNO12:RNO60 RXK12:RXK60 SHG12:SHG60 SRC12:SRC60 TAY12:TAY60 TKU12:TKU60 TUQ12:TUQ60 UEM12:UEM60 UOI12:UOI60 UYE12:UYE60 VIA12:VIA60 VRW12:VRW60 WBS12:WBS60 WLO12:WLO60 WVK12:WVK60 D65662:D65670 IY65661:IY65669 SU65661:SU65669 ACQ65661:ACQ65669 AMM65661:AMM65669 AWI65661:AWI65669 BGE65661:BGE65669 BQA65661:BQA65669 BZW65661:BZW65669 CJS65661:CJS65669 CTO65661:CTO65669 DDK65661:DDK65669 DNG65661:DNG65669 DXC65661:DXC65669 EGY65661:EGY65669 EQU65661:EQU65669 FAQ65661:FAQ65669 FKM65661:FKM65669 FUI65661:FUI65669 GEE65661:GEE65669 GOA65661:GOA65669 GXW65661:GXW65669 HHS65661:HHS65669 HRO65661:HRO65669 IBK65661:IBK65669 ILG65661:ILG65669 IVC65661:IVC65669 JEY65661:JEY65669 JOU65661:JOU65669 JYQ65661:JYQ65669 KIM65661:KIM65669 KSI65661:KSI65669 LCE65661:LCE65669 LMA65661:LMA65669 LVW65661:LVW65669 MFS65661:MFS65669 MPO65661:MPO65669 MZK65661:MZK65669 NJG65661:NJG65669 NTC65661:NTC65669 OCY65661:OCY65669 OMU65661:OMU65669 OWQ65661:OWQ65669 PGM65661:PGM65669 PQI65661:PQI65669 QAE65661:QAE65669 QKA65661:QKA65669 QTW65661:QTW65669 RDS65661:RDS65669 RNO65661:RNO65669 RXK65661:RXK65669 SHG65661:SHG65669 SRC65661:SRC65669 TAY65661:TAY65669 TKU65661:TKU65669 TUQ65661:TUQ65669 UEM65661:UEM65669 UOI65661:UOI65669 UYE65661:UYE65669 VIA65661:VIA65669 VRW65661:VRW65669 WBS65661:WBS65669 WLO65661:WLO65669 WVK65661:WVK65669 D131198:D131206 IY131197:IY131205 SU131197:SU131205 ACQ131197:ACQ131205 AMM131197:AMM131205 AWI131197:AWI131205 BGE131197:BGE131205 BQA131197:BQA131205 BZW131197:BZW131205 CJS131197:CJS131205 CTO131197:CTO131205 DDK131197:DDK131205 DNG131197:DNG131205 DXC131197:DXC131205 EGY131197:EGY131205 EQU131197:EQU131205 FAQ131197:FAQ131205 FKM131197:FKM131205 FUI131197:FUI131205 GEE131197:GEE131205 GOA131197:GOA131205 GXW131197:GXW131205 HHS131197:HHS131205 HRO131197:HRO131205 IBK131197:IBK131205 ILG131197:ILG131205 IVC131197:IVC131205 JEY131197:JEY131205 JOU131197:JOU131205 JYQ131197:JYQ131205 KIM131197:KIM131205 KSI131197:KSI131205 LCE131197:LCE131205 LMA131197:LMA131205 LVW131197:LVW131205 MFS131197:MFS131205 MPO131197:MPO131205 MZK131197:MZK131205 NJG131197:NJG131205 NTC131197:NTC131205 OCY131197:OCY131205 OMU131197:OMU131205 OWQ131197:OWQ131205 PGM131197:PGM131205 PQI131197:PQI131205 QAE131197:QAE131205 QKA131197:QKA131205 QTW131197:QTW131205 RDS131197:RDS131205 RNO131197:RNO131205 RXK131197:RXK131205 SHG131197:SHG131205 SRC131197:SRC131205 TAY131197:TAY131205 TKU131197:TKU131205 TUQ131197:TUQ131205 UEM131197:UEM131205 UOI131197:UOI131205 UYE131197:UYE131205 VIA131197:VIA131205 VRW131197:VRW131205 WBS131197:WBS131205 WLO131197:WLO131205 WVK131197:WVK131205 D196734:D196742 IY196733:IY196741 SU196733:SU196741 ACQ196733:ACQ196741 AMM196733:AMM196741 AWI196733:AWI196741 BGE196733:BGE196741 BQA196733:BQA196741 BZW196733:BZW196741 CJS196733:CJS196741 CTO196733:CTO196741 DDK196733:DDK196741 DNG196733:DNG196741 DXC196733:DXC196741 EGY196733:EGY196741 EQU196733:EQU196741 FAQ196733:FAQ196741 FKM196733:FKM196741 FUI196733:FUI196741 GEE196733:GEE196741 GOA196733:GOA196741 GXW196733:GXW196741 HHS196733:HHS196741 HRO196733:HRO196741 IBK196733:IBK196741 ILG196733:ILG196741 IVC196733:IVC196741 JEY196733:JEY196741 JOU196733:JOU196741 JYQ196733:JYQ196741 KIM196733:KIM196741 KSI196733:KSI196741 LCE196733:LCE196741 LMA196733:LMA196741 LVW196733:LVW196741 MFS196733:MFS196741 MPO196733:MPO196741 MZK196733:MZK196741 NJG196733:NJG196741 NTC196733:NTC196741 OCY196733:OCY196741 OMU196733:OMU196741 OWQ196733:OWQ196741 PGM196733:PGM196741 PQI196733:PQI196741 QAE196733:QAE196741 QKA196733:QKA196741 QTW196733:QTW196741 RDS196733:RDS196741 RNO196733:RNO196741 RXK196733:RXK196741 SHG196733:SHG196741 SRC196733:SRC196741 TAY196733:TAY196741 TKU196733:TKU196741 TUQ196733:TUQ196741 UEM196733:UEM196741 UOI196733:UOI196741 UYE196733:UYE196741 VIA196733:VIA196741 VRW196733:VRW196741 WBS196733:WBS196741 WLO196733:WLO196741 WVK196733:WVK196741 D262270:D262278 IY262269:IY262277 SU262269:SU262277 ACQ262269:ACQ262277 AMM262269:AMM262277 AWI262269:AWI262277 BGE262269:BGE262277 BQA262269:BQA262277 BZW262269:BZW262277 CJS262269:CJS262277 CTO262269:CTO262277 DDK262269:DDK262277 DNG262269:DNG262277 DXC262269:DXC262277 EGY262269:EGY262277 EQU262269:EQU262277 FAQ262269:FAQ262277 FKM262269:FKM262277 FUI262269:FUI262277 GEE262269:GEE262277 GOA262269:GOA262277 GXW262269:GXW262277 HHS262269:HHS262277 HRO262269:HRO262277 IBK262269:IBK262277 ILG262269:ILG262277 IVC262269:IVC262277 JEY262269:JEY262277 JOU262269:JOU262277 JYQ262269:JYQ262277 KIM262269:KIM262277 KSI262269:KSI262277 LCE262269:LCE262277 LMA262269:LMA262277 LVW262269:LVW262277 MFS262269:MFS262277 MPO262269:MPO262277 MZK262269:MZK262277 NJG262269:NJG262277 NTC262269:NTC262277 OCY262269:OCY262277 OMU262269:OMU262277 OWQ262269:OWQ262277 PGM262269:PGM262277 PQI262269:PQI262277 QAE262269:QAE262277 QKA262269:QKA262277 QTW262269:QTW262277 RDS262269:RDS262277 RNO262269:RNO262277 RXK262269:RXK262277 SHG262269:SHG262277 SRC262269:SRC262277 TAY262269:TAY262277 TKU262269:TKU262277 TUQ262269:TUQ262277 UEM262269:UEM262277 UOI262269:UOI262277 UYE262269:UYE262277 VIA262269:VIA262277 VRW262269:VRW262277 WBS262269:WBS262277 WLO262269:WLO262277 WVK262269:WVK262277 D327806:D327814 IY327805:IY327813 SU327805:SU327813 ACQ327805:ACQ327813 AMM327805:AMM327813 AWI327805:AWI327813 BGE327805:BGE327813 BQA327805:BQA327813 BZW327805:BZW327813 CJS327805:CJS327813 CTO327805:CTO327813 DDK327805:DDK327813 DNG327805:DNG327813 DXC327805:DXC327813 EGY327805:EGY327813 EQU327805:EQU327813 FAQ327805:FAQ327813 FKM327805:FKM327813 FUI327805:FUI327813 GEE327805:GEE327813 GOA327805:GOA327813 GXW327805:GXW327813 HHS327805:HHS327813 HRO327805:HRO327813 IBK327805:IBK327813 ILG327805:ILG327813 IVC327805:IVC327813 JEY327805:JEY327813 JOU327805:JOU327813 JYQ327805:JYQ327813 KIM327805:KIM327813 KSI327805:KSI327813 LCE327805:LCE327813 LMA327805:LMA327813 LVW327805:LVW327813 MFS327805:MFS327813 MPO327805:MPO327813 MZK327805:MZK327813 NJG327805:NJG327813 NTC327805:NTC327813 OCY327805:OCY327813 OMU327805:OMU327813 OWQ327805:OWQ327813 PGM327805:PGM327813 PQI327805:PQI327813 QAE327805:QAE327813 QKA327805:QKA327813 QTW327805:QTW327813 RDS327805:RDS327813 RNO327805:RNO327813 RXK327805:RXK327813 SHG327805:SHG327813 SRC327805:SRC327813 TAY327805:TAY327813 TKU327805:TKU327813 TUQ327805:TUQ327813 UEM327805:UEM327813 UOI327805:UOI327813 UYE327805:UYE327813 VIA327805:VIA327813 VRW327805:VRW327813 WBS327805:WBS327813 WLO327805:WLO327813 WVK327805:WVK327813 D393342:D393350 IY393341:IY393349 SU393341:SU393349 ACQ393341:ACQ393349 AMM393341:AMM393349 AWI393341:AWI393349 BGE393341:BGE393349 BQA393341:BQA393349 BZW393341:BZW393349 CJS393341:CJS393349 CTO393341:CTO393349 DDK393341:DDK393349 DNG393341:DNG393349 DXC393341:DXC393349 EGY393341:EGY393349 EQU393341:EQU393349 FAQ393341:FAQ393349 FKM393341:FKM393349 FUI393341:FUI393349 GEE393341:GEE393349 GOA393341:GOA393349 GXW393341:GXW393349 HHS393341:HHS393349 HRO393341:HRO393349 IBK393341:IBK393349 ILG393341:ILG393349 IVC393341:IVC393349 JEY393341:JEY393349 JOU393341:JOU393349 JYQ393341:JYQ393349 KIM393341:KIM393349 KSI393341:KSI393349 LCE393341:LCE393349 LMA393341:LMA393349 LVW393341:LVW393349 MFS393341:MFS393349 MPO393341:MPO393349 MZK393341:MZK393349 NJG393341:NJG393349 NTC393341:NTC393349 OCY393341:OCY393349 OMU393341:OMU393349 OWQ393341:OWQ393349 PGM393341:PGM393349 PQI393341:PQI393349 QAE393341:QAE393349 QKA393341:QKA393349 QTW393341:QTW393349 RDS393341:RDS393349 RNO393341:RNO393349 RXK393341:RXK393349 SHG393341:SHG393349 SRC393341:SRC393349 TAY393341:TAY393349 TKU393341:TKU393349 TUQ393341:TUQ393349 UEM393341:UEM393349 UOI393341:UOI393349 UYE393341:UYE393349 VIA393341:VIA393349 VRW393341:VRW393349 WBS393341:WBS393349 WLO393341:WLO393349 WVK393341:WVK393349 D458878:D458886 IY458877:IY458885 SU458877:SU458885 ACQ458877:ACQ458885 AMM458877:AMM458885 AWI458877:AWI458885 BGE458877:BGE458885 BQA458877:BQA458885 BZW458877:BZW458885 CJS458877:CJS458885 CTO458877:CTO458885 DDK458877:DDK458885 DNG458877:DNG458885 DXC458877:DXC458885 EGY458877:EGY458885 EQU458877:EQU458885 FAQ458877:FAQ458885 FKM458877:FKM458885 FUI458877:FUI458885 GEE458877:GEE458885 GOA458877:GOA458885 GXW458877:GXW458885 HHS458877:HHS458885 HRO458877:HRO458885 IBK458877:IBK458885 ILG458877:ILG458885 IVC458877:IVC458885 JEY458877:JEY458885 JOU458877:JOU458885 JYQ458877:JYQ458885 KIM458877:KIM458885 KSI458877:KSI458885 LCE458877:LCE458885 LMA458877:LMA458885 LVW458877:LVW458885 MFS458877:MFS458885 MPO458877:MPO458885 MZK458877:MZK458885 NJG458877:NJG458885 NTC458877:NTC458885 OCY458877:OCY458885 OMU458877:OMU458885 OWQ458877:OWQ458885 PGM458877:PGM458885 PQI458877:PQI458885 QAE458877:QAE458885 QKA458877:QKA458885 QTW458877:QTW458885 RDS458877:RDS458885 RNO458877:RNO458885 RXK458877:RXK458885 SHG458877:SHG458885 SRC458877:SRC458885 TAY458877:TAY458885 TKU458877:TKU458885 TUQ458877:TUQ458885 UEM458877:UEM458885 UOI458877:UOI458885 UYE458877:UYE458885 VIA458877:VIA458885 VRW458877:VRW458885 WBS458877:WBS458885 WLO458877:WLO458885 WVK458877:WVK458885 D524414:D524422 IY524413:IY524421 SU524413:SU524421 ACQ524413:ACQ524421 AMM524413:AMM524421 AWI524413:AWI524421 BGE524413:BGE524421 BQA524413:BQA524421 BZW524413:BZW524421 CJS524413:CJS524421 CTO524413:CTO524421 DDK524413:DDK524421 DNG524413:DNG524421 DXC524413:DXC524421 EGY524413:EGY524421 EQU524413:EQU524421 FAQ524413:FAQ524421 FKM524413:FKM524421 FUI524413:FUI524421 GEE524413:GEE524421 GOA524413:GOA524421 GXW524413:GXW524421 HHS524413:HHS524421 HRO524413:HRO524421 IBK524413:IBK524421 ILG524413:ILG524421 IVC524413:IVC524421 JEY524413:JEY524421 JOU524413:JOU524421 JYQ524413:JYQ524421 KIM524413:KIM524421 KSI524413:KSI524421 LCE524413:LCE524421 LMA524413:LMA524421 LVW524413:LVW524421 MFS524413:MFS524421 MPO524413:MPO524421 MZK524413:MZK524421 NJG524413:NJG524421 NTC524413:NTC524421 OCY524413:OCY524421 OMU524413:OMU524421 OWQ524413:OWQ524421 PGM524413:PGM524421 PQI524413:PQI524421 QAE524413:QAE524421 QKA524413:QKA524421 QTW524413:QTW524421 RDS524413:RDS524421 RNO524413:RNO524421 RXK524413:RXK524421 SHG524413:SHG524421 SRC524413:SRC524421 TAY524413:TAY524421 TKU524413:TKU524421 TUQ524413:TUQ524421 UEM524413:UEM524421 UOI524413:UOI524421 UYE524413:UYE524421 VIA524413:VIA524421 VRW524413:VRW524421 WBS524413:WBS524421 WLO524413:WLO524421 WVK524413:WVK524421 D589950:D589958 IY589949:IY589957 SU589949:SU589957 ACQ589949:ACQ589957 AMM589949:AMM589957 AWI589949:AWI589957 BGE589949:BGE589957 BQA589949:BQA589957 BZW589949:BZW589957 CJS589949:CJS589957 CTO589949:CTO589957 DDK589949:DDK589957 DNG589949:DNG589957 DXC589949:DXC589957 EGY589949:EGY589957 EQU589949:EQU589957 FAQ589949:FAQ589957 FKM589949:FKM589957 FUI589949:FUI589957 GEE589949:GEE589957 GOA589949:GOA589957 GXW589949:GXW589957 HHS589949:HHS589957 HRO589949:HRO589957 IBK589949:IBK589957 ILG589949:ILG589957 IVC589949:IVC589957 JEY589949:JEY589957 JOU589949:JOU589957 JYQ589949:JYQ589957 KIM589949:KIM589957 KSI589949:KSI589957 LCE589949:LCE589957 LMA589949:LMA589957 LVW589949:LVW589957 MFS589949:MFS589957 MPO589949:MPO589957 MZK589949:MZK589957 NJG589949:NJG589957 NTC589949:NTC589957 OCY589949:OCY589957 OMU589949:OMU589957 OWQ589949:OWQ589957 PGM589949:PGM589957 PQI589949:PQI589957 QAE589949:QAE589957 QKA589949:QKA589957 QTW589949:QTW589957 RDS589949:RDS589957 RNO589949:RNO589957 RXK589949:RXK589957 SHG589949:SHG589957 SRC589949:SRC589957 TAY589949:TAY589957 TKU589949:TKU589957 TUQ589949:TUQ589957 UEM589949:UEM589957 UOI589949:UOI589957 UYE589949:UYE589957 VIA589949:VIA589957 VRW589949:VRW589957 WBS589949:WBS589957 WLO589949:WLO589957 WVK589949:WVK589957 D655486:D655494 IY655485:IY655493 SU655485:SU655493 ACQ655485:ACQ655493 AMM655485:AMM655493 AWI655485:AWI655493 BGE655485:BGE655493 BQA655485:BQA655493 BZW655485:BZW655493 CJS655485:CJS655493 CTO655485:CTO655493 DDK655485:DDK655493 DNG655485:DNG655493 DXC655485:DXC655493 EGY655485:EGY655493 EQU655485:EQU655493 FAQ655485:FAQ655493 FKM655485:FKM655493 FUI655485:FUI655493 GEE655485:GEE655493 GOA655485:GOA655493 GXW655485:GXW655493 HHS655485:HHS655493 HRO655485:HRO655493 IBK655485:IBK655493 ILG655485:ILG655493 IVC655485:IVC655493 JEY655485:JEY655493 JOU655485:JOU655493 JYQ655485:JYQ655493 KIM655485:KIM655493 KSI655485:KSI655493 LCE655485:LCE655493 LMA655485:LMA655493 LVW655485:LVW655493 MFS655485:MFS655493 MPO655485:MPO655493 MZK655485:MZK655493 NJG655485:NJG655493 NTC655485:NTC655493 OCY655485:OCY655493 OMU655485:OMU655493 OWQ655485:OWQ655493 PGM655485:PGM655493 PQI655485:PQI655493 QAE655485:QAE655493 QKA655485:QKA655493 QTW655485:QTW655493 RDS655485:RDS655493 RNO655485:RNO655493 RXK655485:RXK655493 SHG655485:SHG655493 SRC655485:SRC655493 TAY655485:TAY655493 TKU655485:TKU655493 TUQ655485:TUQ655493 UEM655485:UEM655493 UOI655485:UOI655493 UYE655485:UYE655493 VIA655485:VIA655493 VRW655485:VRW655493 WBS655485:WBS655493 WLO655485:WLO655493 WVK655485:WVK655493 D721022:D721030 IY721021:IY721029 SU721021:SU721029 ACQ721021:ACQ721029 AMM721021:AMM721029 AWI721021:AWI721029 BGE721021:BGE721029 BQA721021:BQA721029 BZW721021:BZW721029 CJS721021:CJS721029 CTO721021:CTO721029 DDK721021:DDK721029 DNG721021:DNG721029 DXC721021:DXC721029 EGY721021:EGY721029 EQU721021:EQU721029 FAQ721021:FAQ721029 FKM721021:FKM721029 FUI721021:FUI721029 GEE721021:GEE721029 GOA721021:GOA721029 GXW721021:GXW721029 HHS721021:HHS721029 HRO721021:HRO721029 IBK721021:IBK721029 ILG721021:ILG721029 IVC721021:IVC721029 JEY721021:JEY721029 JOU721021:JOU721029 JYQ721021:JYQ721029 KIM721021:KIM721029 KSI721021:KSI721029 LCE721021:LCE721029 LMA721021:LMA721029 LVW721021:LVW721029 MFS721021:MFS721029 MPO721021:MPO721029 MZK721021:MZK721029 NJG721021:NJG721029 NTC721021:NTC721029 OCY721021:OCY721029 OMU721021:OMU721029 OWQ721021:OWQ721029 PGM721021:PGM721029 PQI721021:PQI721029 QAE721021:QAE721029 QKA721021:QKA721029 QTW721021:QTW721029 RDS721021:RDS721029 RNO721021:RNO721029 RXK721021:RXK721029 SHG721021:SHG721029 SRC721021:SRC721029 TAY721021:TAY721029 TKU721021:TKU721029 TUQ721021:TUQ721029 UEM721021:UEM721029 UOI721021:UOI721029 UYE721021:UYE721029 VIA721021:VIA721029 VRW721021:VRW721029 WBS721021:WBS721029 WLO721021:WLO721029 WVK721021:WVK721029 D786558:D786566 IY786557:IY786565 SU786557:SU786565 ACQ786557:ACQ786565 AMM786557:AMM786565 AWI786557:AWI786565 BGE786557:BGE786565 BQA786557:BQA786565 BZW786557:BZW786565 CJS786557:CJS786565 CTO786557:CTO786565 DDK786557:DDK786565 DNG786557:DNG786565 DXC786557:DXC786565 EGY786557:EGY786565 EQU786557:EQU786565 FAQ786557:FAQ786565 FKM786557:FKM786565 FUI786557:FUI786565 GEE786557:GEE786565 GOA786557:GOA786565 GXW786557:GXW786565 HHS786557:HHS786565 HRO786557:HRO786565 IBK786557:IBK786565 ILG786557:ILG786565 IVC786557:IVC786565 JEY786557:JEY786565 JOU786557:JOU786565 JYQ786557:JYQ786565 KIM786557:KIM786565 KSI786557:KSI786565 LCE786557:LCE786565 LMA786557:LMA786565 LVW786557:LVW786565 MFS786557:MFS786565 MPO786557:MPO786565 MZK786557:MZK786565 NJG786557:NJG786565 NTC786557:NTC786565 OCY786557:OCY786565 OMU786557:OMU786565 OWQ786557:OWQ786565 PGM786557:PGM786565 PQI786557:PQI786565 QAE786557:QAE786565 QKA786557:QKA786565 QTW786557:QTW786565 RDS786557:RDS786565 RNO786557:RNO786565 RXK786557:RXK786565 SHG786557:SHG786565 SRC786557:SRC786565 TAY786557:TAY786565 TKU786557:TKU786565 TUQ786557:TUQ786565 UEM786557:UEM786565 UOI786557:UOI786565 UYE786557:UYE786565 VIA786557:VIA786565 VRW786557:VRW786565 WBS786557:WBS786565 WLO786557:WLO786565 WVK786557:WVK786565 D852094:D852102 IY852093:IY852101 SU852093:SU852101 ACQ852093:ACQ852101 AMM852093:AMM852101 AWI852093:AWI852101 BGE852093:BGE852101 BQA852093:BQA852101 BZW852093:BZW852101 CJS852093:CJS852101 CTO852093:CTO852101 DDK852093:DDK852101 DNG852093:DNG852101 DXC852093:DXC852101 EGY852093:EGY852101 EQU852093:EQU852101 FAQ852093:FAQ852101 FKM852093:FKM852101 FUI852093:FUI852101 GEE852093:GEE852101 GOA852093:GOA852101 GXW852093:GXW852101 HHS852093:HHS852101 HRO852093:HRO852101 IBK852093:IBK852101 ILG852093:ILG852101 IVC852093:IVC852101 JEY852093:JEY852101 JOU852093:JOU852101 JYQ852093:JYQ852101 KIM852093:KIM852101 KSI852093:KSI852101 LCE852093:LCE852101 LMA852093:LMA852101 LVW852093:LVW852101 MFS852093:MFS852101 MPO852093:MPO852101 MZK852093:MZK852101 NJG852093:NJG852101 NTC852093:NTC852101 OCY852093:OCY852101 OMU852093:OMU852101 OWQ852093:OWQ852101 PGM852093:PGM852101 PQI852093:PQI852101 QAE852093:QAE852101 QKA852093:QKA852101 QTW852093:QTW852101 RDS852093:RDS852101 RNO852093:RNO852101 RXK852093:RXK852101 SHG852093:SHG852101 SRC852093:SRC852101 TAY852093:TAY852101 TKU852093:TKU852101 TUQ852093:TUQ852101 UEM852093:UEM852101 UOI852093:UOI852101 UYE852093:UYE852101 VIA852093:VIA852101 VRW852093:VRW852101 WBS852093:WBS852101 WLO852093:WLO852101 WVK852093:WVK852101 D917630:D917638 IY917629:IY917637 SU917629:SU917637 ACQ917629:ACQ917637 AMM917629:AMM917637 AWI917629:AWI917637 BGE917629:BGE917637 BQA917629:BQA917637 BZW917629:BZW917637 CJS917629:CJS917637 CTO917629:CTO917637 DDK917629:DDK917637 DNG917629:DNG917637 DXC917629:DXC917637 EGY917629:EGY917637 EQU917629:EQU917637 FAQ917629:FAQ917637 FKM917629:FKM917637 FUI917629:FUI917637 GEE917629:GEE917637 GOA917629:GOA917637 GXW917629:GXW917637 HHS917629:HHS917637 HRO917629:HRO917637 IBK917629:IBK917637 ILG917629:ILG917637 IVC917629:IVC917637 JEY917629:JEY917637 JOU917629:JOU917637 JYQ917629:JYQ917637 KIM917629:KIM917637 KSI917629:KSI917637 LCE917629:LCE917637 LMA917629:LMA917637 LVW917629:LVW917637 MFS917629:MFS917637 MPO917629:MPO917637 MZK917629:MZK917637 NJG917629:NJG917637 NTC917629:NTC917637 OCY917629:OCY917637 OMU917629:OMU917637 OWQ917629:OWQ917637 PGM917629:PGM917637 PQI917629:PQI917637 QAE917629:QAE917637 QKA917629:QKA917637 QTW917629:QTW917637 RDS917629:RDS917637 RNO917629:RNO917637 RXK917629:RXK917637 SHG917629:SHG917637 SRC917629:SRC917637 TAY917629:TAY917637 TKU917629:TKU917637 TUQ917629:TUQ917637 UEM917629:UEM917637 UOI917629:UOI917637 UYE917629:UYE917637 VIA917629:VIA917637 VRW917629:VRW917637 WBS917629:WBS917637 WLO917629:WLO917637 WVK917629:WVK917637 D983166:D983174 IY983165:IY983173 SU983165:SU983173 ACQ983165:ACQ983173 AMM983165:AMM983173 AWI983165:AWI983173 BGE983165:BGE983173 BQA983165:BQA983173 BZW983165:BZW983173 CJS983165:CJS983173 CTO983165:CTO983173 DDK983165:DDK983173 DNG983165:DNG983173 DXC983165:DXC983173 EGY983165:EGY983173 EQU983165:EQU983173 FAQ983165:FAQ983173 FKM983165:FKM983173 FUI983165:FUI983173 GEE983165:GEE983173 GOA983165:GOA983173 GXW983165:GXW983173 HHS983165:HHS983173 HRO983165:HRO983173 IBK983165:IBK983173 ILG983165:ILG983173 IVC983165:IVC983173 JEY983165:JEY983173 JOU983165:JOU983173 JYQ983165:JYQ983173 KIM983165:KIM983173 KSI983165:KSI983173 LCE983165:LCE983173 LMA983165:LMA983173 LVW983165:LVW983173 MFS983165:MFS983173 MPO983165:MPO983173 MZK983165:MZK983173 NJG983165:NJG983173 NTC983165:NTC983173 OCY983165:OCY983173 OMU983165:OMU983173 OWQ983165:OWQ983173 PGM983165:PGM983173 PQI983165:PQI983173 QAE983165:QAE983173 QKA983165:QKA983173 QTW983165:QTW983173 RDS983165:RDS983173 RNO983165:RNO983173 RXK983165:RXK983173 SHG983165:SHG983173 SRC983165:SRC983173 TAY983165:TAY983173 TKU983165:TKU983173 TUQ983165:TUQ983173 UEM983165:UEM983173 UOI983165:UOI983173 UYE983165:UYE983173 VIA983165:VIA983173 VRW983165:VRW983173 WBS983165:WBS983173 WLO983165:WLO983173 WVK983165:WVK983173 D12:D60 IY63:IY98 SU63:SU98 ACQ63:ACQ98 AMM63:AMM98 AWI63:AWI98 BGE63:BGE98 BQA63:BQA98 BZW63:BZW98 CJS63:CJS98 CTO63:CTO98 DDK63:DDK98 DNG63:DNG98 DXC63:DXC98 EGY63:EGY98 EQU63:EQU98 FAQ63:FAQ98 FKM63:FKM98 FUI63:FUI98 GEE63:GEE98 GOA63:GOA98 GXW63:GXW98 HHS63:HHS98 HRO63:HRO98 IBK63:IBK98 ILG63:ILG98 IVC63:IVC98 JEY63:JEY98 JOU63:JOU98 JYQ63:JYQ98 KIM63:KIM98 KSI63:KSI98 LCE63:LCE98 LMA63:LMA98 LVW63:LVW98 MFS63:MFS98 MPO63:MPO98 MZK63:MZK98 NJG63:NJG98 NTC63:NTC98 OCY63:OCY98 OMU63:OMU98 OWQ63:OWQ98 PGM63:PGM98 PQI63:PQI98 QAE63:QAE98 QKA63:QKA98 QTW63:QTW98 RDS63:RDS98 RNO63:RNO98 RXK63:RXK98 SHG63:SHG98 SRC63:SRC98 TAY63:TAY98 TKU63:TKU98 TUQ63:TUQ98 UEM63:UEM98 UOI63:UOI98 UYE63:UYE98 VIA63:VIA98 VRW63:VRW98 WBS63:WBS98 WLO63:WLO98 WVK63:WVK98 D65673:D65681 IY65672:IY65680 SU65672:SU65680 ACQ65672:ACQ65680 AMM65672:AMM65680 AWI65672:AWI65680 BGE65672:BGE65680 BQA65672:BQA65680 BZW65672:BZW65680 CJS65672:CJS65680 CTO65672:CTO65680 DDK65672:DDK65680 DNG65672:DNG65680 DXC65672:DXC65680 EGY65672:EGY65680 EQU65672:EQU65680 FAQ65672:FAQ65680 FKM65672:FKM65680 FUI65672:FUI65680 GEE65672:GEE65680 GOA65672:GOA65680 GXW65672:GXW65680 HHS65672:HHS65680 HRO65672:HRO65680 IBK65672:IBK65680 ILG65672:ILG65680 IVC65672:IVC65680 JEY65672:JEY65680 JOU65672:JOU65680 JYQ65672:JYQ65680 KIM65672:KIM65680 KSI65672:KSI65680 LCE65672:LCE65680 LMA65672:LMA65680 LVW65672:LVW65680 MFS65672:MFS65680 MPO65672:MPO65680 MZK65672:MZK65680 NJG65672:NJG65680 NTC65672:NTC65680 OCY65672:OCY65680 OMU65672:OMU65680 OWQ65672:OWQ65680 PGM65672:PGM65680 PQI65672:PQI65680 QAE65672:QAE65680 QKA65672:QKA65680 QTW65672:QTW65680 RDS65672:RDS65680 RNO65672:RNO65680 RXK65672:RXK65680 SHG65672:SHG65680 SRC65672:SRC65680 TAY65672:TAY65680 TKU65672:TKU65680 TUQ65672:TUQ65680 UEM65672:UEM65680 UOI65672:UOI65680 UYE65672:UYE65680 VIA65672:VIA65680 VRW65672:VRW65680 WBS65672:WBS65680 WLO65672:WLO65680 WVK65672:WVK65680 D131209:D131217 IY131208:IY131216 SU131208:SU131216 ACQ131208:ACQ131216 AMM131208:AMM131216 AWI131208:AWI131216 BGE131208:BGE131216 BQA131208:BQA131216 BZW131208:BZW131216 CJS131208:CJS131216 CTO131208:CTO131216 DDK131208:DDK131216 DNG131208:DNG131216 DXC131208:DXC131216 EGY131208:EGY131216 EQU131208:EQU131216 FAQ131208:FAQ131216 FKM131208:FKM131216 FUI131208:FUI131216 GEE131208:GEE131216 GOA131208:GOA131216 GXW131208:GXW131216 HHS131208:HHS131216 HRO131208:HRO131216 IBK131208:IBK131216 ILG131208:ILG131216 IVC131208:IVC131216 JEY131208:JEY131216 JOU131208:JOU131216 JYQ131208:JYQ131216 KIM131208:KIM131216 KSI131208:KSI131216 LCE131208:LCE131216 LMA131208:LMA131216 LVW131208:LVW131216 MFS131208:MFS131216 MPO131208:MPO131216 MZK131208:MZK131216 NJG131208:NJG131216 NTC131208:NTC131216 OCY131208:OCY131216 OMU131208:OMU131216 OWQ131208:OWQ131216 PGM131208:PGM131216 PQI131208:PQI131216 QAE131208:QAE131216 QKA131208:QKA131216 QTW131208:QTW131216 RDS131208:RDS131216 RNO131208:RNO131216 RXK131208:RXK131216 SHG131208:SHG131216 SRC131208:SRC131216 TAY131208:TAY131216 TKU131208:TKU131216 TUQ131208:TUQ131216 UEM131208:UEM131216 UOI131208:UOI131216 UYE131208:UYE131216 VIA131208:VIA131216 VRW131208:VRW131216 WBS131208:WBS131216 WLO131208:WLO131216 WVK131208:WVK131216 D196745:D196753 IY196744:IY196752 SU196744:SU196752 ACQ196744:ACQ196752 AMM196744:AMM196752 AWI196744:AWI196752 BGE196744:BGE196752 BQA196744:BQA196752 BZW196744:BZW196752 CJS196744:CJS196752 CTO196744:CTO196752 DDK196744:DDK196752 DNG196744:DNG196752 DXC196744:DXC196752 EGY196744:EGY196752 EQU196744:EQU196752 FAQ196744:FAQ196752 FKM196744:FKM196752 FUI196744:FUI196752 GEE196744:GEE196752 GOA196744:GOA196752 GXW196744:GXW196752 HHS196744:HHS196752 HRO196744:HRO196752 IBK196744:IBK196752 ILG196744:ILG196752 IVC196744:IVC196752 JEY196744:JEY196752 JOU196744:JOU196752 JYQ196744:JYQ196752 KIM196744:KIM196752 KSI196744:KSI196752 LCE196744:LCE196752 LMA196744:LMA196752 LVW196744:LVW196752 MFS196744:MFS196752 MPO196744:MPO196752 MZK196744:MZK196752 NJG196744:NJG196752 NTC196744:NTC196752 OCY196744:OCY196752 OMU196744:OMU196752 OWQ196744:OWQ196752 PGM196744:PGM196752 PQI196744:PQI196752 QAE196744:QAE196752 QKA196744:QKA196752 QTW196744:QTW196752 RDS196744:RDS196752 RNO196744:RNO196752 RXK196744:RXK196752 SHG196744:SHG196752 SRC196744:SRC196752 TAY196744:TAY196752 TKU196744:TKU196752 TUQ196744:TUQ196752 UEM196744:UEM196752 UOI196744:UOI196752 UYE196744:UYE196752 VIA196744:VIA196752 VRW196744:VRW196752 WBS196744:WBS196752 WLO196744:WLO196752 WVK196744:WVK196752 D262281:D262289 IY262280:IY262288 SU262280:SU262288 ACQ262280:ACQ262288 AMM262280:AMM262288 AWI262280:AWI262288 BGE262280:BGE262288 BQA262280:BQA262288 BZW262280:BZW262288 CJS262280:CJS262288 CTO262280:CTO262288 DDK262280:DDK262288 DNG262280:DNG262288 DXC262280:DXC262288 EGY262280:EGY262288 EQU262280:EQU262288 FAQ262280:FAQ262288 FKM262280:FKM262288 FUI262280:FUI262288 GEE262280:GEE262288 GOA262280:GOA262288 GXW262280:GXW262288 HHS262280:HHS262288 HRO262280:HRO262288 IBK262280:IBK262288 ILG262280:ILG262288 IVC262280:IVC262288 JEY262280:JEY262288 JOU262280:JOU262288 JYQ262280:JYQ262288 KIM262280:KIM262288 KSI262280:KSI262288 LCE262280:LCE262288 LMA262280:LMA262288 LVW262280:LVW262288 MFS262280:MFS262288 MPO262280:MPO262288 MZK262280:MZK262288 NJG262280:NJG262288 NTC262280:NTC262288 OCY262280:OCY262288 OMU262280:OMU262288 OWQ262280:OWQ262288 PGM262280:PGM262288 PQI262280:PQI262288 QAE262280:QAE262288 QKA262280:QKA262288 QTW262280:QTW262288 RDS262280:RDS262288 RNO262280:RNO262288 RXK262280:RXK262288 SHG262280:SHG262288 SRC262280:SRC262288 TAY262280:TAY262288 TKU262280:TKU262288 TUQ262280:TUQ262288 UEM262280:UEM262288 UOI262280:UOI262288 UYE262280:UYE262288 VIA262280:VIA262288 VRW262280:VRW262288 WBS262280:WBS262288 WLO262280:WLO262288 WVK262280:WVK262288 D327817:D327825 IY327816:IY327824 SU327816:SU327824 ACQ327816:ACQ327824 AMM327816:AMM327824 AWI327816:AWI327824 BGE327816:BGE327824 BQA327816:BQA327824 BZW327816:BZW327824 CJS327816:CJS327824 CTO327816:CTO327824 DDK327816:DDK327824 DNG327816:DNG327824 DXC327816:DXC327824 EGY327816:EGY327824 EQU327816:EQU327824 FAQ327816:FAQ327824 FKM327816:FKM327824 FUI327816:FUI327824 GEE327816:GEE327824 GOA327816:GOA327824 GXW327816:GXW327824 HHS327816:HHS327824 HRO327816:HRO327824 IBK327816:IBK327824 ILG327816:ILG327824 IVC327816:IVC327824 JEY327816:JEY327824 JOU327816:JOU327824 JYQ327816:JYQ327824 KIM327816:KIM327824 KSI327816:KSI327824 LCE327816:LCE327824 LMA327816:LMA327824 LVW327816:LVW327824 MFS327816:MFS327824 MPO327816:MPO327824 MZK327816:MZK327824 NJG327816:NJG327824 NTC327816:NTC327824 OCY327816:OCY327824 OMU327816:OMU327824 OWQ327816:OWQ327824 PGM327816:PGM327824 PQI327816:PQI327824 QAE327816:QAE327824 QKA327816:QKA327824 QTW327816:QTW327824 RDS327816:RDS327824 RNO327816:RNO327824 RXK327816:RXK327824 SHG327816:SHG327824 SRC327816:SRC327824 TAY327816:TAY327824 TKU327816:TKU327824 TUQ327816:TUQ327824 UEM327816:UEM327824 UOI327816:UOI327824 UYE327816:UYE327824 VIA327816:VIA327824 VRW327816:VRW327824 WBS327816:WBS327824 WLO327816:WLO327824 WVK327816:WVK327824 D393353:D393361 IY393352:IY393360 SU393352:SU393360 ACQ393352:ACQ393360 AMM393352:AMM393360 AWI393352:AWI393360 BGE393352:BGE393360 BQA393352:BQA393360 BZW393352:BZW393360 CJS393352:CJS393360 CTO393352:CTO393360 DDK393352:DDK393360 DNG393352:DNG393360 DXC393352:DXC393360 EGY393352:EGY393360 EQU393352:EQU393360 FAQ393352:FAQ393360 FKM393352:FKM393360 FUI393352:FUI393360 GEE393352:GEE393360 GOA393352:GOA393360 GXW393352:GXW393360 HHS393352:HHS393360 HRO393352:HRO393360 IBK393352:IBK393360 ILG393352:ILG393360 IVC393352:IVC393360 JEY393352:JEY393360 JOU393352:JOU393360 JYQ393352:JYQ393360 KIM393352:KIM393360 KSI393352:KSI393360 LCE393352:LCE393360 LMA393352:LMA393360 LVW393352:LVW393360 MFS393352:MFS393360 MPO393352:MPO393360 MZK393352:MZK393360 NJG393352:NJG393360 NTC393352:NTC393360 OCY393352:OCY393360 OMU393352:OMU393360 OWQ393352:OWQ393360 PGM393352:PGM393360 PQI393352:PQI393360 QAE393352:QAE393360 QKA393352:QKA393360 QTW393352:QTW393360 RDS393352:RDS393360 RNO393352:RNO393360 RXK393352:RXK393360 SHG393352:SHG393360 SRC393352:SRC393360 TAY393352:TAY393360 TKU393352:TKU393360 TUQ393352:TUQ393360 UEM393352:UEM393360 UOI393352:UOI393360 UYE393352:UYE393360 VIA393352:VIA393360 VRW393352:VRW393360 WBS393352:WBS393360 WLO393352:WLO393360 WVK393352:WVK393360 D458889:D458897 IY458888:IY458896 SU458888:SU458896 ACQ458888:ACQ458896 AMM458888:AMM458896 AWI458888:AWI458896 BGE458888:BGE458896 BQA458888:BQA458896 BZW458888:BZW458896 CJS458888:CJS458896 CTO458888:CTO458896 DDK458888:DDK458896 DNG458888:DNG458896 DXC458888:DXC458896 EGY458888:EGY458896 EQU458888:EQU458896 FAQ458888:FAQ458896 FKM458888:FKM458896 FUI458888:FUI458896 GEE458888:GEE458896 GOA458888:GOA458896 GXW458888:GXW458896 HHS458888:HHS458896 HRO458888:HRO458896 IBK458888:IBK458896 ILG458888:ILG458896 IVC458888:IVC458896 JEY458888:JEY458896 JOU458888:JOU458896 JYQ458888:JYQ458896 KIM458888:KIM458896 KSI458888:KSI458896 LCE458888:LCE458896 LMA458888:LMA458896 LVW458888:LVW458896 MFS458888:MFS458896 MPO458888:MPO458896 MZK458888:MZK458896 NJG458888:NJG458896 NTC458888:NTC458896 OCY458888:OCY458896 OMU458888:OMU458896 OWQ458888:OWQ458896 PGM458888:PGM458896 PQI458888:PQI458896 QAE458888:QAE458896 QKA458888:QKA458896 QTW458888:QTW458896 RDS458888:RDS458896 RNO458888:RNO458896 RXK458888:RXK458896 SHG458888:SHG458896 SRC458888:SRC458896 TAY458888:TAY458896 TKU458888:TKU458896 TUQ458888:TUQ458896 UEM458888:UEM458896 UOI458888:UOI458896 UYE458888:UYE458896 VIA458888:VIA458896 VRW458888:VRW458896 WBS458888:WBS458896 WLO458888:WLO458896 WVK458888:WVK458896 D524425:D524433 IY524424:IY524432 SU524424:SU524432 ACQ524424:ACQ524432 AMM524424:AMM524432 AWI524424:AWI524432 BGE524424:BGE524432 BQA524424:BQA524432 BZW524424:BZW524432 CJS524424:CJS524432 CTO524424:CTO524432 DDK524424:DDK524432 DNG524424:DNG524432 DXC524424:DXC524432 EGY524424:EGY524432 EQU524424:EQU524432 FAQ524424:FAQ524432 FKM524424:FKM524432 FUI524424:FUI524432 GEE524424:GEE524432 GOA524424:GOA524432 GXW524424:GXW524432 HHS524424:HHS524432 HRO524424:HRO524432 IBK524424:IBK524432 ILG524424:ILG524432 IVC524424:IVC524432 JEY524424:JEY524432 JOU524424:JOU524432 JYQ524424:JYQ524432 KIM524424:KIM524432 KSI524424:KSI524432 LCE524424:LCE524432 LMA524424:LMA524432 LVW524424:LVW524432 MFS524424:MFS524432 MPO524424:MPO524432 MZK524424:MZK524432 NJG524424:NJG524432 NTC524424:NTC524432 OCY524424:OCY524432 OMU524424:OMU524432 OWQ524424:OWQ524432 PGM524424:PGM524432 PQI524424:PQI524432 QAE524424:QAE524432 QKA524424:QKA524432 QTW524424:QTW524432 RDS524424:RDS524432 RNO524424:RNO524432 RXK524424:RXK524432 SHG524424:SHG524432 SRC524424:SRC524432 TAY524424:TAY524432 TKU524424:TKU524432 TUQ524424:TUQ524432 UEM524424:UEM524432 UOI524424:UOI524432 UYE524424:UYE524432 VIA524424:VIA524432 VRW524424:VRW524432 WBS524424:WBS524432 WLO524424:WLO524432 WVK524424:WVK524432 D589961:D589969 IY589960:IY589968 SU589960:SU589968 ACQ589960:ACQ589968 AMM589960:AMM589968 AWI589960:AWI589968 BGE589960:BGE589968 BQA589960:BQA589968 BZW589960:BZW589968 CJS589960:CJS589968 CTO589960:CTO589968 DDK589960:DDK589968 DNG589960:DNG589968 DXC589960:DXC589968 EGY589960:EGY589968 EQU589960:EQU589968 FAQ589960:FAQ589968 FKM589960:FKM589968 FUI589960:FUI589968 GEE589960:GEE589968 GOA589960:GOA589968 GXW589960:GXW589968 HHS589960:HHS589968 HRO589960:HRO589968 IBK589960:IBK589968 ILG589960:ILG589968 IVC589960:IVC589968 JEY589960:JEY589968 JOU589960:JOU589968 JYQ589960:JYQ589968 KIM589960:KIM589968 KSI589960:KSI589968 LCE589960:LCE589968 LMA589960:LMA589968 LVW589960:LVW589968 MFS589960:MFS589968 MPO589960:MPO589968 MZK589960:MZK589968 NJG589960:NJG589968 NTC589960:NTC589968 OCY589960:OCY589968 OMU589960:OMU589968 OWQ589960:OWQ589968 PGM589960:PGM589968 PQI589960:PQI589968 QAE589960:QAE589968 QKA589960:QKA589968 QTW589960:QTW589968 RDS589960:RDS589968 RNO589960:RNO589968 RXK589960:RXK589968 SHG589960:SHG589968 SRC589960:SRC589968 TAY589960:TAY589968 TKU589960:TKU589968 TUQ589960:TUQ589968 UEM589960:UEM589968 UOI589960:UOI589968 UYE589960:UYE589968 VIA589960:VIA589968 VRW589960:VRW589968 WBS589960:WBS589968 WLO589960:WLO589968 WVK589960:WVK589968 D655497:D655505 IY655496:IY655504 SU655496:SU655504 ACQ655496:ACQ655504 AMM655496:AMM655504 AWI655496:AWI655504 BGE655496:BGE655504 BQA655496:BQA655504 BZW655496:BZW655504 CJS655496:CJS655504 CTO655496:CTO655504 DDK655496:DDK655504 DNG655496:DNG655504 DXC655496:DXC655504 EGY655496:EGY655504 EQU655496:EQU655504 FAQ655496:FAQ655504 FKM655496:FKM655504 FUI655496:FUI655504 GEE655496:GEE655504 GOA655496:GOA655504 GXW655496:GXW655504 HHS655496:HHS655504 HRO655496:HRO655504 IBK655496:IBK655504 ILG655496:ILG655504 IVC655496:IVC655504 JEY655496:JEY655504 JOU655496:JOU655504 JYQ655496:JYQ655504 KIM655496:KIM655504 KSI655496:KSI655504 LCE655496:LCE655504 LMA655496:LMA655504 LVW655496:LVW655504 MFS655496:MFS655504 MPO655496:MPO655504 MZK655496:MZK655504 NJG655496:NJG655504 NTC655496:NTC655504 OCY655496:OCY655504 OMU655496:OMU655504 OWQ655496:OWQ655504 PGM655496:PGM655504 PQI655496:PQI655504 QAE655496:QAE655504 QKA655496:QKA655504 QTW655496:QTW655504 RDS655496:RDS655504 RNO655496:RNO655504 RXK655496:RXK655504 SHG655496:SHG655504 SRC655496:SRC655504 TAY655496:TAY655504 TKU655496:TKU655504 TUQ655496:TUQ655504 UEM655496:UEM655504 UOI655496:UOI655504 UYE655496:UYE655504 VIA655496:VIA655504 VRW655496:VRW655504 WBS655496:WBS655504 WLO655496:WLO655504 WVK655496:WVK655504 D721033:D721041 IY721032:IY721040 SU721032:SU721040 ACQ721032:ACQ721040 AMM721032:AMM721040 AWI721032:AWI721040 BGE721032:BGE721040 BQA721032:BQA721040 BZW721032:BZW721040 CJS721032:CJS721040 CTO721032:CTO721040 DDK721032:DDK721040 DNG721032:DNG721040 DXC721032:DXC721040 EGY721032:EGY721040 EQU721032:EQU721040 FAQ721032:FAQ721040 FKM721032:FKM721040 FUI721032:FUI721040 GEE721032:GEE721040 GOA721032:GOA721040 GXW721032:GXW721040 HHS721032:HHS721040 HRO721032:HRO721040 IBK721032:IBK721040 ILG721032:ILG721040 IVC721032:IVC721040 JEY721032:JEY721040 JOU721032:JOU721040 JYQ721032:JYQ721040 KIM721032:KIM721040 KSI721032:KSI721040 LCE721032:LCE721040 LMA721032:LMA721040 LVW721032:LVW721040 MFS721032:MFS721040 MPO721032:MPO721040 MZK721032:MZK721040 NJG721032:NJG721040 NTC721032:NTC721040 OCY721032:OCY721040 OMU721032:OMU721040 OWQ721032:OWQ721040 PGM721032:PGM721040 PQI721032:PQI721040 QAE721032:QAE721040 QKA721032:QKA721040 QTW721032:QTW721040 RDS721032:RDS721040 RNO721032:RNO721040 RXK721032:RXK721040 SHG721032:SHG721040 SRC721032:SRC721040 TAY721032:TAY721040 TKU721032:TKU721040 TUQ721032:TUQ721040 UEM721032:UEM721040 UOI721032:UOI721040 UYE721032:UYE721040 VIA721032:VIA721040 VRW721032:VRW721040 WBS721032:WBS721040 WLO721032:WLO721040 WVK721032:WVK721040 D786569:D786577 IY786568:IY786576 SU786568:SU786576 ACQ786568:ACQ786576 AMM786568:AMM786576 AWI786568:AWI786576 BGE786568:BGE786576 BQA786568:BQA786576 BZW786568:BZW786576 CJS786568:CJS786576 CTO786568:CTO786576 DDK786568:DDK786576 DNG786568:DNG786576 DXC786568:DXC786576 EGY786568:EGY786576 EQU786568:EQU786576 FAQ786568:FAQ786576 FKM786568:FKM786576 FUI786568:FUI786576 GEE786568:GEE786576 GOA786568:GOA786576 GXW786568:GXW786576 HHS786568:HHS786576 HRO786568:HRO786576 IBK786568:IBK786576 ILG786568:ILG786576 IVC786568:IVC786576 JEY786568:JEY786576 JOU786568:JOU786576 JYQ786568:JYQ786576 KIM786568:KIM786576 KSI786568:KSI786576 LCE786568:LCE786576 LMA786568:LMA786576 LVW786568:LVW786576 MFS786568:MFS786576 MPO786568:MPO786576 MZK786568:MZK786576 NJG786568:NJG786576 NTC786568:NTC786576 OCY786568:OCY786576 OMU786568:OMU786576 OWQ786568:OWQ786576 PGM786568:PGM786576 PQI786568:PQI786576 QAE786568:QAE786576 QKA786568:QKA786576 QTW786568:QTW786576 RDS786568:RDS786576 RNO786568:RNO786576 RXK786568:RXK786576 SHG786568:SHG786576 SRC786568:SRC786576 TAY786568:TAY786576 TKU786568:TKU786576 TUQ786568:TUQ786576 UEM786568:UEM786576 UOI786568:UOI786576 UYE786568:UYE786576 VIA786568:VIA786576 VRW786568:VRW786576 WBS786568:WBS786576 WLO786568:WLO786576 WVK786568:WVK786576 D852105:D852113 IY852104:IY852112 SU852104:SU852112 ACQ852104:ACQ852112 AMM852104:AMM852112 AWI852104:AWI852112 BGE852104:BGE852112 BQA852104:BQA852112 BZW852104:BZW852112 CJS852104:CJS852112 CTO852104:CTO852112 DDK852104:DDK852112 DNG852104:DNG852112 DXC852104:DXC852112 EGY852104:EGY852112 EQU852104:EQU852112 FAQ852104:FAQ852112 FKM852104:FKM852112 FUI852104:FUI852112 GEE852104:GEE852112 GOA852104:GOA852112 GXW852104:GXW852112 HHS852104:HHS852112 HRO852104:HRO852112 IBK852104:IBK852112 ILG852104:ILG852112 IVC852104:IVC852112 JEY852104:JEY852112 JOU852104:JOU852112 JYQ852104:JYQ852112 KIM852104:KIM852112 KSI852104:KSI852112 LCE852104:LCE852112 LMA852104:LMA852112 LVW852104:LVW852112 MFS852104:MFS852112 MPO852104:MPO852112 MZK852104:MZK852112 NJG852104:NJG852112 NTC852104:NTC852112 OCY852104:OCY852112 OMU852104:OMU852112 OWQ852104:OWQ852112 PGM852104:PGM852112 PQI852104:PQI852112 QAE852104:QAE852112 QKA852104:QKA852112 QTW852104:QTW852112 RDS852104:RDS852112 RNO852104:RNO852112 RXK852104:RXK852112 SHG852104:SHG852112 SRC852104:SRC852112 TAY852104:TAY852112 TKU852104:TKU852112 TUQ852104:TUQ852112 UEM852104:UEM852112 UOI852104:UOI852112 UYE852104:UYE852112 VIA852104:VIA852112 VRW852104:VRW852112 WBS852104:WBS852112 WLO852104:WLO852112 WVK852104:WVK852112 D917641:D917649 IY917640:IY917648 SU917640:SU917648 ACQ917640:ACQ917648 AMM917640:AMM917648 AWI917640:AWI917648 BGE917640:BGE917648 BQA917640:BQA917648 BZW917640:BZW917648 CJS917640:CJS917648 CTO917640:CTO917648 DDK917640:DDK917648 DNG917640:DNG917648 DXC917640:DXC917648 EGY917640:EGY917648 EQU917640:EQU917648 FAQ917640:FAQ917648 FKM917640:FKM917648 FUI917640:FUI917648 GEE917640:GEE917648 GOA917640:GOA917648 GXW917640:GXW917648 HHS917640:HHS917648 HRO917640:HRO917648 IBK917640:IBK917648 ILG917640:ILG917648 IVC917640:IVC917648 JEY917640:JEY917648 JOU917640:JOU917648 JYQ917640:JYQ917648 KIM917640:KIM917648 KSI917640:KSI917648 LCE917640:LCE917648 LMA917640:LMA917648 LVW917640:LVW917648 MFS917640:MFS917648 MPO917640:MPO917648 MZK917640:MZK917648 NJG917640:NJG917648 NTC917640:NTC917648 OCY917640:OCY917648 OMU917640:OMU917648 OWQ917640:OWQ917648 PGM917640:PGM917648 PQI917640:PQI917648 QAE917640:QAE917648 QKA917640:QKA917648 QTW917640:QTW917648 RDS917640:RDS917648 RNO917640:RNO917648 RXK917640:RXK917648 SHG917640:SHG917648 SRC917640:SRC917648 TAY917640:TAY917648 TKU917640:TKU917648 TUQ917640:TUQ917648 UEM917640:UEM917648 UOI917640:UOI917648 UYE917640:UYE917648 VIA917640:VIA917648 VRW917640:VRW917648 WBS917640:WBS917648 WLO917640:WLO917648 WVK917640:WVK917648 D983177:D983185 IY983176:IY983184 SU983176:SU983184 ACQ983176:ACQ983184 AMM983176:AMM983184 AWI983176:AWI983184 BGE983176:BGE983184 BQA983176:BQA983184 BZW983176:BZW983184 CJS983176:CJS983184 CTO983176:CTO983184 DDK983176:DDK983184 DNG983176:DNG983184 DXC983176:DXC983184 EGY983176:EGY983184 EQU983176:EQU983184 FAQ983176:FAQ983184 FKM983176:FKM983184 FUI983176:FUI983184 GEE983176:GEE983184 GOA983176:GOA983184 GXW983176:GXW983184 HHS983176:HHS983184 HRO983176:HRO983184 IBK983176:IBK983184 ILG983176:ILG983184 IVC983176:IVC983184 JEY983176:JEY983184 JOU983176:JOU983184 JYQ983176:JYQ983184 KIM983176:KIM983184 KSI983176:KSI983184 LCE983176:LCE983184 LMA983176:LMA983184 LVW983176:LVW983184 MFS983176:MFS983184 MPO983176:MPO983184 MZK983176:MZK983184 NJG983176:NJG983184 NTC983176:NTC983184 OCY983176:OCY983184 OMU983176:OMU983184 OWQ983176:OWQ983184 PGM983176:PGM983184 PQI983176:PQI983184 QAE983176:QAE983184 QKA983176:QKA983184 QTW983176:QTW983184 RDS983176:RDS983184 RNO983176:RNO983184 RXK983176:RXK983184 SHG983176:SHG983184 SRC983176:SRC983184 TAY983176:TAY983184 TKU983176:TKU983184 TUQ983176:TUQ983184 UEM983176:UEM983184 UOI983176:UOI983184 UYE983176:UYE983184 VIA983176:VIA983184 VRW983176:VRW983184 WBS983176:WBS983184 WLO983176:WLO983184 D63:D98" xr:uid="{00000000-0002-0000-0500-000001000000}"/>
    <dataValidation allowBlank="1" showInputMessage="1" showErrorMessage="1" prompt="diligencie la cantidad de unidad de medida del valor unitario" sqref="IZ12:IZ60 SV12:SV60 ACR12:ACR60 AMN12:AMN60 AWJ12:AWJ60 BGF12:BGF60 BQB12:BQB60 BZX12:BZX60 CJT12:CJT60 CTP12:CTP60 DDL12:DDL60 DNH12:DNH60 DXD12:DXD60 EGZ12:EGZ60 EQV12:EQV60 FAR12:FAR60 FKN12:FKN60 FUJ12:FUJ60 GEF12:GEF60 GOB12:GOB60 GXX12:GXX60 HHT12:HHT60 HRP12:HRP60 IBL12:IBL60 ILH12:ILH60 IVD12:IVD60 JEZ12:JEZ60 JOV12:JOV60 JYR12:JYR60 KIN12:KIN60 KSJ12:KSJ60 LCF12:LCF60 LMB12:LMB60 LVX12:LVX60 MFT12:MFT60 MPP12:MPP60 MZL12:MZL60 NJH12:NJH60 NTD12:NTD60 OCZ12:OCZ60 OMV12:OMV60 OWR12:OWR60 PGN12:PGN60 PQJ12:PQJ60 QAF12:QAF60 QKB12:QKB60 QTX12:QTX60 RDT12:RDT60 RNP12:RNP60 RXL12:RXL60 SHH12:SHH60 SRD12:SRD60 TAZ12:TAZ60 TKV12:TKV60 TUR12:TUR60 UEN12:UEN60 UOJ12:UOJ60 UYF12:UYF60 VIB12:VIB60 VRX12:VRX60 WBT12:WBT60 WLP12:WLP60 WVL12:WVL60 IZ65661:IZ65669 SV65661:SV65669 ACR65661:ACR65669 AMN65661:AMN65669 AWJ65661:AWJ65669 BGF65661:BGF65669 BQB65661:BQB65669 BZX65661:BZX65669 CJT65661:CJT65669 CTP65661:CTP65669 DDL65661:DDL65669 DNH65661:DNH65669 DXD65661:DXD65669 EGZ65661:EGZ65669 EQV65661:EQV65669 FAR65661:FAR65669 FKN65661:FKN65669 FUJ65661:FUJ65669 GEF65661:GEF65669 GOB65661:GOB65669 GXX65661:GXX65669 HHT65661:HHT65669 HRP65661:HRP65669 IBL65661:IBL65669 ILH65661:ILH65669 IVD65661:IVD65669 JEZ65661:JEZ65669 JOV65661:JOV65669 JYR65661:JYR65669 KIN65661:KIN65669 KSJ65661:KSJ65669 LCF65661:LCF65669 LMB65661:LMB65669 LVX65661:LVX65669 MFT65661:MFT65669 MPP65661:MPP65669 MZL65661:MZL65669 NJH65661:NJH65669 NTD65661:NTD65669 OCZ65661:OCZ65669 OMV65661:OMV65669 OWR65661:OWR65669 PGN65661:PGN65669 PQJ65661:PQJ65669 QAF65661:QAF65669 QKB65661:QKB65669 QTX65661:QTX65669 RDT65661:RDT65669 RNP65661:RNP65669 RXL65661:RXL65669 SHH65661:SHH65669 SRD65661:SRD65669 TAZ65661:TAZ65669 TKV65661:TKV65669 TUR65661:TUR65669 UEN65661:UEN65669 UOJ65661:UOJ65669 UYF65661:UYF65669 VIB65661:VIB65669 VRX65661:VRX65669 WBT65661:WBT65669 WLP65661:WLP65669 WVL65661:WVL65669 IZ131197:IZ131205 SV131197:SV131205 ACR131197:ACR131205 AMN131197:AMN131205 AWJ131197:AWJ131205 BGF131197:BGF131205 BQB131197:BQB131205 BZX131197:BZX131205 CJT131197:CJT131205 CTP131197:CTP131205 DDL131197:DDL131205 DNH131197:DNH131205 DXD131197:DXD131205 EGZ131197:EGZ131205 EQV131197:EQV131205 FAR131197:FAR131205 FKN131197:FKN131205 FUJ131197:FUJ131205 GEF131197:GEF131205 GOB131197:GOB131205 GXX131197:GXX131205 HHT131197:HHT131205 HRP131197:HRP131205 IBL131197:IBL131205 ILH131197:ILH131205 IVD131197:IVD131205 JEZ131197:JEZ131205 JOV131197:JOV131205 JYR131197:JYR131205 KIN131197:KIN131205 KSJ131197:KSJ131205 LCF131197:LCF131205 LMB131197:LMB131205 LVX131197:LVX131205 MFT131197:MFT131205 MPP131197:MPP131205 MZL131197:MZL131205 NJH131197:NJH131205 NTD131197:NTD131205 OCZ131197:OCZ131205 OMV131197:OMV131205 OWR131197:OWR131205 PGN131197:PGN131205 PQJ131197:PQJ131205 QAF131197:QAF131205 QKB131197:QKB131205 QTX131197:QTX131205 RDT131197:RDT131205 RNP131197:RNP131205 RXL131197:RXL131205 SHH131197:SHH131205 SRD131197:SRD131205 TAZ131197:TAZ131205 TKV131197:TKV131205 TUR131197:TUR131205 UEN131197:UEN131205 UOJ131197:UOJ131205 UYF131197:UYF131205 VIB131197:VIB131205 VRX131197:VRX131205 WBT131197:WBT131205 WLP131197:WLP131205 WVL131197:WVL131205 IZ196733:IZ196741 SV196733:SV196741 ACR196733:ACR196741 AMN196733:AMN196741 AWJ196733:AWJ196741 BGF196733:BGF196741 BQB196733:BQB196741 BZX196733:BZX196741 CJT196733:CJT196741 CTP196733:CTP196741 DDL196733:DDL196741 DNH196733:DNH196741 DXD196733:DXD196741 EGZ196733:EGZ196741 EQV196733:EQV196741 FAR196733:FAR196741 FKN196733:FKN196741 FUJ196733:FUJ196741 GEF196733:GEF196741 GOB196733:GOB196741 GXX196733:GXX196741 HHT196733:HHT196741 HRP196733:HRP196741 IBL196733:IBL196741 ILH196733:ILH196741 IVD196733:IVD196741 JEZ196733:JEZ196741 JOV196733:JOV196741 JYR196733:JYR196741 KIN196733:KIN196741 KSJ196733:KSJ196741 LCF196733:LCF196741 LMB196733:LMB196741 LVX196733:LVX196741 MFT196733:MFT196741 MPP196733:MPP196741 MZL196733:MZL196741 NJH196733:NJH196741 NTD196733:NTD196741 OCZ196733:OCZ196741 OMV196733:OMV196741 OWR196733:OWR196741 PGN196733:PGN196741 PQJ196733:PQJ196741 QAF196733:QAF196741 QKB196733:QKB196741 QTX196733:QTX196741 RDT196733:RDT196741 RNP196733:RNP196741 RXL196733:RXL196741 SHH196733:SHH196741 SRD196733:SRD196741 TAZ196733:TAZ196741 TKV196733:TKV196741 TUR196733:TUR196741 UEN196733:UEN196741 UOJ196733:UOJ196741 UYF196733:UYF196741 VIB196733:VIB196741 VRX196733:VRX196741 WBT196733:WBT196741 WLP196733:WLP196741 WVL196733:WVL196741 IZ262269:IZ262277 SV262269:SV262277 ACR262269:ACR262277 AMN262269:AMN262277 AWJ262269:AWJ262277 BGF262269:BGF262277 BQB262269:BQB262277 BZX262269:BZX262277 CJT262269:CJT262277 CTP262269:CTP262277 DDL262269:DDL262277 DNH262269:DNH262277 DXD262269:DXD262277 EGZ262269:EGZ262277 EQV262269:EQV262277 FAR262269:FAR262277 FKN262269:FKN262277 FUJ262269:FUJ262277 GEF262269:GEF262277 GOB262269:GOB262277 GXX262269:GXX262277 HHT262269:HHT262277 HRP262269:HRP262277 IBL262269:IBL262277 ILH262269:ILH262277 IVD262269:IVD262277 JEZ262269:JEZ262277 JOV262269:JOV262277 JYR262269:JYR262277 KIN262269:KIN262277 KSJ262269:KSJ262277 LCF262269:LCF262277 LMB262269:LMB262277 LVX262269:LVX262277 MFT262269:MFT262277 MPP262269:MPP262277 MZL262269:MZL262277 NJH262269:NJH262277 NTD262269:NTD262277 OCZ262269:OCZ262277 OMV262269:OMV262277 OWR262269:OWR262277 PGN262269:PGN262277 PQJ262269:PQJ262277 QAF262269:QAF262277 QKB262269:QKB262277 QTX262269:QTX262277 RDT262269:RDT262277 RNP262269:RNP262277 RXL262269:RXL262277 SHH262269:SHH262277 SRD262269:SRD262277 TAZ262269:TAZ262277 TKV262269:TKV262277 TUR262269:TUR262277 UEN262269:UEN262277 UOJ262269:UOJ262277 UYF262269:UYF262277 VIB262269:VIB262277 VRX262269:VRX262277 WBT262269:WBT262277 WLP262269:WLP262277 WVL262269:WVL262277 IZ327805:IZ327813 SV327805:SV327813 ACR327805:ACR327813 AMN327805:AMN327813 AWJ327805:AWJ327813 BGF327805:BGF327813 BQB327805:BQB327813 BZX327805:BZX327813 CJT327805:CJT327813 CTP327805:CTP327813 DDL327805:DDL327813 DNH327805:DNH327813 DXD327805:DXD327813 EGZ327805:EGZ327813 EQV327805:EQV327813 FAR327805:FAR327813 FKN327805:FKN327813 FUJ327805:FUJ327813 GEF327805:GEF327813 GOB327805:GOB327813 GXX327805:GXX327813 HHT327805:HHT327813 HRP327805:HRP327813 IBL327805:IBL327813 ILH327805:ILH327813 IVD327805:IVD327813 JEZ327805:JEZ327813 JOV327805:JOV327813 JYR327805:JYR327813 KIN327805:KIN327813 KSJ327805:KSJ327813 LCF327805:LCF327813 LMB327805:LMB327813 LVX327805:LVX327813 MFT327805:MFT327813 MPP327805:MPP327813 MZL327805:MZL327813 NJH327805:NJH327813 NTD327805:NTD327813 OCZ327805:OCZ327813 OMV327805:OMV327813 OWR327805:OWR327813 PGN327805:PGN327813 PQJ327805:PQJ327813 QAF327805:QAF327813 QKB327805:QKB327813 QTX327805:QTX327813 RDT327805:RDT327813 RNP327805:RNP327813 RXL327805:RXL327813 SHH327805:SHH327813 SRD327805:SRD327813 TAZ327805:TAZ327813 TKV327805:TKV327813 TUR327805:TUR327813 UEN327805:UEN327813 UOJ327805:UOJ327813 UYF327805:UYF327813 VIB327805:VIB327813 VRX327805:VRX327813 WBT327805:WBT327813 WLP327805:WLP327813 WVL327805:WVL327813 IZ393341:IZ393349 SV393341:SV393349 ACR393341:ACR393349 AMN393341:AMN393349 AWJ393341:AWJ393349 BGF393341:BGF393349 BQB393341:BQB393349 BZX393341:BZX393349 CJT393341:CJT393349 CTP393341:CTP393349 DDL393341:DDL393349 DNH393341:DNH393349 DXD393341:DXD393349 EGZ393341:EGZ393349 EQV393341:EQV393349 FAR393341:FAR393349 FKN393341:FKN393349 FUJ393341:FUJ393349 GEF393341:GEF393349 GOB393341:GOB393349 GXX393341:GXX393349 HHT393341:HHT393349 HRP393341:HRP393349 IBL393341:IBL393349 ILH393341:ILH393349 IVD393341:IVD393349 JEZ393341:JEZ393349 JOV393341:JOV393349 JYR393341:JYR393349 KIN393341:KIN393349 KSJ393341:KSJ393349 LCF393341:LCF393349 LMB393341:LMB393349 LVX393341:LVX393349 MFT393341:MFT393349 MPP393341:MPP393349 MZL393341:MZL393349 NJH393341:NJH393349 NTD393341:NTD393349 OCZ393341:OCZ393349 OMV393341:OMV393349 OWR393341:OWR393349 PGN393341:PGN393349 PQJ393341:PQJ393349 QAF393341:QAF393349 QKB393341:QKB393349 QTX393341:QTX393349 RDT393341:RDT393349 RNP393341:RNP393349 RXL393341:RXL393349 SHH393341:SHH393349 SRD393341:SRD393349 TAZ393341:TAZ393349 TKV393341:TKV393349 TUR393341:TUR393349 UEN393341:UEN393349 UOJ393341:UOJ393349 UYF393341:UYF393349 VIB393341:VIB393349 VRX393341:VRX393349 WBT393341:WBT393349 WLP393341:WLP393349 WVL393341:WVL393349 IZ458877:IZ458885 SV458877:SV458885 ACR458877:ACR458885 AMN458877:AMN458885 AWJ458877:AWJ458885 BGF458877:BGF458885 BQB458877:BQB458885 BZX458877:BZX458885 CJT458877:CJT458885 CTP458877:CTP458885 DDL458877:DDL458885 DNH458877:DNH458885 DXD458877:DXD458885 EGZ458877:EGZ458885 EQV458877:EQV458885 FAR458877:FAR458885 FKN458877:FKN458885 FUJ458877:FUJ458885 GEF458877:GEF458885 GOB458877:GOB458885 GXX458877:GXX458885 HHT458877:HHT458885 HRP458877:HRP458885 IBL458877:IBL458885 ILH458877:ILH458885 IVD458877:IVD458885 JEZ458877:JEZ458885 JOV458877:JOV458885 JYR458877:JYR458885 KIN458877:KIN458885 KSJ458877:KSJ458885 LCF458877:LCF458885 LMB458877:LMB458885 LVX458877:LVX458885 MFT458877:MFT458885 MPP458877:MPP458885 MZL458877:MZL458885 NJH458877:NJH458885 NTD458877:NTD458885 OCZ458877:OCZ458885 OMV458877:OMV458885 OWR458877:OWR458885 PGN458877:PGN458885 PQJ458877:PQJ458885 QAF458877:QAF458885 QKB458877:QKB458885 QTX458877:QTX458885 RDT458877:RDT458885 RNP458877:RNP458885 RXL458877:RXL458885 SHH458877:SHH458885 SRD458877:SRD458885 TAZ458877:TAZ458885 TKV458877:TKV458885 TUR458877:TUR458885 UEN458877:UEN458885 UOJ458877:UOJ458885 UYF458877:UYF458885 VIB458877:VIB458885 VRX458877:VRX458885 WBT458877:WBT458885 WLP458877:WLP458885 WVL458877:WVL458885 IZ524413:IZ524421 SV524413:SV524421 ACR524413:ACR524421 AMN524413:AMN524421 AWJ524413:AWJ524421 BGF524413:BGF524421 BQB524413:BQB524421 BZX524413:BZX524421 CJT524413:CJT524421 CTP524413:CTP524421 DDL524413:DDL524421 DNH524413:DNH524421 DXD524413:DXD524421 EGZ524413:EGZ524421 EQV524413:EQV524421 FAR524413:FAR524421 FKN524413:FKN524421 FUJ524413:FUJ524421 GEF524413:GEF524421 GOB524413:GOB524421 GXX524413:GXX524421 HHT524413:HHT524421 HRP524413:HRP524421 IBL524413:IBL524421 ILH524413:ILH524421 IVD524413:IVD524421 JEZ524413:JEZ524421 JOV524413:JOV524421 JYR524413:JYR524421 KIN524413:KIN524421 KSJ524413:KSJ524421 LCF524413:LCF524421 LMB524413:LMB524421 LVX524413:LVX524421 MFT524413:MFT524421 MPP524413:MPP524421 MZL524413:MZL524421 NJH524413:NJH524421 NTD524413:NTD524421 OCZ524413:OCZ524421 OMV524413:OMV524421 OWR524413:OWR524421 PGN524413:PGN524421 PQJ524413:PQJ524421 QAF524413:QAF524421 QKB524413:QKB524421 QTX524413:QTX524421 RDT524413:RDT524421 RNP524413:RNP524421 RXL524413:RXL524421 SHH524413:SHH524421 SRD524413:SRD524421 TAZ524413:TAZ524421 TKV524413:TKV524421 TUR524413:TUR524421 UEN524413:UEN524421 UOJ524413:UOJ524421 UYF524413:UYF524421 VIB524413:VIB524421 VRX524413:VRX524421 WBT524413:WBT524421 WLP524413:WLP524421 WVL524413:WVL524421 IZ589949:IZ589957 SV589949:SV589957 ACR589949:ACR589957 AMN589949:AMN589957 AWJ589949:AWJ589957 BGF589949:BGF589957 BQB589949:BQB589957 BZX589949:BZX589957 CJT589949:CJT589957 CTP589949:CTP589957 DDL589949:DDL589957 DNH589949:DNH589957 DXD589949:DXD589957 EGZ589949:EGZ589957 EQV589949:EQV589957 FAR589949:FAR589957 FKN589949:FKN589957 FUJ589949:FUJ589957 GEF589949:GEF589957 GOB589949:GOB589957 GXX589949:GXX589957 HHT589949:HHT589957 HRP589949:HRP589957 IBL589949:IBL589957 ILH589949:ILH589957 IVD589949:IVD589957 JEZ589949:JEZ589957 JOV589949:JOV589957 JYR589949:JYR589957 KIN589949:KIN589957 KSJ589949:KSJ589957 LCF589949:LCF589957 LMB589949:LMB589957 LVX589949:LVX589957 MFT589949:MFT589957 MPP589949:MPP589957 MZL589949:MZL589957 NJH589949:NJH589957 NTD589949:NTD589957 OCZ589949:OCZ589957 OMV589949:OMV589957 OWR589949:OWR589957 PGN589949:PGN589957 PQJ589949:PQJ589957 QAF589949:QAF589957 QKB589949:QKB589957 QTX589949:QTX589957 RDT589949:RDT589957 RNP589949:RNP589957 RXL589949:RXL589957 SHH589949:SHH589957 SRD589949:SRD589957 TAZ589949:TAZ589957 TKV589949:TKV589957 TUR589949:TUR589957 UEN589949:UEN589957 UOJ589949:UOJ589957 UYF589949:UYF589957 VIB589949:VIB589957 VRX589949:VRX589957 WBT589949:WBT589957 WLP589949:WLP589957 WVL589949:WVL589957 IZ655485:IZ655493 SV655485:SV655493 ACR655485:ACR655493 AMN655485:AMN655493 AWJ655485:AWJ655493 BGF655485:BGF655493 BQB655485:BQB655493 BZX655485:BZX655493 CJT655485:CJT655493 CTP655485:CTP655493 DDL655485:DDL655493 DNH655485:DNH655493 DXD655485:DXD655493 EGZ655485:EGZ655493 EQV655485:EQV655493 FAR655485:FAR655493 FKN655485:FKN655493 FUJ655485:FUJ655493 GEF655485:GEF655493 GOB655485:GOB655493 GXX655485:GXX655493 HHT655485:HHT655493 HRP655485:HRP655493 IBL655485:IBL655493 ILH655485:ILH655493 IVD655485:IVD655493 JEZ655485:JEZ655493 JOV655485:JOV655493 JYR655485:JYR655493 KIN655485:KIN655493 KSJ655485:KSJ655493 LCF655485:LCF655493 LMB655485:LMB655493 LVX655485:LVX655493 MFT655485:MFT655493 MPP655485:MPP655493 MZL655485:MZL655493 NJH655485:NJH655493 NTD655485:NTD655493 OCZ655485:OCZ655493 OMV655485:OMV655493 OWR655485:OWR655493 PGN655485:PGN655493 PQJ655485:PQJ655493 QAF655485:QAF655493 QKB655485:QKB655493 QTX655485:QTX655493 RDT655485:RDT655493 RNP655485:RNP655493 RXL655485:RXL655493 SHH655485:SHH655493 SRD655485:SRD655493 TAZ655485:TAZ655493 TKV655485:TKV655493 TUR655485:TUR655493 UEN655485:UEN655493 UOJ655485:UOJ655493 UYF655485:UYF655493 VIB655485:VIB655493 VRX655485:VRX655493 WBT655485:WBT655493 WLP655485:WLP655493 WVL655485:WVL655493 IZ721021:IZ721029 SV721021:SV721029 ACR721021:ACR721029 AMN721021:AMN721029 AWJ721021:AWJ721029 BGF721021:BGF721029 BQB721021:BQB721029 BZX721021:BZX721029 CJT721021:CJT721029 CTP721021:CTP721029 DDL721021:DDL721029 DNH721021:DNH721029 DXD721021:DXD721029 EGZ721021:EGZ721029 EQV721021:EQV721029 FAR721021:FAR721029 FKN721021:FKN721029 FUJ721021:FUJ721029 GEF721021:GEF721029 GOB721021:GOB721029 GXX721021:GXX721029 HHT721021:HHT721029 HRP721021:HRP721029 IBL721021:IBL721029 ILH721021:ILH721029 IVD721021:IVD721029 JEZ721021:JEZ721029 JOV721021:JOV721029 JYR721021:JYR721029 KIN721021:KIN721029 KSJ721021:KSJ721029 LCF721021:LCF721029 LMB721021:LMB721029 LVX721021:LVX721029 MFT721021:MFT721029 MPP721021:MPP721029 MZL721021:MZL721029 NJH721021:NJH721029 NTD721021:NTD721029 OCZ721021:OCZ721029 OMV721021:OMV721029 OWR721021:OWR721029 PGN721021:PGN721029 PQJ721021:PQJ721029 QAF721021:QAF721029 QKB721021:QKB721029 QTX721021:QTX721029 RDT721021:RDT721029 RNP721021:RNP721029 RXL721021:RXL721029 SHH721021:SHH721029 SRD721021:SRD721029 TAZ721021:TAZ721029 TKV721021:TKV721029 TUR721021:TUR721029 UEN721021:UEN721029 UOJ721021:UOJ721029 UYF721021:UYF721029 VIB721021:VIB721029 VRX721021:VRX721029 WBT721021:WBT721029 WLP721021:WLP721029 WVL721021:WVL721029 IZ786557:IZ786565 SV786557:SV786565 ACR786557:ACR786565 AMN786557:AMN786565 AWJ786557:AWJ786565 BGF786557:BGF786565 BQB786557:BQB786565 BZX786557:BZX786565 CJT786557:CJT786565 CTP786557:CTP786565 DDL786557:DDL786565 DNH786557:DNH786565 DXD786557:DXD786565 EGZ786557:EGZ786565 EQV786557:EQV786565 FAR786557:FAR786565 FKN786557:FKN786565 FUJ786557:FUJ786565 GEF786557:GEF786565 GOB786557:GOB786565 GXX786557:GXX786565 HHT786557:HHT786565 HRP786557:HRP786565 IBL786557:IBL786565 ILH786557:ILH786565 IVD786557:IVD786565 JEZ786557:JEZ786565 JOV786557:JOV786565 JYR786557:JYR786565 KIN786557:KIN786565 KSJ786557:KSJ786565 LCF786557:LCF786565 LMB786557:LMB786565 LVX786557:LVX786565 MFT786557:MFT786565 MPP786557:MPP786565 MZL786557:MZL786565 NJH786557:NJH786565 NTD786557:NTD786565 OCZ786557:OCZ786565 OMV786557:OMV786565 OWR786557:OWR786565 PGN786557:PGN786565 PQJ786557:PQJ786565 QAF786557:QAF786565 QKB786557:QKB786565 QTX786557:QTX786565 RDT786557:RDT786565 RNP786557:RNP786565 RXL786557:RXL786565 SHH786557:SHH786565 SRD786557:SRD786565 TAZ786557:TAZ786565 TKV786557:TKV786565 TUR786557:TUR786565 UEN786557:UEN786565 UOJ786557:UOJ786565 UYF786557:UYF786565 VIB786557:VIB786565 VRX786557:VRX786565 WBT786557:WBT786565 WLP786557:WLP786565 WVL786557:WVL786565 IZ852093:IZ852101 SV852093:SV852101 ACR852093:ACR852101 AMN852093:AMN852101 AWJ852093:AWJ852101 BGF852093:BGF852101 BQB852093:BQB852101 BZX852093:BZX852101 CJT852093:CJT852101 CTP852093:CTP852101 DDL852093:DDL852101 DNH852093:DNH852101 DXD852093:DXD852101 EGZ852093:EGZ852101 EQV852093:EQV852101 FAR852093:FAR852101 FKN852093:FKN852101 FUJ852093:FUJ852101 GEF852093:GEF852101 GOB852093:GOB852101 GXX852093:GXX852101 HHT852093:HHT852101 HRP852093:HRP852101 IBL852093:IBL852101 ILH852093:ILH852101 IVD852093:IVD852101 JEZ852093:JEZ852101 JOV852093:JOV852101 JYR852093:JYR852101 KIN852093:KIN852101 KSJ852093:KSJ852101 LCF852093:LCF852101 LMB852093:LMB852101 LVX852093:LVX852101 MFT852093:MFT852101 MPP852093:MPP852101 MZL852093:MZL852101 NJH852093:NJH852101 NTD852093:NTD852101 OCZ852093:OCZ852101 OMV852093:OMV852101 OWR852093:OWR852101 PGN852093:PGN852101 PQJ852093:PQJ852101 QAF852093:QAF852101 QKB852093:QKB852101 QTX852093:QTX852101 RDT852093:RDT852101 RNP852093:RNP852101 RXL852093:RXL852101 SHH852093:SHH852101 SRD852093:SRD852101 TAZ852093:TAZ852101 TKV852093:TKV852101 TUR852093:TUR852101 UEN852093:UEN852101 UOJ852093:UOJ852101 UYF852093:UYF852101 VIB852093:VIB852101 VRX852093:VRX852101 WBT852093:WBT852101 WLP852093:WLP852101 WVL852093:WVL852101 IZ917629:IZ917637 SV917629:SV917637 ACR917629:ACR917637 AMN917629:AMN917637 AWJ917629:AWJ917637 BGF917629:BGF917637 BQB917629:BQB917637 BZX917629:BZX917637 CJT917629:CJT917637 CTP917629:CTP917637 DDL917629:DDL917637 DNH917629:DNH917637 DXD917629:DXD917637 EGZ917629:EGZ917637 EQV917629:EQV917637 FAR917629:FAR917637 FKN917629:FKN917637 FUJ917629:FUJ917637 GEF917629:GEF917637 GOB917629:GOB917637 GXX917629:GXX917637 HHT917629:HHT917637 HRP917629:HRP917637 IBL917629:IBL917637 ILH917629:ILH917637 IVD917629:IVD917637 JEZ917629:JEZ917637 JOV917629:JOV917637 JYR917629:JYR917637 KIN917629:KIN917637 KSJ917629:KSJ917637 LCF917629:LCF917637 LMB917629:LMB917637 LVX917629:LVX917637 MFT917629:MFT917637 MPP917629:MPP917637 MZL917629:MZL917637 NJH917629:NJH917637 NTD917629:NTD917637 OCZ917629:OCZ917637 OMV917629:OMV917637 OWR917629:OWR917637 PGN917629:PGN917637 PQJ917629:PQJ917637 QAF917629:QAF917637 QKB917629:QKB917637 QTX917629:QTX917637 RDT917629:RDT917637 RNP917629:RNP917637 RXL917629:RXL917637 SHH917629:SHH917637 SRD917629:SRD917637 TAZ917629:TAZ917637 TKV917629:TKV917637 TUR917629:TUR917637 UEN917629:UEN917637 UOJ917629:UOJ917637 UYF917629:UYF917637 VIB917629:VIB917637 VRX917629:VRX917637 WBT917629:WBT917637 WLP917629:WLP917637 WVL917629:WVL917637 IZ983165:IZ983173 SV983165:SV983173 ACR983165:ACR983173 AMN983165:AMN983173 AWJ983165:AWJ983173 BGF983165:BGF983173 BQB983165:BQB983173 BZX983165:BZX983173 CJT983165:CJT983173 CTP983165:CTP983173 DDL983165:DDL983173 DNH983165:DNH983173 DXD983165:DXD983173 EGZ983165:EGZ983173 EQV983165:EQV983173 FAR983165:FAR983173 FKN983165:FKN983173 FUJ983165:FUJ983173 GEF983165:GEF983173 GOB983165:GOB983173 GXX983165:GXX983173 HHT983165:HHT983173 HRP983165:HRP983173 IBL983165:IBL983173 ILH983165:ILH983173 IVD983165:IVD983173 JEZ983165:JEZ983173 JOV983165:JOV983173 JYR983165:JYR983173 KIN983165:KIN983173 KSJ983165:KSJ983173 LCF983165:LCF983173 LMB983165:LMB983173 LVX983165:LVX983173 MFT983165:MFT983173 MPP983165:MPP983173 MZL983165:MZL983173 NJH983165:NJH983173 NTD983165:NTD983173 OCZ983165:OCZ983173 OMV983165:OMV983173 OWR983165:OWR983173 PGN983165:PGN983173 PQJ983165:PQJ983173 QAF983165:QAF983173 QKB983165:QKB983173 QTX983165:QTX983173 RDT983165:RDT983173 RNP983165:RNP983173 RXL983165:RXL983173 SHH983165:SHH983173 SRD983165:SRD983173 TAZ983165:TAZ983173 TKV983165:TKV983173 TUR983165:TUR983173 UEN983165:UEN983173 UOJ983165:UOJ983173 UYF983165:UYF983173 VIB983165:VIB983173 VRX983165:VRX983173 WBT983165:WBT983173 WLP983165:WLP983173 WVL983165:WVL983173 IZ63:IZ98 SV63:SV98 ACR63:ACR98 AMN63:AMN98 AWJ63:AWJ98 BGF63:BGF98 BQB63:BQB98 BZX63:BZX98 CJT63:CJT98 CTP63:CTP98 DDL63:DDL98 DNH63:DNH98 DXD63:DXD98 EGZ63:EGZ98 EQV63:EQV98 FAR63:FAR98 FKN63:FKN98 FUJ63:FUJ98 GEF63:GEF98 GOB63:GOB98 GXX63:GXX98 HHT63:HHT98 HRP63:HRP98 IBL63:IBL98 ILH63:ILH98 IVD63:IVD98 JEZ63:JEZ98 JOV63:JOV98 JYR63:JYR98 KIN63:KIN98 KSJ63:KSJ98 LCF63:LCF98 LMB63:LMB98 LVX63:LVX98 MFT63:MFT98 MPP63:MPP98 MZL63:MZL98 NJH63:NJH98 NTD63:NTD98 OCZ63:OCZ98 OMV63:OMV98 OWR63:OWR98 PGN63:PGN98 PQJ63:PQJ98 QAF63:QAF98 QKB63:QKB98 QTX63:QTX98 RDT63:RDT98 RNP63:RNP98 RXL63:RXL98 SHH63:SHH98 SRD63:SRD98 TAZ63:TAZ98 TKV63:TKV98 TUR63:TUR98 UEN63:UEN98 UOJ63:UOJ98 UYF63:UYF98 VIB63:VIB98 VRX63:VRX98 WBT63:WBT98 WLP63:WLP98 WVL63:WVL98 IZ65672:IZ65680 SV65672:SV65680 ACR65672:ACR65680 AMN65672:AMN65680 AWJ65672:AWJ65680 BGF65672:BGF65680 BQB65672:BQB65680 BZX65672:BZX65680 CJT65672:CJT65680 CTP65672:CTP65680 DDL65672:DDL65680 DNH65672:DNH65680 DXD65672:DXD65680 EGZ65672:EGZ65680 EQV65672:EQV65680 FAR65672:FAR65680 FKN65672:FKN65680 FUJ65672:FUJ65680 GEF65672:GEF65680 GOB65672:GOB65680 GXX65672:GXX65680 HHT65672:HHT65680 HRP65672:HRP65680 IBL65672:IBL65680 ILH65672:ILH65680 IVD65672:IVD65680 JEZ65672:JEZ65680 JOV65672:JOV65680 JYR65672:JYR65680 KIN65672:KIN65680 KSJ65672:KSJ65680 LCF65672:LCF65680 LMB65672:LMB65680 LVX65672:LVX65680 MFT65672:MFT65680 MPP65672:MPP65680 MZL65672:MZL65680 NJH65672:NJH65680 NTD65672:NTD65680 OCZ65672:OCZ65680 OMV65672:OMV65680 OWR65672:OWR65680 PGN65672:PGN65680 PQJ65672:PQJ65680 QAF65672:QAF65680 QKB65672:QKB65680 QTX65672:QTX65680 RDT65672:RDT65680 RNP65672:RNP65680 RXL65672:RXL65680 SHH65672:SHH65680 SRD65672:SRD65680 TAZ65672:TAZ65680 TKV65672:TKV65680 TUR65672:TUR65680 UEN65672:UEN65680 UOJ65672:UOJ65680 UYF65672:UYF65680 VIB65672:VIB65680 VRX65672:VRX65680 WBT65672:WBT65680 WLP65672:WLP65680 WVL65672:WVL65680 IZ131208:IZ131216 SV131208:SV131216 ACR131208:ACR131216 AMN131208:AMN131216 AWJ131208:AWJ131216 BGF131208:BGF131216 BQB131208:BQB131216 BZX131208:BZX131216 CJT131208:CJT131216 CTP131208:CTP131216 DDL131208:DDL131216 DNH131208:DNH131216 DXD131208:DXD131216 EGZ131208:EGZ131216 EQV131208:EQV131216 FAR131208:FAR131216 FKN131208:FKN131216 FUJ131208:FUJ131216 GEF131208:GEF131216 GOB131208:GOB131216 GXX131208:GXX131216 HHT131208:HHT131216 HRP131208:HRP131216 IBL131208:IBL131216 ILH131208:ILH131216 IVD131208:IVD131216 JEZ131208:JEZ131216 JOV131208:JOV131216 JYR131208:JYR131216 KIN131208:KIN131216 KSJ131208:KSJ131216 LCF131208:LCF131216 LMB131208:LMB131216 LVX131208:LVX131216 MFT131208:MFT131216 MPP131208:MPP131216 MZL131208:MZL131216 NJH131208:NJH131216 NTD131208:NTD131216 OCZ131208:OCZ131216 OMV131208:OMV131216 OWR131208:OWR131216 PGN131208:PGN131216 PQJ131208:PQJ131216 QAF131208:QAF131216 QKB131208:QKB131216 QTX131208:QTX131216 RDT131208:RDT131216 RNP131208:RNP131216 RXL131208:RXL131216 SHH131208:SHH131216 SRD131208:SRD131216 TAZ131208:TAZ131216 TKV131208:TKV131216 TUR131208:TUR131216 UEN131208:UEN131216 UOJ131208:UOJ131216 UYF131208:UYF131216 VIB131208:VIB131216 VRX131208:VRX131216 WBT131208:WBT131216 WLP131208:WLP131216 WVL131208:WVL131216 IZ196744:IZ196752 SV196744:SV196752 ACR196744:ACR196752 AMN196744:AMN196752 AWJ196744:AWJ196752 BGF196744:BGF196752 BQB196744:BQB196752 BZX196744:BZX196752 CJT196744:CJT196752 CTP196744:CTP196752 DDL196744:DDL196752 DNH196744:DNH196752 DXD196744:DXD196752 EGZ196744:EGZ196752 EQV196744:EQV196752 FAR196744:FAR196752 FKN196744:FKN196752 FUJ196744:FUJ196752 GEF196744:GEF196752 GOB196744:GOB196752 GXX196744:GXX196752 HHT196744:HHT196752 HRP196744:HRP196752 IBL196744:IBL196752 ILH196744:ILH196752 IVD196744:IVD196752 JEZ196744:JEZ196752 JOV196744:JOV196752 JYR196744:JYR196752 KIN196744:KIN196752 KSJ196744:KSJ196752 LCF196744:LCF196752 LMB196744:LMB196752 LVX196744:LVX196752 MFT196744:MFT196752 MPP196744:MPP196752 MZL196744:MZL196752 NJH196744:NJH196752 NTD196744:NTD196752 OCZ196744:OCZ196752 OMV196744:OMV196752 OWR196744:OWR196752 PGN196744:PGN196752 PQJ196744:PQJ196752 QAF196744:QAF196752 QKB196744:QKB196752 QTX196744:QTX196752 RDT196744:RDT196752 RNP196744:RNP196752 RXL196744:RXL196752 SHH196744:SHH196752 SRD196744:SRD196752 TAZ196744:TAZ196752 TKV196744:TKV196752 TUR196744:TUR196752 UEN196744:UEN196752 UOJ196744:UOJ196752 UYF196744:UYF196752 VIB196744:VIB196752 VRX196744:VRX196752 WBT196744:WBT196752 WLP196744:WLP196752 WVL196744:WVL196752 IZ262280:IZ262288 SV262280:SV262288 ACR262280:ACR262288 AMN262280:AMN262288 AWJ262280:AWJ262288 BGF262280:BGF262288 BQB262280:BQB262288 BZX262280:BZX262288 CJT262280:CJT262288 CTP262280:CTP262288 DDL262280:DDL262288 DNH262280:DNH262288 DXD262280:DXD262288 EGZ262280:EGZ262288 EQV262280:EQV262288 FAR262280:FAR262288 FKN262280:FKN262288 FUJ262280:FUJ262288 GEF262280:GEF262288 GOB262280:GOB262288 GXX262280:GXX262288 HHT262280:HHT262288 HRP262280:HRP262288 IBL262280:IBL262288 ILH262280:ILH262288 IVD262280:IVD262288 JEZ262280:JEZ262288 JOV262280:JOV262288 JYR262280:JYR262288 KIN262280:KIN262288 KSJ262280:KSJ262288 LCF262280:LCF262288 LMB262280:LMB262288 LVX262280:LVX262288 MFT262280:MFT262288 MPP262280:MPP262288 MZL262280:MZL262288 NJH262280:NJH262288 NTD262280:NTD262288 OCZ262280:OCZ262288 OMV262280:OMV262288 OWR262280:OWR262288 PGN262280:PGN262288 PQJ262280:PQJ262288 QAF262280:QAF262288 QKB262280:QKB262288 QTX262280:QTX262288 RDT262280:RDT262288 RNP262280:RNP262288 RXL262280:RXL262288 SHH262280:SHH262288 SRD262280:SRD262288 TAZ262280:TAZ262288 TKV262280:TKV262288 TUR262280:TUR262288 UEN262280:UEN262288 UOJ262280:UOJ262288 UYF262280:UYF262288 VIB262280:VIB262288 VRX262280:VRX262288 WBT262280:WBT262288 WLP262280:WLP262288 WVL262280:WVL262288 IZ327816:IZ327824 SV327816:SV327824 ACR327816:ACR327824 AMN327816:AMN327824 AWJ327816:AWJ327824 BGF327816:BGF327824 BQB327816:BQB327824 BZX327816:BZX327824 CJT327816:CJT327824 CTP327816:CTP327824 DDL327816:DDL327824 DNH327816:DNH327824 DXD327816:DXD327824 EGZ327816:EGZ327824 EQV327816:EQV327824 FAR327816:FAR327824 FKN327816:FKN327824 FUJ327816:FUJ327824 GEF327816:GEF327824 GOB327816:GOB327824 GXX327816:GXX327824 HHT327816:HHT327824 HRP327816:HRP327824 IBL327816:IBL327824 ILH327816:ILH327824 IVD327816:IVD327824 JEZ327816:JEZ327824 JOV327816:JOV327824 JYR327816:JYR327824 KIN327816:KIN327824 KSJ327816:KSJ327824 LCF327816:LCF327824 LMB327816:LMB327824 LVX327816:LVX327824 MFT327816:MFT327824 MPP327816:MPP327824 MZL327816:MZL327824 NJH327816:NJH327824 NTD327816:NTD327824 OCZ327816:OCZ327824 OMV327816:OMV327824 OWR327816:OWR327824 PGN327816:PGN327824 PQJ327816:PQJ327824 QAF327816:QAF327824 QKB327816:QKB327824 QTX327816:QTX327824 RDT327816:RDT327824 RNP327816:RNP327824 RXL327816:RXL327824 SHH327816:SHH327824 SRD327816:SRD327824 TAZ327816:TAZ327824 TKV327816:TKV327824 TUR327816:TUR327824 UEN327816:UEN327824 UOJ327816:UOJ327824 UYF327816:UYF327824 VIB327816:VIB327824 VRX327816:VRX327824 WBT327816:WBT327824 WLP327816:WLP327824 WVL327816:WVL327824 IZ393352:IZ393360 SV393352:SV393360 ACR393352:ACR393360 AMN393352:AMN393360 AWJ393352:AWJ393360 BGF393352:BGF393360 BQB393352:BQB393360 BZX393352:BZX393360 CJT393352:CJT393360 CTP393352:CTP393360 DDL393352:DDL393360 DNH393352:DNH393360 DXD393352:DXD393360 EGZ393352:EGZ393360 EQV393352:EQV393360 FAR393352:FAR393360 FKN393352:FKN393360 FUJ393352:FUJ393360 GEF393352:GEF393360 GOB393352:GOB393360 GXX393352:GXX393360 HHT393352:HHT393360 HRP393352:HRP393360 IBL393352:IBL393360 ILH393352:ILH393360 IVD393352:IVD393360 JEZ393352:JEZ393360 JOV393352:JOV393360 JYR393352:JYR393360 KIN393352:KIN393360 KSJ393352:KSJ393360 LCF393352:LCF393360 LMB393352:LMB393360 LVX393352:LVX393360 MFT393352:MFT393360 MPP393352:MPP393360 MZL393352:MZL393360 NJH393352:NJH393360 NTD393352:NTD393360 OCZ393352:OCZ393360 OMV393352:OMV393360 OWR393352:OWR393360 PGN393352:PGN393360 PQJ393352:PQJ393360 QAF393352:QAF393360 QKB393352:QKB393360 QTX393352:QTX393360 RDT393352:RDT393360 RNP393352:RNP393360 RXL393352:RXL393360 SHH393352:SHH393360 SRD393352:SRD393360 TAZ393352:TAZ393360 TKV393352:TKV393360 TUR393352:TUR393360 UEN393352:UEN393360 UOJ393352:UOJ393360 UYF393352:UYF393360 VIB393352:VIB393360 VRX393352:VRX393360 WBT393352:WBT393360 WLP393352:WLP393360 WVL393352:WVL393360 IZ458888:IZ458896 SV458888:SV458896 ACR458888:ACR458896 AMN458888:AMN458896 AWJ458888:AWJ458896 BGF458888:BGF458896 BQB458888:BQB458896 BZX458888:BZX458896 CJT458888:CJT458896 CTP458888:CTP458896 DDL458888:DDL458896 DNH458888:DNH458896 DXD458888:DXD458896 EGZ458888:EGZ458896 EQV458888:EQV458896 FAR458888:FAR458896 FKN458888:FKN458896 FUJ458888:FUJ458896 GEF458888:GEF458896 GOB458888:GOB458896 GXX458888:GXX458896 HHT458888:HHT458896 HRP458888:HRP458896 IBL458888:IBL458896 ILH458888:ILH458896 IVD458888:IVD458896 JEZ458888:JEZ458896 JOV458888:JOV458896 JYR458888:JYR458896 KIN458888:KIN458896 KSJ458888:KSJ458896 LCF458888:LCF458896 LMB458888:LMB458896 LVX458888:LVX458896 MFT458888:MFT458896 MPP458888:MPP458896 MZL458888:MZL458896 NJH458888:NJH458896 NTD458888:NTD458896 OCZ458888:OCZ458896 OMV458888:OMV458896 OWR458888:OWR458896 PGN458888:PGN458896 PQJ458888:PQJ458896 QAF458888:QAF458896 QKB458888:QKB458896 QTX458888:QTX458896 RDT458888:RDT458896 RNP458888:RNP458896 RXL458888:RXL458896 SHH458888:SHH458896 SRD458888:SRD458896 TAZ458888:TAZ458896 TKV458888:TKV458896 TUR458888:TUR458896 UEN458888:UEN458896 UOJ458888:UOJ458896 UYF458888:UYF458896 VIB458888:VIB458896 VRX458888:VRX458896 WBT458888:WBT458896 WLP458888:WLP458896 WVL458888:WVL458896 IZ524424:IZ524432 SV524424:SV524432 ACR524424:ACR524432 AMN524424:AMN524432 AWJ524424:AWJ524432 BGF524424:BGF524432 BQB524424:BQB524432 BZX524424:BZX524432 CJT524424:CJT524432 CTP524424:CTP524432 DDL524424:DDL524432 DNH524424:DNH524432 DXD524424:DXD524432 EGZ524424:EGZ524432 EQV524424:EQV524432 FAR524424:FAR524432 FKN524424:FKN524432 FUJ524424:FUJ524432 GEF524424:GEF524432 GOB524424:GOB524432 GXX524424:GXX524432 HHT524424:HHT524432 HRP524424:HRP524432 IBL524424:IBL524432 ILH524424:ILH524432 IVD524424:IVD524432 JEZ524424:JEZ524432 JOV524424:JOV524432 JYR524424:JYR524432 KIN524424:KIN524432 KSJ524424:KSJ524432 LCF524424:LCF524432 LMB524424:LMB524432 LVX524424:LVX524432 MFT524424:MFT524432 MPP524424:MPP524432 MZL524424:MZL524432 NJH524424:NJH524432 NTD524424:NTD524432 OCZ524424:OCZ524432 OMV524424:OMV524432 OWR524424:OWR524432 PGN524424:PGN524432 PQJ524424:PQJ524432 QAF524424:QAF524432 QKB524424:QKB524432 QTX524424:QTX524432 RDT524424:RDT524432 RNP524424:RNP524432 RXL524424:RXL524432 SHH524424:SHH524432 SRD524424:SRD524432 TAZ524424:TAZ524432 TKV524424:TKV524432 TUR524424:TUR524432 UEN524424:UEN524432 UOJ524424:UOJ524432 UYF524424:UYF524432 VIB524424:VIB524432 VRX524424:VRX524432 WBT524424:WBT524432 WLP524424:WLP524432 WVL524424:WVL524432 IZ589960:IZ589968 SV589960:SV589968 ACR589960:ACR589968 AMN589960:AMN589968 AWJ589960:AWJ589968 BGF589960:BGF589968 BQB589960:BQB589968 BZX589960:BZX589968 CJT589960:CJT589968 CTP589960:CTP589968 DDL589960:DDL589968 DNH589960:DNH589968 DXD589960:DXD589968 EGZ589960:EGZ589968 EQV589960:EQV589968 FAR589960:FAR589968 FKN589960:FKN589968 FUJ589960:FUJ589968 GEF589960:GEF589968 GOB589960:GOB589968 GXX589960:GXX589968 HHT589960:HHT589968 HRP589960:HRP589968 IBL589960:IBL589968 ILH589960:ILH589968 IVD589960:IVD589968 JEZ589960:JEZ589968 JOV589960:JOV589968 JYR589960:JYR589968 KIN589960:KIN589968 KSJ589960:KSJ589968 LCF589960:LCF589968 LMB589960:LMB589968 LVX589960:LVX589968 MFT589960:MFT589968 MPP589960:MPP589968 MZL589960:MZL589968 NJH589960:NJH589968 NTD589960:NTD589968 OCZ589960:OCZ589968 OMV589960:OMV589968 OWR589960:OWR589968 PGN589960:PGN589968 PQJ589960:PQJ589968 QAF589960:QAF589968 QKB589960:QKB589968 QTX589960:QTX589968 RDT589960:RDT589968 RNP589960:RNP589968 RXL589960:RXL589968 SHH589960:SHH589968 SRD589960:SRD589968 TAZ589960:TAZ589968 TKV589960:TKV589968 TUR589960:TUR589968 UEN589960:UEN589968 UOJ589960:UOJ589968 UYF589960:UYF589968 VIB589960:VIB589968 VRX589960:VRX589968 WBT589960:WBT589968 WLP589960:WLP589968 WVL589960:WVL589968 IZ655496:IZ655504 SV655496:SV655504 ACR655496:ACR655504 AMN655496:AMN655504 AWJ655496:AWJ655504 BGF655496:BGF655504 BQB655496:BQB655504 BZX655496:BZX655504 CJT655496:CJT655504 CTP655496:CTP655504 DDL655496:DDL655504 DNH655496:DNH655504 DXD655496:DXD655504 EGZ655496:EGZ655504 EQV655496:EQV655504 FAR655496:FAR655504 FKN655496:FKN655504 FUJ655496:FUJ655504 GEF655496:GEF655504 GOB655496:GOB655504 GXX655496:GXX655504 HHT655496:HHT655504 HRP655496:HRP655504 IBL655496:IBL655504 ILH655496:ILH655504 IVD655496:IVD655504 JEZ655496:JEZ655504 JOV655496:JOV655504 JYR655496:JYR655504 KIN655496:KIN655504 KSJ655496:KSJ655504 LCF655496:LCF655504 LMB655496:LMB655504 LVX655496:LVX655504 MFT655496:MFT655504 MPP655496:MPP655504 MZL655496:MZL655504 NJH655496:NJH655504 NTD655496:NTD655504 OCZ655496:OCZ655504 OMV655496:OMV655504 OWR655496:OWR655504 PGN655496:PGN655504 PQJ655496:PQJ655504 QAF655496:QAF655504 QKB655496:QKB655504 QTX655496:QTX655504 RDT655496:RDT655504 RNP655496:RNP655504 RXL655496:RXL655504 SHH655496:SHH655504 SRD655496:SRD655504 TAZ655496:TAZ655504 TKV655496:TKV655504 TUR655496:TUR655504 UEN655496:UEN655504 UOJ655496:UOJ655504 UYF655496:UYF655504 VIB655496:VIB655504 VRX655496:VRX655504 WBT655496:WBT655504 WLP655496:WLP655504 WVL655496:WVL655504 IZ721032:IZ721040 SV721032:SV721040 ACR721032:ACR721040 AMN721032:AMN721040 AWJ721032:AWJ721040 BGF721032:BGF721040 BQB721032:BQB721040 BZX721032:BZX721040 CJT721032:CJT721040 CTP721032:CTP721040 DDL721032:DDL721040 DNH721032:DNH721040 DXD721032:DXD721040 EGZ721032:EGZ721040 EQV721032:EQV721040 FAR721032:FAR721040 FKN721032:FKN721040 FUJ721032:FUJ721040 GEF721032:GEF721040 GOB721032:GOB721040 GXX721032:GXX721040 HHT721032:HHT721040 HRP721032:HRP721040 IBL721032:IBL721040 ILH721032:ILH721040 IVD721032:IVD721040 JEZ721032:JEZ721040 JOV721032:JOV721040 JYR721032:JYR721040 KIN721032:KIN721040 KSJ721032:KSJ721040 LCF721032:LCF721040 LMB721032:LMB721040 LVX721032:LVX721040 MFT721032:MFT721040 MPP721032:MPP721040 MZL721032:MZL721040 NJH721032:NJH721040 NTD721032:NTD721040 OCZ721032:OCZ721040 OMV721032:OMV721040 OWR721032:OWR721040 PGN721032:PGN721040 PQJ721032:PQJ721040 QAF721032:QAF721040 QKB721032:QKB721040 QTX721032:QTX721040 RDT721032:RDT721040 RNP721032:RNP721040 RXL721032:RXL721040 SHH721032:SHH721040 SRD721032:SRD721040 TAZ721032:TAZ721040 TKV721032:TKV721040 TUR721032:TUR721040 UEN721032:UEN721040 UOJ721032:UOJ721040 UYF721032:UYF721040 VIB721032:VIB721040 VRX721032:VRX721040 WBT721032:WBT721040 WLP721032:WLP721040 WVL721032:WVL721040 IZ786568:IZ786576 SV786568:SV786576 ACR786568:ACR786576 AMN786568:AMN786576 AWJ786568:AWJ786576 BGF786568:BGF786576 BQB786568:BQB786576 BZX786568:BZX786576 CJT786568:CJT786576 CTP786568:CTP786576 DDL786568:DDL786576 DNH786568:DNH786576 DXD786568:DXD786576 EGZ786568:EGZ786576 EQV786568:EQV786576 FAR786568:FAR786576 FKN786568:FKN786576 FUJ786568:FUJ786576 GEF786568:GEF786576 GOB786568:GOB786576 GXX786568:GXX786576 HHT786568:HHT786576 HRP786568:HRP786576 IBL786568:IBL786576 ILH786568:ILH786576 IVD786568:IVD786576 JEZ786568:JEZ786576 JOV786568:JOV786576 JYR786568:JYR786576 KIN786568:KIN786576 KSJ786568:KSJ786576 LCF786568:LCF786576 LMB786568:LMB786576 LVX786568:LVX786576 MFT786568:MFT786576 MPP786568:MPP786576 MZL786568:MZL786576 NJH786568:NJH786576 NTD786568:NTD786576 OCZ786568:OCZ786576 OMV786568:OMV786576 OWR786568:OWR786576 PGN786568:PGN786576 PQJ786568:PQJ786576 QAF786568:QAF786576 QKB786568:QKB786576 QTX786568:QTX786576 RDT786568:RDT786576 RNP786568:RNP786576 RXL786568:RXL786576 SHH786568:SHH786576 SRD786568:SRD786576 TAZ786568:TAZ786576 TKV786568:TKV786576 TUR786568:TUR786576 UEN786568:UEN786576 UOJ786568:UOJ786576 UYF786568:UYF786576 VIB786568:VIB786576 VRX786568:VRX786576 WBT786568:WBT786576 WLP786568:WLP786576 WVL786568:WVL786576 IZ852104:IZ852112 SV852104:SV852112 ACR852104:ACR852112 AMN852104:AMN852112 AWJ852104:AWJ852112 BGF852104:BGF852112 BQB852104:BQB852112 BZX852104:BZX852112 CJT852104:CJT852112 CTP852104:CTP852112 DDL852104:DDL852112 DNH852104:DNH852112 DXD852104:DXD852112 EGZ852104:EGZ852112 EQV852104:EQV852112 FAR852104:FAR852112 FKN852104:FKN852112 FUJ852104:FUJ852112 GEF852104:GEF852112 GOB852104:GOB852112 GXX852104:GXX852112 HHT852104:HHT852112 HRP852104:HRP852112 IBL852104:IBL852112 ILH852104:ILH852112 IVD852104:IVD852112 JEZ852104:JEZ852112 JOV852104:JOV852112 JYR852104:JYR852112 KIN852104:KIN852112 KSJ852104:KSJ852112 LCF852104:LCF852112 LMB852104:LMB852112 LVX852104:LVX852112 MFT852104:MFT852112 MPP852104:MPP852112 MZL852104:MZL852112 NJH852104:NJH852112 NTD852104:NTD852112 OCZ852104:OCZ852112 OMV852104:OMV852112 OWR852104:OWR852112 PGN852104:PGN852112 PQJ852104:PQJ852112 QAF852104:QAF852112 QKB852104:QKB852112 QTX852104:QTX852112 RDT852104:RDT852112 RNP852104:RNP852112 RXL852104:RXL852112 SHH852104:SHH852112 SRD852104:SRD852112 TAZ852104:TAZ852112 TKV852104:TKV852112 TUR852104:TUR852112 UEN852104:UEN852112 UOJ852104:UOJ852112 UYF852104:UYF852112 VIB852104:VIB852112 VRX852104:VRX852112 WBT852104:WBT852112 WLP852104:WLP852112 WVL852104:WVL852112 IZ917640:IZ917648 SV917640:SV917648 ACR917640:ACR917648 AMN917640:AMN917648 AWJ917640:AWJ917648 BGF917640:BGF917648 BQB917640:BQB917648 BZX917640:BZX917648 CJT917640:CJT917648 CTP917640:CTP917648 DDL917640:DDL917648 DNH917640:DNH917648 DXD917640:DXD917648 EGZ917640:EGZ917648 EQV917640:EQV917648 FAR917640:FAR917648 FKN917640:FKN917648 FUJ917640:FUJ917648 GEF917640:GEF917648 GOB917640:GOB917648 GXX917640:GXX917648 HHT917640:HHT917648 HRP917640:HRP917648 IBL917640:IBL917648 ILH917640:ILH917648 IVD917640:IVD917648 JEZ917640:JEZ917648 JOV917640:JOV917648 JYR917640:JYR917648 KIN917640:KIN917648 KSJ917640:KSJ917648 LCF917640:LCF917648 LMB917640:LMB917648 LVX917640:LVX917648 MFT917640:MFT917648 MPP917640:MPP917648 MZL917640:MZL917648 NJH917640:NJH917648 NTD917640:NTD917648 OCZ917640:OCZ917648 OMV917640:OMV917648 OWR917640:OWR917648 PGN917640:PGN917648 PQJ917640:PQJ917648 QAF917640:QAF917648 QKB917640:QKB917648 QTX917640:QTX917648 RDT917640:RDT917648 RNP917640:RNP917648 RXL917640:RXL917648 SHH917640:SHH917648 SRD917640:SRD917648 TAZ917640:TAZ917648 TKV917640:TKV917648 TUR917640:TUR917648 UEN917640:UEN917648 UOJ917640:UOJ917648 UYF917640:UYF917648 VIB917640:VIB917648 VRX917640:VRX917648 WBT917640:WBT917648 WLP917640:WLP917648 WVL917640:WVL917648 IZ983176:IZ983184 SV983176:SV983184 ACR983176:ACR983184 AMN983176:AMN983184 AWJ983176:AWJ983184 BGF983176:BGF983184 BQB983176:BQB983184 BZX983176:BZX983184 CJT983176:CJT983184 CTP983176:CTP983184 DDL983176:DDL983184 DNH983176:DNH983184 DXD983176:DXD983184 EGZ983176:EGZ983184 EQV983176:EQV983184 FAR983176:FAR983184 FKN983176:FKN983184 FUJ983176:FUJ983184 GEF983176:GEF983184 GOB983176:GOB983184 GXX983176:GXX983184 HHT983176:HHT983184 HRP983176:HRP983184 IBL983176:IBL983184 ILH983176:ILH983184 IVD983176:IVD983184 JEZ983176:JEZ983184 JOV983176:JOV983184 JYR983176:JYR983184 KIN983176:KIN983184 KSJ983176:KSJ983184 LCF983176:LCF983184 LMB983176:LMB983184 LVX983176:LVX983184 MFT983176:MFT983184 MPP983176:MPP983184 MZL983176:MZL983184 NJH983176:NJH983184 NTD983176:NTD983184 OCZ983176:OCZ983184 OMV983176:OMV983184 OWR983176:OWR983184 PGN983176:PGN983184 PQJ983176:PQJ983184 QAF983176:QAF983184 QKB983176:QKB983184 QTX983176:QTX983184 RDT983176:RDT983184 RNP983176:RNP983184 RXL983176:RXL983184 SHH983176:SHH983184 SRD983176:SRD983184 TAZ983176:TAZ983184 TKV983176:TKV983184 TUR983176:TUR983184 UEN983176:UEN983184 UOJ983176:UOJ983184 UYF983176:UYF983184 VIB983176:VIB983184 VRX983176:VRX983184 WBT983176:WBT983184 WLP983176:WLP983184 WVL983176:WVL983184 E12:E34" xr:uid="{00000000-0002-0000-0500-000002000000}"/>
    <dataValidation allowBlank="1" showInputMessage="1" showErrorMessage="1" prompt="traer el valor definido en la hoja &quot;honorarios Corporativos&quot;" sqref="WVM983176:WVM983184 JA12:JA60 SW12:SW60 ACS12:ACS60 AMO12:AMO60 AWK12:AWK60 BGG12:BGG60 BQC12:BQC60 BZY12:BZY60 CJU12:CJU60 CTQ12:CTQ60 DDM12:DDM60 DNI12:DNI60 DXE12:DXE60 EHA12:EHA60 EQW12:EQW60 FAS12:FAS60 FKO12:FKO60 FUK12:FUK60 GEG12:GEG60 GOC12:GOC60 GXY12:GXY60 HHU12:HHU60 HRQ12:HRQ60 IBM12:IBM60 ILI12:ILI60 IVE12:IVE60 JFA12:JFA60 JOW12:JOW60 JYS12:JYS60 KIO12:KIO60 KSK12:KSK60 LCG12:LCG60 LMC12:LMC60 LVY12:LVY60 MFU12:MFU60 MPQ12:MPQ60 MZM12:MZM60 NJI12:NJI60 NTE12:NTE60 ODA12:ODA60 OMW12:OMW60 OWS12:OWS60 PGO12:PGO60 PQK12:PQK60 QAG12:QAG60 QKC12:QKC60 QTY12:QTY60 RDU12:RDU60 RNQ12:RNQ60 RXM12:RXM60 SHI12:SHI60 SRE12:SRE60 TBA12:TBA60 TKW12:TKW60 TUS12:TUS60 UEO12:UEO60 UOK12:UOK60 UYG12:UYG60 VIC12:VIC60 VRY12:VRY60 WBU12:WBU60 WLQ12:WLQ60 WVM12:WVM60 E65662:E65670 JA65661:JA65669 SW65661:SW65669 ACS65661:ACS65669 AMO65661:AMO65669 AWK65661:AWK65669 BGG65661:BGG65669 BQC65661:BQC65669 BZY65661:BZY65669 CJU65661:CJU65669 CTQ65661:CTQ65669 DDM65661:DDM65669 DNI65661:DNI65669 DXE65661:DXE65669 EHA65661:EHA65669 EQW65661:EQW65669 FAS65661:FAS65669 FKO65661:FKO65669 FUK65661:FUK65669 GEG65661:GEG65669 GOC65661:GOC65669 GXY65661:GXY65669 HHU65661:HHU65669 HRQ65661:HRQ65669 IBM65661:IBM65669 ILI65661:ILI65669 IVE65661:IVE65669 JFA65661:JFA65669 JOW65661:JOW65669 JYS65661:JYS65669 KIO65661:KIO65669 KSK65661:KSK65669 LCG65661:LCG65669 LMC65661:LMC65669 LVY65661:LVY65669 MFU65661:MFU65669 MPQ65661:MPQ65669 MZM65661:MZM65669 NJI65661:NJI65669 NTE65661:NTE65669 ODA65661:ODA65669 OMW65661:OMW65669 OWS65661:OWS65669 PGO65661:PGO65669 PQK65661:PQK65669 QAG65661:QAG65669 QKC65661:QKC65669 QTY65661:QTY65669 RDU65661:RDU65669 RNQ65661:RNQ65669 RXM65661:RXM65669 SHI65661:SHI65669 SRE65661:SRE65669 TBA65661:TBA65669 TKW65661:TKW65669 TUS65661:TUS65669 UEO65661:UEO65669 UOK65661:UOK65669 UYG65661:UYG65669 VIC65661:VIC65669 VRY65661:VRY65669 WBU65661:WBU65669 WLQ65661:WLQ65669 WVM65661:WVM65669 E131198:E131206 JA131197:JA131205 SW131197:SW131205 ACS131197:ACS131205 AMO131197:AMO131205 AWK131197:AWK131205 BGG131197:BGG131205 BQC131197:BQC131205 BZY131197:BZY131205 CJU131197:CJU131205 CTQ131197:CTQ131205 DDM131197:DDM131205 DNI131197:DNI131205 DXE131197:DXE131205 EHA131197:EHA131205 EQW131197:EQW131205 FAS131197:FAS131205 FKO131197:FKO131205 FUK131197:FUK131205 GEG131197:GEG131205 GOC131197:GOC131205 GXY131197:GXY131205 HHU131197:HHU131205 HRQ131197:HRQ131205 IBM131197:IBM131205 ILI131197:ILI131205 IVE131197:IVE131205 JFA131197:JFA131205 JOW131197:JOW131205 JYS131197:JYS131205 KIO131197:KIO131205 KSK131197:KSK131205 LCG131197:LCG131205 LMC131197:LMC131205 LVY131197:LVY131205 MFU131197:MFU131205 MPQ131197:MPQ131205 MZM131197:MZM131205 NJI131197:NJI131205 NTE131197:NTE131205 ODA131197:ODA131205 OMW131197:OMW131205 OWS131197:OWS131205 PGO131197:PGO131205 PQK131197:PQK131205 QAG131197:QAG131205 QKC131197:QKC131205 QTY131197:QTY131205 RDU131197:RDU131205 RNQ131197:RNQ131205 RXM131197:RXM131205 SHI131197:SHI131205 SRE131197:SRE131205 TBA131197:TBA131205 TKW131197:TKW131205 TUS131197:TUS131205 UEO131197:UEO131205 UOK131197:UOK131205 UYG131197:UYG131205 VIC131197:VIC131205 VRY131197:VRY131205 WBU131197:WBU131205 WLQ131197:WLQ131205 WVM131197:WVM131205 E196734:E196742 JA196733:JA196741 SW196733:SW196741 ACS196733:ACS196741 AMO196733:AMO196741 AWK196733:AWK196741 BGG196733:BGG196741 BQC196733:BQC196741 BZY196733:BZY196741 CJU196733:CJU196741 CTQ196733:CTQ196741 DDM196733:DDM196741 DNI196733:DNI196741 DXE196733:DXE196741 EHA196733:EHA196741 EQW196733:EQW196741 FAS196733:FAS196741 FKO196733:FKO196741 FUK196733:FUK196741 GEG196733:GEG196741 GOC196733:GOC196741 GXY196733:GXY196741 HHU196733:HHU196741 HRQ196733:HRQ196741 IBM196733:IBM196741 ILI196733:ILI196741 IVE196733:IVE196741 JFA196733:JFA196741 JOW196733:JOW196741 JYS196733:JYS196741 KIO196733:KIO196741 KSK196733:KSK196741 LCG196733:LCG196741 LMC196733:LMC196741 LVY196733:LVY196741 MFU196733:MFU196741 MPQ196733:MPQ196741 MZM196733:MZM196741 NJI196733:NJI196741 NTE196733:NTE196741 ODA196733:ODA196741 OMW196733:OMW196741 OWS196733:OWS196741 PGO196733:PGO196741 PQK196733:PQK196741 QAG196733:QAG196741 QKC196733:QKC196741 QTY196733:QTY196741 RDU196733:RDU196741 RNQ196733:RNQ196741 RXM196733:RXM196741 SHI196733:SHI196741 SRE196733:SRE196741 TBA196733:TBA196741 TKW196733:TKW196741 TUS196733:TUS196741 UEO196733:UEO196741 UOK196733:UOK196741 UYG196733:UYG196741 VIC196733:VIC196741 VRY196733:VRY196741 WBU196733:WBU196741 WLQ196733:WLQ196741 WVM196733:WVM196741 E262270:E262278 JA262269:JA262277 SW262269:SW262277 ACS262269:ACS262277 AMO262269:AMO262277 AWK262269:AWK262277 BGG262269:BGG262277 BQC262269:BQC262277 BZY262269:BZY262277 CJU262269:CJU262277 CTQ262269:CTQ262277 DDM262269:DDM262277 DNI262269:DNI262277 DXE262269:DXE262277 EHA262269:EHA262277 EQW262269:EQW262277 FAS262269:FAS262277 FKO262269:FKO262277 FUK262269:FUK262277 GEG262269:GEG262277 GOC262269:GOC262277 GXY262269:GXY262277 HHU262269:HHU262277 HRQ262269:HRQ262277 IBM262269:IBM262277 ILI262269:ILI262277 IVE262269:IVE262277 JFA262269:JFA262277 JOW262269:JOW262277 JYS262269:JYS262277 KIO262269:KIO262277 KSK262269:KSK262277 LCG262269:LCG262277 LMC262269:LMC262277 LVY262269:LVY262277 MFU262269:MFU262277 MPQ262269:MPQ262277 MZM262269:MZM262277 NJI262269:NJI262277 NTE262269:NTE262277 ODA262269:ODA262277 OMW262269:OMW262277 OWS262269:OWS262277 PGO262269:PGO262277 PQK262269:PQK262277 QAG262269:QAG262277 QKC262269:QKC262277 QTY262269:QTY262277 RDU262269:RDU262277 RNQ262269:RNQ262277 RXM262269:RXM262277 SHI262269:SHI262277 SRE262269:SRE262277 TBA262269:TBA262277 TKW262269:TKW262277 TUS262269:TUS262277 UEO262269:UEO262277 UOK262269:UOK262277 UYG262269:UYG262277 VIC262269:VIC262277 VRY262269:VRY262277 WBU262269:WBU262277 WLQ262269:WLQ262277 WVM262269:WVM262277 E327806:E327814 JA327805:JA327813 SW327805:SW327813 ACS327805:ACS327813 AMO327805:AMO327813 AWK327805:AWK327813 BGG327805:BGG327813 BQC327805:BQC327813 BZY327805:BZY327813 CJU327805:CJU327813 CTQ327805:CTQ327813 DDM327805:DDM327813 DNI327805:DNI327813 DXE327805:DXE327813 EHA327805:EHA327813 EQW327805:EQW327813 FAS327805:FAS327813 FKO327805:FKO327813 FUK327805:FUK327813 GEG327805:GEG327813 GOC327805:GOC327813 GXY327805:GXY327813 HHU327805:HHU327813 HRQ327805:HRQ327813 IBM327805:IBM327813 ILI327805:ILI327813 IVE327805:IVE327813 JFA327805:JFA327813 JOW327805:JOW327813 JYS327805:JYS327813 KIO327805:KIO327813 KSK327805:KSK327813 LCG327805:LCG327813 LMC327805:LMC327813 LVY327805:LVY327813 MFU327805:MFU327813 MPQ327805:MPQ327813 MZM327805:MZM327813 NJI327805:NJI327813 NTE327805:NTE327813 ODA327805:ODA327813 OMW327805:OMW327813 OWS327805:OWS327813 PGO327805:PGO327813 PQK327805:PQK327813 QAG327805:QAG327813 QKC327805:QKC327813 QTY327805:QTY327813 RDU327805:RDU327813 RNQ327805:RNQ327813 RXM327805:RXM327813 SHI327805:SHI327813 SRE327805:SRE327813 TBA327805:TBA327813 TKW327805:TKW327813 TUS327805:TUS327813 UEO327805:UEO327813 UOK327805:UOK327813 UYG327805:UYG327813 VIC327805:VIC327813 VRY327805:VRY327813 WBU327805:WBU327813 WLQ327805:WLQ327813 WVM327805:WVM327813 E393342:E393350 JA393341:JA393349 SW393341:SW393349 ACS393341:ACS393349 AMO393341:AMO393349 AWK393341:AWK393349 BGG393341:BGG393349 BQC393341:BQC393349 BZY393341:BZY393349 CJU393341:CJU393349 CTQ393341:CTQ393349 DDM393341:DDM393349 DNI393341:DNI393349 DXE393341:DXE393349 EHA393341:EHA393349 EQW393341:EQW393349 FAS393341:FAS393349 FKO393341:FKO393349 FUK393341:FUK393349 GEG393341:GEG393349 GOC393341:GOC393349 GXY393341:GXY393349 HHU393341:HHU393349 HRQ393341:HRQ393349 IBM393341:IBM393349 ILI393341:ILI393349 IVE393341:IVE393349 JFA393341:JFA393349 JOW393341:JOW393349 JYS393341:JYS393349 KIO393341:KIO393349 KSK393341:KSK393349 LCG393341:LCG393349 LMC393341:LMC393349 LVY393341:LVY393349 MFU393341:MFU393349 MPQ393341:MPQ393349 MZM393341:MZM393349 NJI393341:NJI393349 NTE393341:NTE393349 ODA393341:ODA393349 OMW393341:OMW393349 OWS393341:OWS393349 PGO393341:PGO393349 PQK393341:PQK393349 QAG393341:QAG393349 QKC393341:QKC393349 QTY393341:QTY393349 RDU393341:RDU393349 RNQ393341:RNQ393349 RXM393341:RXM393349 SHI393341:SHI393349 SRE393341:SRE393349 TBA393341:TBA393349 TKW393341:TKW393349 TUS393341:TUS393349 UEO393341:UEO393349 UOK393341:UOK393349 UYG393341:UYG393349 VIC393341:VIC393349 VRY393341:VRY393349 WBU393341:WBU393349 WLQ393341:WLQ393349 WVM393341:WVM393349 E458878:E458886 JA458877:JA458885 SW458877:SW458885 ACS458877:ACS458885 AMO458877:AMO458885 AWK458877:AWK458885 BGG458877:BGG458885 BQC458877:BQC458885 BZY458877:BZY458885 CJU458877:CJU458885 CTQ458877:CTQ458885 DDM458877:DDM458885 DNI458877:DNI458885 DXE458877:DXE458885 EHA458877:EHA458885 EQW458877:EQW458885 FAS458877:FAS458885 FKO458877:FKO458885 FUK458877:FUK458885 GEG458877:GEG458885 GOC458877:GOC458885 GXY458877:GXY458885 HHU458877:HHU458885 HRQ458877:HRQ458885 IBM458877:IBM458885 ILI458877:ILI458885 IVE458877:IVE458885 JFA458877:JFA458885 JOW458877:JOW458885 JYS458877:JYS458885 KIO458877:KIO458885 KSK458877:KSK458885 LCG458877:LCG458885 LMC458877:LMC458885 LVY458877:LVY458885 MFU458877:MFU458885 MPQ458877:MPQ458885 MZM458877:MZM458885 NJI458877:NJI458885 NTE458877:NTE458885 ODA458877:ODA458885 OMW458877:OMW458885 OWS458877:OWS458885 PGO458877:PGO458885 PQK458877:PQK458885 QAG458877:QAG458885 QKC458877:QKC458885 QTY458877:QTY458885 RDU458877:RDU458885 RNQ458877:RNQ458885 RXM458877:RXM458885 SHI458877:SHI458885 SRE458877:SRE458885 TBA458877:TBA458885 TKW458877:TKW458885 TUS458877:TUS458885 UEO458877:UEO458885 UOK458877:UOK458885 UYG458877:UYG458885 VIC458877:VIC458885 VRY458877:VRY458885 WBU458877:WBU458885 WLQ458877:WLQ458885 WVM458877:WVM458885 E524414:E524422 JA524413:JA524421 SW524413:SW524421 ACS524413:ACS524421 AMO524413:AMO524421 AWK524413:AWK524421 BGG524413:BGG524421 BQC524413:BQC524421 BZY524413:BZY524421 CJU524413:CJU524421 CTQ524413:CTQ524421 DDM524413:DDM524421 DNI524413:DNI524421 DXE524413:DXE524421 EHA524413:EHA524421 EQW524413:EQW524421 FAS524413:FAS524421 FKO524413:FKO524421 FUK524413:FUK524421 GEG524413:GEG524421 GOC524413:GOC524421 GXY524413:GXY524421 HHU524413:HHU524421 HRQ524413:HRQ524421 IBM524413:IBM524421 ILI524413:ILI524421 IVE524413:IVE524421 JFA524413:JFA524421 JOW524413:JOW524421 JYS524413:JYS524421 KIO524413:KIO524421 KSK524413:KSK524421 LCG524413:LCG524421 LMC524413:LMC524421 LVY524413:LVY524421 MFU524413:MFU524421 MPQ524413:MPQ524421 MZM524413:MZM524421 NJI524413:NJI524421 NTE524413:NTE524421 ODA524413:ODA524421 OMW524413:OMW524421 OWS524413:OWS524421 PGO524413:PGO524421 PQK524413:PQK524421 QAG524413:QAG524421 QKC524413:QKC524421 QTY524413:QTY524421 RDU524413:RDU524421 RNQ524413:RNQ524421 RXM524413:RXM524421 SHI524413:SHI524421 SRE524413:SRE524421 TBA524413:TBA524421 TKW524413:TKW524421 TUS524413:TUS524421 UEO524413:UEO524421 UOK524413:UOK524421 UYG524413:UYG524421 VIC524413:VIC524421 VRY524413:VRY524421 WBU524413:WBU524421 WLQ524413:WLQ524421 WVM524413:WVM524421 E589950:E589958 JA589949:JA589957 SW589949:SW589957 ACS589949:ACS589957 AMO589949:AMO589957 AWK589949:AWK589957 BGG589949:BGG589957 BQC589949:BQC589957 BZY589949:BZY589957 CJU589949:CJU589957 CTQ589949:CTQ589957 DDM589949:DDM589957 DNI589949:DNI589957 DXE589949:DXE589957 EHA589949:EHA589957 EQW589949:EQW589957 FAS589949:FAS589957 FKO589949:FKO589957 FUK589949:FUK589957 GEG589949:GEG589957 GOC589949:GOC589957 GXY589949:GXY589957 HHU589949:HHU589957 HRQ589949:HRQ589957 IBM589949:IBM589957 ILI589949:ILI589957 IVE589949:IVE589957 JFA589949:JFA589957 JOW589949:JOW589957 JYS589949:JYS589957 KIO589949:KIO589957 KSK589949:KSK589957 LCG589949:LCG589957 LMC589949:LMC589957 LVY589949:LVY589957 MFU589949:MFU589957 MPQ589949:MPQ589957 MZM589949:MZM589957 NJI589949:NJI589957 NTE589949:NTE589957 ODA589949:ODA589957 OMW589949:OMW589957 OWS589949:OWS589957 PGO589949:PGO589957 PQK589949:PQK589957 QAG589949:QAG589957 QKC589949:QKC589957 QTY589949:QTY589957 RDU589949:RDU589957 RNQ589949:RNQ589957 RXM589949:RXM589957 SHI589949:SHI589957 SRE589949:SRE589957 TBA589949:TBA589957 TKW589949:TKW589957 TUS589949:TUS589957 UEO589949:UEO589957 UOK589949:UOK589957 UYG589949:UYG589957 VIC589949:VIC589957 VRY589949:VRY589957 WBU589949:WBU589957 WLQ589949:WLQ589957 WVM589949:WVM589957 E655486:E655494 JA655485:JA655493 SW655485:SW655493 ACS655485:ACS655493 AMO655485:AMO655493 AWK655485:AWK655493 BGG655485:BGG655493 BQC655485:BQC655493 BZY655485:BZY655493 CJU655485:CJU655493 CTQ655485:CTQ655493 DDM655485:DDM655493 DNI655485:DNI655493 DXE655485:DXE655493 EHA655485:EHA655493 EQW655485:EQW655493 FAS655485:FAS655493 FKO655485:FKO655493 FUK655485:FUK655493 GEG655485:GEG655493 GOC655485:GOC655493 GXY655485:GXY655493 HHU655485:HHU655493 HRQ655485:HRQ655493 IBM655485:IBM655493 ILI655485:ILI655493 IVE655485:IVE655493 JFA655485:JFA655493 JOW655485:JOW655493 JYS655485:JYS655493 KIO655485:KIO655493 KSK655485:KSK655493 LCG655485:LCG655493 LMC655485:LMC655493 LVY655485:LVY655493 MFU655485:MFU655493 MPQ655485:MPQ655493 MZM655485:MZM655493 NJI655485:NJI655493 NTE655485:NTE655493 ODA655485:ODA655493 OMW655485:OMW655493 OWS655485:OWS655493 PGO655485:PGO655493 PQK655485:PQK655493 QAG655485:QAG655493 QKC655485:QKC655493 QTY655485:QTY655493 RDU655485:RDU655493 RNQ655485:RNQ655493 RXM655485:RXM655493 SHI655485:SHI655493 SRE655485:SRE655493 TBA655485:TBA655493 TKW655485:TKW655493 TUS655485:TUS655493 UEO655485:UEO655493 UOK655485:UOK655493 UYG655485:UYG655493 VIC655485:VIC655493 VRY655485:VRY655493 WBU655485:WBU655493 WLQ655485:WLQ655493 WVM655485:WVM655493 E721022:E721030 JA721021:JA721029 SW721021:SW721029 ACS721021:ACS721029 AMO721021:AMO721029 AWK721021:AWK721029 BGG721021:BGG721029 BQC721021:BQC721029 BZY721021:BZY721029 CJU721021:CJU721029 CTQ721021:CTQ721029 DDM721021:DDM721029 DNI721021:DNI721029 DXE721021:DXE721029 EHA721021:EHA721029 EQW721021:EQW721029 FAS721021:FAS721029 FKO721021:FKO721029 FUK721021:FUK721029 GEG721021:GEG721029 GOC721021:GOC721029 GXY721021:GXY721029 HHU721021:HHU721029 HRQ721021:HRQ721029 IBM721021:IBM721029 ILI721021:ILI721029 IVE721021:IVE721029 JFA721021:JFA721029 JOW721021:JOW721029 JYS721021:JYS721029 KIO721021:KIO721029 KSK721021:KSK721029 LCG721021:LCG721029 LMC721021:LMC721029 LVY721021:LVY721029 MFU721021:MFU721029 MPQ721021:MPQ721029 MZM721021:MZM721029 NJI721021:NJI721029 NTE721021:NTE721029 ODA721021:ODA721029 OMW721021:OMW721029 OWS721021:OWS721029 PGO721021:PGO721029 PQK721021:PQK721029 QAG721021:QAG721029 QKC721021:QKC721029 QTY721021:QTY721029 RDU721021:RDU721029 RNQ721021:RNQ721029 RXM721021:RXM721029 SHI721021:SHI721029 SRE721021:SRE721029 TBA721021:TBA721029 TKW721021:TKW721029 TUS721021:TUS721029 UEO721021:UEO721029 UOK721021:UOK721029 UYG721021:UYG721029 VIC721021:VIC721029 VRY721021:VRY721029 WBU721021:WBU721029 WLQ721021:WLQ721029 WVM721021:WVM721029 E786558:E786566 JA786557:JA786565 SW786557:SW786565 ACS786557:ACS786565 AMO786557:AMO786565 AWK786557:AWK786565 BGG786557:BGG786565 BQC786557:BQC786565 BZY786557:BZY786565 CJU786557:CJU786565 CTQ786557:CTQ786565 DDM786557:DDM786565 DNI786557:DNI786565 DXE786557:DXE786565 EHA786557:EHA786565 EQW786557:EQW786565 FAS786557:FAS786565 FKO786557:FKO786565 FUK786557:FUK786565 GEG786557:GEG786565 GOC786557:GOC786565 GXY786557:GXY786565 HHU786557:HHU786565 HRQ786557:HRQ786565 IBM786557:IBM786565 ILI786557:ILI786565 IVE786557:IVE786565 JFA786557:JFA786565 JOW786557:JOW786565 JYS786557:JYS786565 KIO786557:KIO786565 KSK786557:KSK786565 LCG786557:LCG786565 LMC786557:LMC786565 LVY786557:LVY786565 MFU786557:MFU786565 MPQ786557:MPQ786565 MZM786557:MZM786565 NJI786557:NJI786565 NTE786557:NTE786565 ODA786557:ODA786565 OMW786557:OMW786565 OWS786557:OWS786565 PGO786557:PGO786565 PQK786557:PQK786565 QAG786557:QAG786565 QKC786557:QKC786565 QTY786557:QTY786565 RDU786557:RDU786565 RNQ786557:RNQ786565 RXM786557:RXM786565 SHI786557:SHI786565 SRE786557:SRE786565 TBA786557:TBA786565 TKW786557:TKW786565 TUS786557:TUS786565 UEO786557:UEO786565 UOK786557:UOK786565 UYG786557:UYG786565 VIC786557:VIC786565 VRY786557:VRY786565 WBU786557:WBU786565 WLQ786557:WLQ786565 WVM786557:WVM786565 E852094:E852102 JA852093:JA852101 SW852093:SW852101 ACS852093:ACS852101 AMO852093:AMO852101 AWK852093:AWK852101 BGG852093:BGG852101 BQC852093:BQC852101 BZY852093:BZY852101 CJU852093:CJU852101 CTQ852093:CTQ852101 DDM852093:DDM852101 DNI852093:DNI852101 DXE852093:DXE852101 EHA852093:EHA852101 EQW852093:EQW852101 FAS852093:FAS852101 FKO852093:FKO852101 FUK852093:FUK852101 GEG852093:GEG852101 GOC852093:GOC852101 GXY852093:GXY852101 HHU852093:HHU852101 HRQ852093:HRQ852101 IBM852093:IBM852101 ILI852093:ILI852101 IVE852093:IVE852101 JFA852093:JFA852101 JOW852093:JOW852101 JYS852093:JYS852101 KIO852093:KIO852101 KSK852093:KSK852101 LCG852093:LCG852101 LMC852093:LMC852101 LVY852093:LVY852101 MFU852093:MFU852101 MPQ852093:MPQ852101 MZM852093:MZM852101 NJI852093:NJI852101 NTE852093:NTE852101 ODA852093:ODA852101 OMW852093:OMW852101 OWS852093:OWS852101 PGO852093:PGO852101 PQK852093:PQK852101 QAG852093:QAG852101 QKC852093:QKC852101 QTY852093:QTY852101 RDU852093:RDU852101 RNQ852093:RNQ852101 RXM852093:RXM852101 SHI852093:SHI852101 SRE852093:SRE852101 TBA852093:TBA852101 TKW852093:TKW852101 TUS852093:TUS852101 UEO852093:UEO852101 UOK852093:UOK852101 UYG852093:UYG852101 VIC852093:VIC852101 VRY852093:VRY852101 WBU852093:WBU852101 WLQ852093:WLQ852101 WVM852093:WVM852101 E917630:E917638 JA917629:JA917637 SW917629:SW917637 ACS917629:ACS917637 AMO917629:AMO917637 AWK917629:AWK917637 BGG917629:BGG917637 BQC917629:BQC917637 BZY917629:BZY917637 CJU917629:CJU917637 CTQ917629:CTQ917637 DDM917629:DDM917637 DNI917629:DNI917637 DXE917629:DXE917637 EHA917629:EHA917637 EQW917629:EQW917637 FAS917629:FAS917637 FKO917629:FKO917637 FUK917629:FUK917637 GEG917629:GEG917637 GOC917629:GOC917637 GXY917629:GXY917637 HHU917629:HHU917637 HRQ917629:HRQ917637 IBM917629:IBM917637 ILI917629:ILI917637 IVE917629:IVE917637 JFA917629:JFA917637 JOW917629:JOW917637 JYS917629:JYS917637 KIO917629:KIO917637 KSK917629:KSK917637 LCG917629:LCG917637 LMC917629:LMC917637 LVY917629:LVY917637 MFU917629:MFU917637 MPQ917629:MPQ917637 MZM917629:MZM917637 NJI917629:NJI917637 NTE917629:NTE917637 ODA917629:ODA917637 OMW917629:OMW917637 OWS917629:OWS917637 PGO917629:PGO917637 PQK917629:PQK917637 QAG917629:QAG917637 QKC917629:QKC917637 QTY917629:QTY917637 RDU917629:RDU917637 RNQ917629:RNQ917637 RXM917629:RXM917637 SHI917629:SHI917637 SRE917629:SRE917637 TBA917629:TBA917637 TKW917629:TKW917637 TUS917629:TUS917637 UEO917629:UEO917637 UOK917629:UOK917637 UYG917629:UYG917637 VIC917629:VIC917637 VRY917629:VRY917637 WBU917629:WBU917637 WLQ917629:WLQ917637 WVM917629:WVM917637 E983166:E983174 JA983165:JA983173 SW983165:SW983173 ACS983165:ACS983173 AMO983165:AMO983173 AWK983165:AWK983173 BGG983165:BGG983173 BQC983165:BQC983173 BZY983165:BZY983173 CJU983165:CJU983173 CTQ983165:CTQ983173 DDM983165:DDM983173 DNI983165:DNI983173 DXE983165:DXE983173 EHA983165:EHA983173 EQW983165:EQW983173 FAS983165:FAS983173 FKO983165:FKO983173 FUK983165:FUK983173 GEG983165:GEG983173 GOC983165:GOC983173 GXY983165:GXY983173 HHU983165:HHU983173 HRQ983165:HRQ983173 IBM983165:IBM983173 ILI983165:ILI983173 IVE983165:IVE983173 JFA983165:JFA983173 JOW983165:JOW983173 JYS983165:JYS983173 KIO983165:KIO983173 KSK983165:KSK983173 LCG983165:LCG983173 LMC983165:LMC983173 LVY983165:LVY983173 MFU983165:MFU983173 MPQ983165:MPQ983173 MZM983165:MZM983173 NJI983165:NJI983173 NTE983165:NTE983173 ODA983165:ODA983173 OMW983165:OMW983173 OWS983165:OWS983173 PGO983165:PGO983173 PQK983165:PQK983173 QAG983165:QAG983173 QKC983165:QKC983173 QTY983165:QTY983173 RDU983165:RDU983173 RNQ983165:RNQ983173 RXM983165:RXM983173 SHI983165:SHI983173 SRE983165:SRE983173 TBA983165:TBA983173 TKW983165:TKW983173 TUS983165:TUS983173 UEO983165:UEO983173 UOK983165:UOK983173 UYG983165:UYG983173 VIC983165:VIC983173 VRY983165:VRY983173 WBU983165:WBU983173 WLQ983165:WLQ983173 WVM983165:WVM983173 E35:E60 JA63:JA98 SW63:SW98 ACS63:ACS98 AMO63:AMO98 AWK63:AWK98 BGG63:BGG98 BQC63:BQC98 BZY63:BZY98 CJU63:CJU98 CTQ63:CTQ98 DDM63:DDM98 DNI63:DNI98 DXE63:DXE98 EHA63:EHA98 EQW63:EQW98 FAS63:FAS98 FKO63:FKO98 FUK63:FUK98 GEG63:GEG98 GOC63:GOC98 GXY63:GXY98 HHU63:HHU98 HRQ63:HRQ98 IBM63:IBM98 ILI63:ILI98 IVE63:IVE98 JFA63:JFA98 JOW63:JOW98 JYS63:JYS98 KIO63:KIO98 KSK63:KSK98 LCG63:LCG98 LMC63:LMC98 LVY63:LVY98 MFU63:MFU98 MPQ63:MPQ98 MZM63:MZM98 NJI63:NJI98 NTE63:NTE98 ODA63:ODA98 OMW63:OMW98 OWS63:OWS98 PGO63:PGO98 PQK63:PQK98 QAG63:QAG98 QKC63:QKC98 QTY63:QTY98 RDU63:RDU98 RNQ63:RNQ98 RXM63:RXM98 SHI63:SHI98 SRE63:SRE98 TBA63:TBA98 TKW63:TKW98 TUS63:TUS98 UEO63:UEO98 UOK63:UOK98 UYG63:UYG98 VIC63:VIC98 VRY63:VRY98 WBU63:WBU98 WLQ63:WLQ98 WVM63:WVM98 E65673:E65681 JA65672:JA65680 SW65672:SW65680 ACS65672:ACS65680 AMO65672:AMO65680 AWK65672:AWK65680 BGG65672:BGG65680 BQC65672:BQC65680 BZY65672:BZY65680 CJU65672:CJU65680 CTQ65672:CTQ65680 DDM65672:DDM65680 DNI65672:DNI65680 DXE65672:DXE65680 EHA65672:EHA65680 EQW65672:EQW65680 FAS65672:FAS65680 FKO65672:FKO65680 FUK65672:FUK65680 GEG65672:GEG65680 GOC65672:GOC65680 GXY65672:GXY65680 HHU65672:HHU65680 HRQ65672:HRQ65680 IBM65672:IBM65680 ILI65672:ILI65680 IVE65672:IVE65680 JFA65672:JFA65680 JOW65672:JOW65680 JYS65672:JYS65680 KIO65672:KIO65680 KSK65672:KSK65680 LCG65672:LCG65680 LMC65672:LMC65680 LVY65672:LVY65680 MFU65672:MFU65680 MPQ65672:MPQ65680 MZM65672:MZM65680 NJI65672:NJI65680 NTE65672:NTE65680 ODA65672:ODA65680 OMW65672:OMW65680 OWS65672:OWS65680 PGO65672:PGO65680 PQK65672:PQK65680 QAG65672:QAG65680 QKC65672:QKC65680 QTY65672:QTY65680 RDU65672:RDU65680 RNQ65672:RNQ65680 RXM65672:RXM65680 SHI65672:SHI65680 SRE65672:SRE65680 TBA65672:TBA65680 TKW65672:TKW65680 TUS65672:TUS65680 UEO65672:UEO65680 UOK65672:UOK65680 UYG65672:UYG65680 VIC65672:VIC65680 VRY65672:VRY65680 WBU65672:WBU65680 WLQ65672:WLQ65680 WVM65672:WVM65680 E131209:E131217 JA131208:JA131216 SW131208:SW131216 ACS131208:ACS131216 AMO131208:AMO131216 AWK131208:AWK131216 BGG131208:BGG131216 BQC131208:BQC131216 BZY131208:BZY131216 CJU131208:CJU131216 CTQ131208:CTQ131216 DDM131208:DDM131216 DNI131208:DNI131216 DXE131208:DXE131216 EHA131208:EHA131216 EQW131208:EQW131216 FAS131208:FAS131216 FKO131208:FKO131216 FUK131208:FUK131216 GEG131208:GEG131216 GOC131208:GOC131216 GXY131208:GXY131216 HHU131208:HHU131216 HRQ131208:HRQ131216 IBM131208:IBM131216 ILI131208:ILI131216 IVE131208:IVE131216 JFA131208:JFA131216 JOW131208:JOW131216 JYS131208:JYS131216 KIO131208:KIO131216 KSK131208:KSK131216 LCG131208:LCG131216 LMC131208:LMC131216 LVY131208:LVY131216 MFU131208:MFU131216 MPQ131208:MPQ131216 MZM131208:MZM131216 NJI131208:NJI131216 NTE131208:NTE131216 ODA131208:ODA131216 OMW131208:OMW131216 OWS131208:OWS131216 PGO131208:PGO131216 PQK131208:PQK131216 QAG131208:QAG131216 QKC131208:QKC131216 QTY131208:QTY131216 RDU131208:RDU131216 RNQ131208:RNQ131216 RXM131208:RXM131216 SHI131208:SHI131216 SRE131208:SRE131216 TBA131208:TBA131216 TKW131208:TKW131216 TUS131208:TUS131216 UEO131208:UEO131216 UOK131208:UOK131216 UYG131208:UYG131216 VIC131208:VIC131216 VRY131208:VRY131216 WBU131208:WBU131216 WLQ131208:WLQ131216 WVM131208:WVM131216 E196745:E196753 JA196744:JA196752 SW196744:SW196752 ACS196744:ACS196752 AMO196744:AMO196752 AWK196744:AWK196752 BGG196744:BGG196752 BQC196744:BQC196752 BZY196744:BZY196752 CJU196744:CJU196752 CTQ196744:CTQ196752 DDM196744:DDM196752 DNI196744:DNI196752 DXE196744:DXE196752 EHA196744:EHA196752 EQW196744:EQW196752 FAS196744:FAS196752 FKO196744:FKO196752 FUK196744:FUK196752 GEG196744:GEG196752 GOC196744:GOC196752 GXY196744:GXY196752 HHU196744:HHU196752 HRQ196744:HRQ196752 IBM196744:IBM196752 ILI196744:ILI196752 IVE196744:IVE196752 JFA196744:JFA196752 JOW196744:JOW196752 JYS196744:JYS196752 KIO196744:KIO196752 KSK196744:KSK196752 LCG196744:LCG196752 LMC196744:LMC196752 LVY196744:LVY196752 MFU196744:MFU196752 MPQ196744:MPQ196752 MZM196744:MZM196752 NJI196744:NJI196752 NTE196744:NTE196752 ODA196744:ODA196752 OMW196744:OMW196752 OWS196744:OWS196752 PGO196744:PGO196752 PQK196744:PQK196752 QAG196744:QAG196752 QKC196744:QKC196752 QTY196744:QTY196752 RDU196744:RDU196752 RNQ196744:RNQ196752 RXM196744:RXM196752 SHI196744:SHI196752 SRE196744:SRE196752 TBA196744:TBA196752 TKW196744:TKW196752 TUS196744:TUS196752 UEO196744:UEO196752 UOK196744:UOK196752 UYG196744:UYG196752 VIC196744:VIC196752 VRY196744:VRY196752 WBU196744:WBU196752 WLQ196744:WLQ196752 WVM196744:WVM196752 E262281:E262289 JA262280:JA262288 SW262280:SW262288 ACS262280:ACS262288 AMO262280:AMO262288 AWK262280:AWK262288 BGG262280:BGG262288 BQC262280:BQC262288 BZY262280:BZY262288 CJU262280:CJU262288 CTQ262280:CTQ262288 DDM262280:DDM262288 DNI262280:DNI262288 DXE262280:DXE262288 EHA262280:EHA262288 EQW262280:EQW262288 FAS262280:FAS262288 FKO262280:FKO262288 FUK262280:FUK262288 GEG262280:GEG262288 GOC262280:GOC262288 GXY262280:GXY262288 HHU262280:HHU262288 HRQ262280:HRQ262288 IBM262280:IBM262288 ILI262280:ILI262288 IVE262280:IVE262288 JFA262280:JFA262288 JOW262280:JOW262288 JYS262280:JYS262288 KIO262280:KIO262288 KSK262280:KSK262288 LCG262280:LCG262288 LMC262280:LMC262288 LVY262280:LVY262288 MFU262280:MFU262288 MPQ262280:MPQ262288 MZM262280:MZM262288 NJI262280:NJI262288 NTE262280:NTE262288 ODA262280:ODA262288 OMW262280:OMW262288 OWS262280:OWS262288 PGO262280:PGO262288 PQK262280:PQK262288 QAG262280:QAG262288 QKC262280:QKC262288 QTY262280:QTY262288 RDU262280:RDU262288 RNQ262280:RNQ262288 RXM262280:RXM262288 SHI262280:SHI262288 SRE262280:SRE262288 TBA262280:TBA262288 TKW262280:TKW262288 TUS262280:TUS262288 UEO262280:UEO262288 UOK262280:UOK262288 UYG262280:UYG262288 VIC262280:VIC262288 VRY262280:VRY262288 WBU262280:WBU262288 WLQ262280:WLQ262288 WVM262280:WVM262288 E327817:E327825 JA327816:JA327824 SW327816:SW327824 ACS327816:ACS327824 AMO327816:AMO327824 AWK327816:AWK327824 BGG327816:BGG327824 BQC327816:BQC327824 BZY327816:BZY327824 CJU327816:CJU327824 CTQ327816:CTQ327824 DDM327816:DDM327824 DNI327816:DNI327824 DXE327816:DXE327824 EHA327816:EHA327824 EQW327816:EQW327824 FAS327816:FAS327824 FKO327816:FKO327824 FUK327816:FUK327824 GEG327816:GEG327824 GOC327816:GOC327824 GXY327816:GXY327824 HHU327816:HHU327824 HRQ327816:HRQ327824 IBM327816:IBM327824 ILI327816:ILI327824 IVE327816:IVE327824 JFA327816:JFA327824 JOW327816:JOW327824 JYS327816:JYS327824 KIO327816:KIO327824 KSK327816:KSK327824 LCG327816:LCG327824 LMC327816:LMC327824 LVY327816:LVY327824 MFU327816:MFU327824 MPQ327816:MPQ327824 MZM327816:MZM327824 NJI327816:NJI327824 NTE327816:NTE327824 ODA327816:ODA327824 OMW327816:OMW327824 OWS327816:OWS327824 PGO327816:PGO327824 PQK327816:PQK327824 QAG327816:QAG327824 QKC327816:QKC327824 QTY327816:QTY327824 RDU327816:RDU327824 RNQ327816:RNQ327824 RXM327816:RXM327824 SHI327816:SHI327824 SRE327816:SRE327824 TBA327816:TBA327824 TKW327816:TKW327824 TUS327816:TUS327824 UEO327816:UEO327824 UOK327816:UOK327824 UYG327816:UYG327824 VIC327816:VIC327824 VRY327816:VRY327824 WBU327816:WBU327824 WLQ327816:WLQ327824 WVM327816:WVM327824 E393353:E393361 JA393352:JA393360 SW393352:SW393360 ACS393352:ACS393360 AMO393352:AMO393360 AWK393352:AWK393360 BGG393352:BGG393360 BQC393352:BQC393360 BZY393352:BZY393360 CJU393352:CJU393360 CTQ393352:CTQ393360 DDM393352:DDM393360 DNI393352:DNI393360 DXE393352:DXE393360 EHA393352:EHA393360 EQW393352:EQW393360 FAS393352:FAS393360 FKO393352:FKO393360 FUK393352:FUK393360 GEG393352:GEG393360 GOC393352:GOC393360 GXY393352:GXY393360 HHU393352:HHU393360 HRQ393352:HRQ393360 IBM393352:IBM393360 ILI393352:ILI393360 IVE393352:IVE393360 JFA393352:JFA393360 JOW393352:JOW393360 JYS393352:JYS393360 KIO393352:KIO393360 KSK393352:KSK393360 LCG393352:LCG393360 LMC393352:LMC393360 LVY393352:LVY393360 MFU393352:MFU393360 MPQ393352:MPQ393360 MZM393352:MZM393360 NJI393352:NJI393360 NTE393352:NTE393360 ODA393352:ODA393360 OMW393352:OMW393360 OWS393352:OWS393360 PGO393352:PGO393360 PQK393352:PQK393360 QAG393352:QAG393360 QKC393352:QKC393360 QTY393352:QTY393360 RDU393352:RDU393360 RNQ393352:RNQ393360 RXM393352:RXM393360 SHI393352:SHI393360 SRE393352:SRE393360 TBA393352:TBA393360 TKW393352:TKW393360 TUS393352:TUS393360 UEO393352:UEO393360 UOK393352:UOK393360 UYG393352:UYG393360 VIC393352:VIC393360 VRY393352:VRY393360 WBU393352:WBU393360 WLQ393352:WLQ393360 WVM393352:WVM393360 E458889:E458897 JA458888:JA458896 SW458888:SW458896 ACS458888:ACS458896 AMO458888:AMO458896 AWK458888:AWK458896 BGG458888:BGG458896 BQC458888:BQC458896 BZY458888:BZY458896 CJU458888:CJU458896 CTQ458888:CTQ458896 DDM458888:DDM458896 DNI458888:DNI458896 DXE458888:DXE458896 EHA458888:EHA458896 EQW458888:EQW458896 FAS458888:FAS458896 FKO458888:FKO458896 FUK458888:FUK458896 GEG458888:GEG458896 GOC458888:GOC458896 GXY458888:GXY458896 HHU458888:HHU458896 HRQ458888:HRQ458896 IBM458888:IBM458896 ILI458888:ILI458896 IVE458888:IVE458896 JFA458888:JFA458896 JOW458888:JOW458896 JYS458888:JYS458896 KIO458888:KIO458896 KSK458888:KSK458896 LCG458888:LCG458896 LMC458888:LMC458896 LVY458888:LVY458896 MFU458888:MFU458896 MPQ458888:MPQ458896 MZM458888:MZM458896 NJI458888:NJI458896 NTE458888:NTE458896 ODA458888:ODA458896 OMW458888:OMW458896 OWS458888:OWS458896 PGO458888:PGO458896 PQK458888:PQK458896 QAG458888:QAG458896 QKC458888:QKC458896 QTY458888:QTY458896 RDU458888:RDU458896 RNQ458888:RNQ458896 RXM458888:RXM458896 SHI458888:SHI458896 SRE458888:SRE458896 TBA458888:TBA458896 TKW458888:TKW458896 TUS458888:TUS458896 UEO458888:UEO458896 UOK458888:UOK458896 UYG458888:UYG458896 VIC458888:VIC458896 VRY458888:VRY458896 WBU458888:WBU458896 WLQ458888:WLQ458896 WVM458888:WVM458896 E524425:E524433 JA524424:JA524432 SW524424:SW524432 ACS524424:ACS524432 AMO524424:AMO524432 AWK524424:AWK524432 BGG524424:BGG524432 BQC524424:BQC524432 BZY524424:BZY524432 CJU524424:CJU524432 CTQ524424:CTQ524432 DDM524424:DDM524432 DNI524424:DNI524432 DXE524424:DXE524432 EHA524424:EHA524432 EQW524424:EQW524432 FAS524424:FAS524432 FKO524424:FKO524432 FUK524424:FUK524432 GEG524424:GEG524432 GOC524424:GOC524432 GXY524424:GXY524432 HHU524424:HHU524432 HRQ524424:HRQ524432 IBM524424:IBM524432 ILI524424:ILI524432 IVE524424:IVE524432 JFA524424:JFA524432 JOW524424:JOW524432 JYS524424:JYS524432 KIO524424:KIO524432 KSK524424:KSK524432 LCG524424:LCG524432 LMC524424:LMC524432 LVY524424:LVY524432 MFU524424:MFU524432 MPQ524424:MPQ524432 MZM524424:MZM524432 NJI524424:NJI524432 NTE524424:NTE524432 ODA524424:ODA524432 OMW524424:OMW524432 OWS524424:OWS524432 PGO524424:PGO524432 PQK524424:PQK524432 QAG524424:QAG524432 QKC524424:QKC524432 QTY524424:QTY524432 RDU524424:RDU524432 RNQ524424:RNQ524432 RXM524424:RXM524432 SHI524424:SHI524432 SRE524424:SRE524432 TBA524424:TBA524432 TKW524424:TKW524432 TUS524424:TUS524432 UEO524424:UEO524432 UOK524424:UOK524432 UYG524424:UYG524432 VIC524424:VIC524432 VRY524424:VRY524432 WBU524424:WBU524432 WLQ524424:WLQ524432 WVM524424:WVM524432 E589961:E589969 JA589960:JA589968 SW589960:SW589968 ACS589960:ACS589968 AMO589960:AMO589968 AWK589960:AWK589968 BGG589960:BGG589968 BQC589960:BQC589968 BZY589960:BZY589968 CJU589960:CJU589968 CTQ589960:CTQ589968 DDM589960:DDM589968 DNI589960:DNI589968 DXE589960:DXE589968 EHA589960:EHA589968 EQW589960:EQW589968 FAS589960:FAS589968 FKO589960:FKO589968 FUK589960:FUK589968 GEG589960:GEG589968 GOC589960:GOC589968 GXY589960:GXY589968 HHU589960:HHU589968 HRQ589960:HRQ589968 IBM589960:IBM589968 ILI589960:ILI589968 IVE589960:IVE589968 JFA589960:JFA589968 JOW589960:JOW589968 JYS589960:JYS589968 KIO589960:KIO589968 KSK589960:KSK589968 LCG589960:LCG589968 LMC589960:LMC589968 LVY589960:LVY589968 MFU589960:MFU589968 MPQ589960:MPQ589968 MZM589960:MZM589968 NJI589960:NJI589968 NTE589960:NTE589968 ODA589960:ODA589968 OMW589960:OMW589968 OWS589960:OWS589968 PGO589960:PGO589968 PQK589960:PQK589968 QAG589960:QAG589968 QKC589960:QKC589968 QTY589960:QTY589968 RDU589960:RDU589968 RNQ589960:RNQ589968 RXM589960:RXM589968 SHI589960:SHI589968 SRE589960:SRE589968 TBA589960:TBA589968 TKW589960:TKW589968 TUS589960:TUS589968 UEO589960:UEO589968 UOK589960:UOK589968 UYG589960:UYG589968 VIC589960:VIC589968 VRY589960:VRY589968 WBU589960:WBU589968 WLQ589960:WLQ589968 WVM589960:WVM589968 E655497:E655505 JA655496:JA655504 SW655496:SW655504 ACS655496:ACS655504 AMO655496:AMO655504 AWK655496:AWK655504 BGG655496:BGG655504 BQC655496:BQC655504 BZY655496:BZY655504 CJU655496:CJU655504 CTQ655496:CTQ655504 DDM655496:DDM655504 DNI655496:DNI655504 DXE655496:DXE655504 EHA655496:EHA655504 EQW655496:EQW655504 FAS655496:FAS655504 FKO655496:FKO655504 FUK655496:FUK655504 GEG655496:GEG655504 GOC655496:GOC655504 GXY655496:GXY655504 HHU655496:HHU655504 HRQ655496:HRQ655504 IBM655496:IBM655504 ILI655496:ILI655504 IVE655496:IVE655504 JFA655496:JFA655504 JOW655496:JOW655504 JYS655496:JYS655504 KIO655496:KIO655504 KSK655496:KSK655504 LCG655496:LCG655504 LMC655496:LMC655504 LVY655496:LVY655504 MFU655496:MFU655504 MPQ655496:MPQ655504 MZM655496:MZM655504 NJI655496:NJI655504 NTE655496:NTE655504 ODA655496:ODA655504 OMW655496:OMW655504 OWS655496:OWS655504 PGO655496:PGO655504 PQK655496:PQK655504 QAG655496:QAG655504 QKC655496:QKC655504 QTY655496:QTY655504 RDU655496:RDU655504 RNQ655496:RNQ655504 RXM655496:RXM655504 SHI655496:SHI655504 SRE655496:SRE655504 TBA655496:TBA655504 TKW655496:TKW655504 TUS655496:TUS655504 UEO655496:UEO655504 UOK655496:UOK655504 UYG655496:UYG655504 VIC655496:VIC655504 VRY655496:VRY655504 WBU655496:WBU655504 WLQ655496:WLQ655504 WVM655496:WVM655504 E721033:E721041 JA721032:JA721040 SW721032:SW721040 ACS721032:ACS721040 AMO721032:AMO721040 AWK721032:AWK721040 BGG721032:BGG721040 BQC721032:BQC721040 BZY721032:BZY721040 CJU721032:CJU721040 CTQ721032:CTQ721040 DDM721032:DDM721040 DNI721032:DNI721040 DXE721032:DXE721040 EHA721032:EHA721040 EQW721032:EQW721040 FAS721032:FAS721040 FKO721032:FKO721040 FUK721032:FUK721040 GEG721032:GEG721040 GOC721032:GOC721040 GXY721032:GXY721040 HHU721032:HHU721040 HRQ721032:HRQ721040 IBM721032:IBM721040 ILI721032:ILI721040 IVE721032:IVE721040 JFA721032:JFA721040 JOW721032:JOW721040 JYS721032:JYS721040 KIO721032:KIO721040 KSK721032:KSK721040 LCG721032:LCG721040 LMC721032:LMC721040 LVY721032:LVY721040 MFU721032:MFU721040 MPQ721032:MPQ721040 MZM721032:MZM721040 NJI721032:NJI721040 NTE721032:NTE721040 ODA721032:ODA721040 OMW721032:OMW721040 OWS721032:OWS721040 PGO721032:PGO721040 PQK721032:PQK721040 QAG721032:QAG721040 QKC721032:QKC721040 QTY721032:QTY721040 RDU721032:RDU721040 RNQ721032:RNQ721040 RXM721032:RXM721040 SHI721032:SHI721040 SRE721032:SRE721040 TBA721032:TBA721040 TKW721032:TKW721040 TUS721032:TUS721040 UEO721032:UEO721040 UOK721032:UOK721040 UYG721032:UYG721040 VIC721032:VIC721040 VRY721032:VRY721040 WBU721032:WBU721040 WLQ721032:WLQ721040 WVM721032:WVM721040 E786569:E786577 JA786568:JA786576 SW786568:SW786576 ACS786568:ACS786576 AMO786568:AMO786576 AWK786568:AWK786576 BGG786568:BGG786576 BQC786568:BQC786576 BZY786568:BZY786576 CJU786568:CJU786576 CTQ786568:CTQ786576 DDM786568:DDM786576 DNI786568:DNI786576 DXE786568:DXE786576 EHA786568:EHA786576 EQW786568:EQW786576 FAS786568:FAS786576 FKO786568:FKO786576 FUK786568:FUK786576 GEG786568:GEG786576 GOC786568:GOC786576 GXY786568:GXY786576 HHU786568:HHU786576 HRQ786568:HRQ786576 IBM786568:IBM786576 ILI786568:ILI786576 IVE786568:IVE786576 JFA786568:JFA786576 JOW786568:JOW786576 JYS786568:JYS786576 KIO786568:KIO786576 KSK786568:KSK786576 LCG786568:LCG786576 LMC786568:LMC786576 LVY786568:LVY786576 MFU786568:MFU786576 MPQ786568:MPQ786576 MZM786568:MZM786576 NJI786568:NJI786576 NTE786568:NTE786576 ODA786568:ODA786576 OMW786568:OMW786576 OWS786568:OWS786576 PGO786568:PGO786576 PQK786568:PQK786576 QAG786568:QAG786576 QKC786568:QKC786576 QTY786568:QTY786576 RDU786568:RDU786576 RNQ786568:RNQ786576 RXM786568:RXM786576 SHI786568:SHI786576 SRE786568:SRE786576 TBA786568:TBA786576 TKW786568:TKW786576 TUS786568:TUS786576 UEO786568:UEO786576 UOK786568:UOK786576 UYG786568:UYG786576 VIC786568:VIC786576 VRY786568:VRY786576 WBU786568:WBU786576 WLQ786568:WLQ786576 WVM786568:WVM786576 E852105:E852113 JA852104:JA852112 SW852104:SW852112 ACS852104:ACS852112 AMO852104:AMO852112 AWK852104:AWK852112 BGG852104:BGG852112 BQC852104:BQC852112 BZY852104:BZY852112 CJU852104:CJU852112 CTQ852104:CTQ852112 DDM852104:DDM852112 DNI852104:DNI852112 DXE852104:DXE852112 EHA852104:EHA852112 EQW852104:EQW852112 FAS852104:FAS852112 FKO852104:FKO852112 FUK852104:FUK852112 GEG852104:GEG852112 GOC852104:GOC852112 GXY852104:GXY852112 HHU852104:HHU852112 HRQ852104:HRQ852112 IBM852104:IBM852112 ILI852104:ILI852112 IVE852104:IVE852112 JFA852104:JFA852112 JOW852104:JOW852112 JYS852104:JYS852112 KIO852104:KIO852112 KSK852104:KSK852112 LCG852104:LCG852112 LMC852104:LMC852112 LVY852104:LVY852112 MFU852104:MFU852112 MPQ852104:MPQ852112 MZM852104:MZM852112 NJI852104:NJI852112 NTE852104:NTE852112 ODA852104:ODA852112 OMW852104:OMW852112 OWS852104:OWS852112 PGO852104:PGO852112 PQK852104:PQK852112 QAG852104:QAG852112 QKC852104:QKC852112 QTY852104:QTY852112 RDU852104:RDU852112 RNQ852104:RNQ852112 RXM852104:RXM852112 SHI852104:SHI852112 SRE852104:SRE852112 TBA852104:TBA852112 TKW852104:TKW852112 TUS852104:TUS852112 UEO852104:UEO852112 UOK852104:UOK852112 UYG852104:UYG852112 VIC852104:VIC852112 VRY852104:VRY852112 WBU852104:WBU852112 WLQ852104:WLQ852112 WVM852104:WVM852112 E917641:E917649 JA917640:JA917648 SW917640:SW917648 ACS917640:ACS917648 AMO917640:AMO917648 AWK917640:AWK917648 BGG917640:BGG917648 BQC917640:BQC917648 BZY917640:BZY917648 CJU917640:CJU917648 CTQ917640:CTQ917648 DDM917640:DDM917648 DNI917640:DNI917648 DXE917640:DXE917648 EHA917640:EHA917648 EQW917640:EQW917648 FAS917640:FAS917648 FKO917640:FKO917648 FUK917640:FUK917648 GEG917640:GEG917648 GOC917640:GOC917648 GXY917640:GXY917648 HHU917640:HHU917648 HRQ917640:HRQ917648 IBM917640:IBM917648 ILI917640:ILI917648 IVE917640:IVE917648 JFA917640:JFA917648 JOW917640:JOW917648 JYS917640:JYS917648 KIO917640:KIO917648 KSK917640:KSK917648 LCG917640:LCG917648 LMC917640:LMC917648 LVY917640:LVY917648 MFU917640:MFU917648 MPQ917640:MPQ917648 MZM917640:MZM917648 NJI917640:NJI917648 NTE917640:NTE917648 ODA917640:ODA917648 OMW917640:OMW917648 OWS917640:OWS917648 PGO917640:PGO917648 PQK917640:PQK917648 QAG917640:QAG917648 QKC917640:QKC917648 QTY917640:QTY917648 RDU917640:RDU917648 RNQ917640:RNQ917648 RXM917640:RXM917648 SHI917640:SHI917648 SRE917640:SRE917648 TBA917640:TBA917648 TKW917640:TKW917648 TUS917640:TUS917648 UEO917640:UEO917648 UOK917640:UOK917648 UYG917640:UYG917648 VIC917640:VIC917648 VRY917640:VRY917648 WBU917640:WBU917648 WLQ917640:WLQ917648 WVM917640:WVM917648 E983177:E983185 JA983176:JA983184 SW983176:SW983184 ACS983176:ACS983184 AMO983176:AMO983184 AWK983176:AWK983184 BGG983176:BGG983184 BQC983176:BQC983184 BZY983176:BZY983184 CJU983176:CJU983184 CTQ983176:CTQ983184 DDM983176:DDM983184 DNI983176:DNI983184 DXE983176:DXE983184 EHA983176:EHA983184 EQW983176:EQW983184 FAS983176:FAS983184 FKO983176:FKO983184 FUK983176:FUK983184 GEG983176:GEG983184 GOC983176:GOC983184 GXY983176:GXY983184 HHU983176:HHU983184 HRQ983176:HRQ983184 IBM983176:IBM983184 ILI983176:ILI983184 IVE983176:IVE983184 JFA983176:JFA983184 JOW983176:JOW983184 JYS983176:JYS983184 KIO983176:KIO983184 KSK983176:KSK983184 LCG983176:LCG983184 LMC983176:LMC983184 LVY983176:LVY983184 MFU983176:MFU983184 MPQ983176:MPQ983184 MZM983176:MZM983184 NJI983176:NJI983184 NTE983176:NTE983184 ODA983176:ODA983184 OMW983176:OMW983184 OWS983176:OWS983184 PGO983176:PGO983184 PQK983176:PQK983184 QAG983176:QAG983184 QKC983176:QKC983184 QTY983176:QTY983184 RDU983176:RDU983184 RNQ983176:RNQ983184 RXM983176:RXM983184 SHI983176:SHI983184 SRE983176:SRE983184 TBA983176:TBA983184 TKW983176:TKW983184 TUS983176:TUS983184 UEO983176:UEO983184 UOK983176:UOK983184 UYG983176:UYG983184 VIC983176:VIC983184 VRY983176:VRY983184 WBU983176:WBU983184 WLQ983176:WLQ983184 E63:E98" xr:uid="{00000000-0002-0000-0500-000003000000}"/>
    <dataValidation allowBlank="1" showInputMessage="1" showErrorMessage="1" prompt="ingrese el valor del Factor Prestacional asignado para el personal." sqref="WVN983176:WVN983184 JB12:JB60 SX12:SX60 ACT12:ACT60 AMP12:AMP60 AWL12:AWL60 BGH12:BGH60 BQD12:BQD60 BZZ12:BZZ60 CJV12:CJV60 CTR12:CTR60 DDN12:DDN60 DNJ12:DNJ60 DXF12:DXF60 EHB12:EHB60 EQX12:EQX60 FAT12:FAT60 FKP12:FKP60 FUL12:FUL60 GEH12:GEH60 GOD12:GOD60 GXZ12:GXZ60 HHV12:HHV60 HRR12:HRR60 IBN12:IBN60 ILJ12:ILJ60 IVF12:IVF60 JFB12:JFB60 JOX12:JOX60 JYT12:JYT60 KIP12:KIP60 KSL12:KSL60 LCH12:LCH60 LMD12:LMD60 LVZ12:LVZ60 MFV12:MFV60 MPR12:MPR60 MZN12:MZN60 NJJ12:NJJ60 NTF12:NTF60 ODB12:ODB60 OMX12:OMX60 OWT12:OWT60 PGP12:PGP60 PQL12:PQL60 QAH12:QAH60 QKD12:QKD60 QTZ12:QTZ60 RDV12:RDV60 RNR12:RNR60 RXN12:RXN60 SHJ12:SHJ60 SRF12:SRF60 TBB12:TBB60 TKX12:TKX60 TUT12:TUT60 UEP12:UEP60 UOL12:UOL60 UYH12:UYH60 VID12:VID60 VRZ12:VRZ60 WBV12:WBV60 WLR12:WLR60 WVN12:WVN60 F65662:F65670 JB65661:JB65669 SX65661:SX65669 ACT65661:ACT65669 AMP65661:AMP65669 AWL65661:AWL65669 BGH65661:BGH65669 BQD65661:BQD65669 BZZ65661:BZZ65669 CJV65661:CJV65669 CTR65661:CTR65669 DDN65661:DDN65669 DNJ65661:DNJ65669 DXF65661:DXF65669 EHB65661:EHB65669 EQX65661:EQX65669 FAT65661:FAT65669 FKP65661:FKP65669 FUL65661:FUL65669 GEH65661:GEH65669 GOD65661:GOD65669 GXZ65661:GXZ65669 HHV65661:HHV65669 HRR65661:HRR65669 IBN65661:IBN65669 ILJ65661:ILJ65669 IVF65661:IVF65669 JFB65661:JFB65669 JOX65661:JOX65669 JYT65661:JYT65669 KIP65661:KIP65669 KSL65661:KSL65669 LCH65661:LCH65669 LMD65661:LMD65669 LVZ65661:LVZ65669 MFV65661:MFV65669 MPR65661:MPR65669 MZN65661:MZN65669 NJJ65661:NJJ65669 NTF65661:NTF65669 ODB65661:ODB65669 OMX65661:OMX65669 OWT65661:OWT65669 PGP65661:PGP65669 PQL65661:PQL65669 QAH65661:QAH65669 QKD65661:QKD65669 QTZ65661:QTZ65669 RDV65661:RDV65669 RNR65661:RNR65669 RXN65661:RXN65669 SHJ65661:SHJ65669 SRF65661:SRF65669 TBB65661:TBB65669 TKX65661:TKX65669 TUT65661:TUT65669 UEP65661:UEP65669 UOL65661:UOL65669 UYH65661:UYH65669 VID65661:VID65669 VRZ65661:VRZ65669 WBV65661:WBV65669 WLR65661:WLR65669 WVN65661:WVN65669 F131198:F131206 JB131197:JB131205 SX131197:SX131205 ACT131197:ACT131205 AMP131197:AMP131205 AWL131197:AWL131205 BGH131197:BGH131205 BQD131197:BQD131205 BZZ131197:BZZ131205 CJV131197:CJV131205 CTR131197:CTR131205 DDN131197:DDN131205 DNJ131197:DNJ131205 DXF131197:DXF131205 EHB131197:EHB131205 EQX131197:EQX131205 FAT131197:FAT131205 FKP131197:FKP131205 FUL131197:FUL131205 GEH131197:GEH131205 GOD131197:GOD131205 GXZ131197:GXZ131205 HHV131197:HHV131205 HRR131197:HRR131205 IBN131197:IBN131205 ILJ131197:ILJ131205 IVF131197:IVF131205 JFB131197:JFB131205 JOX131197:JOX131205 JYT131197:JYT131205 KIP131197:KIP131205 KSL131197:KSL131205 LCH131197:LCH131205 LMD131197:LMD131205 LVZ131197:LVZ131205 MFV131197:MFV131205 MPR131197:MPR131205 MZN131197:MZN131205 NJJ131197:NJJ131205 NTF131197:NTF131205 ODB131197:ODB131205 OMX131197:OMX131205 OWT131197:OWT131205 PGP131197:PGP131205 PQL131197:PQL131205 QAH131197:QAH131205 QKD131197:QKD131205 QTZ131197:QTZ131205 RDV131197:RDV131205 RNR131197:RNR131205 RXN131197:RXN131205 SHJ131197:SHJ131205 SRF131197:SRF131205 TBB131197:TBB131205 TKX131197:TKX131205 TUT131197:TUT131205 UEP131197:UEP131205 UOL131197:UOL131205 UYH131197:UYH131205 VID131197:VID131205 VRZ131197:VRZ131205 WBV131197:WBV131205 WLR131197:WLR131205 WVN131197:WVN131205 F196734:F196742 JB196733:JB196741 SX196733:SX196741 ACT196733:ACT196741 AMP196733:AMP196741 AWL196733:AWL196741 BGH196733:BGH196741 BQD196733:BQD196741 BZZ196733:BZZ196741 CJV196733:CJV196741 CTR196733:CTR196741 DDN196733:DDN196741 DNJ196733:DNJ196741 DXF196733:DXF196741 EHB196733:EHB196741 EQX196733:EQX196741 FAT196733:FAT196741 FKP196733:FKP196741 FUL196733:FUL196741 GEH196733:GEH196741 GOD196733:GOD196741 GXZ196733:GXZ196741 HHV196733:HHV196741 HRR196733:HRR196741 IBN196733:IBN196741 ILJ196733:ILJ196741 IVF196733:IVF196741 JFB196733:JFB196741 JOX196733:JOX196741 JYT196733:JYT196741 KIP196733:KIP196741 KSL196733:KSL196741 LCH196733:LCH196741 LMD196733:LMD196741 LVZ196733:LVZ196741 MFV196733:MFV196741 MPR196733:MPR196741 MZN196733:MZN196741 NJJ196733:NJJ196741 NTF196733:NTF196741 ODB196733:ODB196741 OMX196733:OMX196741 OWT196733:OWT196741 PGP196733:PGP196741 PQL196733:PQL196741 QAH196733:QAH196741 QKD196733:QKD196741 QTZ196733:QTZ196741 RDV196733:RDV196741 RNR196733:RNR196741 RXN196733:RXN196741 SHJ196733:SHJ196741 SRF196733:SRF196741 TBB196733:TBB196741 TKX196733:TKX196741 TUT196733:TUT196741 UEP196733:UEP196741 UOL196733:UOL196741 UYH196733:UYH196741 VID196733:VID196741 VRZ196733:VRZ196741 WBV196733:WBV196741 WLR196733:WLR196741 WVN196733:WVN196741 F262270:F262278 JB262269:JB262277 SX262269:SX262277 ACT262269:ACT262277 AMP262269:AMP262277 AWL262269:AWL262277 BGH262269:BGH262277 BQD262269:BQD262277 BZZ262269:BZZ262277 CJV262269:CJV262277 CTR262269:CTR262277 DDN262269:DDN262277 DNJ262269:DNJ262277 DXF262269:DXF262277 EHB262269:EHB262277 EQX262269:EQX262277 FAT262269:FAT262277 FKP262269:FKP262277 FUL262269:FUL262277 GEH262269:GEH262277 GOD262269:GOD262277 GXZ262269:GXZ262277 HHV262269:HHV262277 HRR262269:HRR262277 IBN262269:IBN262277 ILJ262269:ILJ262277 IVF262269:IVF262277 JFB262269:JFB262277 JOX262269:JOX262277 JYT262269:JYT262277 KIP262269:KIP262277 KSL262269:KSL262277 LCH262269:LCH262277 LMD262269:LMD262277 LVZ262269:LVZ262277 MFV262269:MFV262277 MPR262269:MPR262277 MZN262269:MZN262277 NJJ262269:NJJ262277 NTF262269:NTF262277 ODB262269:ODB262277 OMX262269:OMX262277 OWT262269:OWT262277 PGP262269:PGP262277 PQL262269:PQL262277 QAH262269:QAH262277 QKD262269:QKD262277 QTZ262269:QTZ262277 RDV262269:RDV262277 RNR262269:RNR262277 RXN262269:RXN262277 SHJ262269:SHJ262277 SRF262269:SRF262277 TBB262269:TBB262277 TKX262269:TKX262277 TUT262269:TUT262277 UEP262269:UEP262277 UOL262269:UOL262277 UYH262269:UYH262277 VID262269:VID262277 VRZ262269:VRZ262277 WBV262269:WBV262277 WLR262269:WLR262277 WVN262269:WVN262277 F327806:F327814 JB327805:JB327813 SX327805:SX327813 ACT327805:ACT327813 AMP327805:AMP327813 AWL327805:AWL327813 BGH327805:BGH327813 BQD327805:BQD327813 BZZ327805:BZZ327813 CJV327805:CJV327813 CTR327805:CTR327813 DDN327805:DDN327813 DNJ327805:DNJ327813 DXF327805:DXF327813 EHB327805:EHB327813 EQX327805:EQX327813 FAT327805:FAT327813 FKP327805:FKP327813 FUL327805:FUL327813 GEH327805:GEH327813 GOD327805:GOD327813 GXZ327805:GXZ327813 HHV327805:HHV327813 HRR327805:HRR327813 IBN327805:IBN327813 ILJ327805:ILJ327813 IVF327805:IVF327813 JFB327805:JFB327813 JOX327805:JOX327813 JYT327805:JYT327813 KIP327805:KIP327813 KSL327805:KSL327813 LCH327805:LCH327813 LMD327805:LMD327813 LVZ327805:LVZ327813 MFV327805:MFV327813 MPR327805:MPR327813 MZN327805:MZN327813 NJJ327805:NJJ327813 NTF327805:NTF327813 ODB327805:ODB327813 OMX327805:OMX327813 OWT327805:OWT327813 PGP327805:PGP327813 PQL327805:PQL327813 QAH327805:QAH327813 QKD327805:QKD327813 QTZ327805:QTZ327813 RDV327805:RDV327813 RNR327805:RNR327813 RXN327805:RXN327813 SHJ327805:SHJ327813 SRF327805:SRF327813 TBB327805:TBB327813 TKX327805:TKX327813 TUT327805:TUT327813 UEP327805:UEP327813 UOL327805:UOL327813 UYH327805:UYH327813 VID327805:VID327813 VRZ327805:VRZ327813 WBV327805:WBV327813 WLR327805:WLR327813 WVN327805:WVN327813 F393342:F393350 JB393341:JB393349 SX393341:SX393349 ACT393341:ACT393349 AMP393341:AMP393349 AWL393341:AWL393349 BGH393341:BGH393349 BQD393341:BQD393349 BZZ393341:BZZ393349 CJV393341:CJV393349 CTR393341:CTR393349 DDN393341:DDN393349 DNJ393341:DNJ393349 DXF393341:DXF393349 EHB393341:EHB393349 EQX393341:EQX393349 FAT393341:FAT393349 FKP393341:FKP393349 FUL393341:FUL393349 GEH393341:GEH393349 GOD393341:GOD393349 GXZ393341:GXZ393349 HHV393341:HHV393349 HRR393341:HRR393349 IBN393341:IBN393349 ILJ393341:ILJ393349 IVF393341:IVF393349 JFB393341:JFB393349 JOX393341:JOX393349 JYT393341:JYT393349 KIP393341:KIP393349 KSL393341:KSL393349 LCH393341:LCH393349 LMD393341:LMD393349 LVZ393341:LVZ393349 MFV393341:MFV393349 MPR393341:MPR393349 MZN393341:MZN393349 NJJ393341:NJJ393349 NTF393341:NTF393349 ODB393341:ODB393349 OMX393341:OMX393349 OWT393341:OWT393349 PGP393341:PGP393349 PQL393341:PQL393349 QAH393341:QAH393349 QKD393341:QKD393349 QTZ393341:QTZ393349 RDV393341:RDV393349 RNR393341:RNR393349 RXN393341:RXN393349 SHJ393341:SHJ393349 SRF393341:SRF393349 TBB393341:TBB393349 TKX393341:TKX393349 TUT393341:TUT393349 UEP393341:UEP393349 UOL393341:UOL393349 UYH393341:UYH393349 VID393341:VID393349 VRZ393341:VRZ393349 WBV393341:WBV393349 WLR393341:WLR393349 WVN393341:WVN393349 F458878:F458886 JB458877:JB458885 SX458877:SX458885 ACT458877:ACT458885 AMP458877:AMP458885 AWL458877:AWL458885 BGH458877:BGH458885 BQD458877:BQD458885 BZZ458877:BZZ458885 CJV458877:CJV458885 CTR458877:CTR458885 DDN458877:DDN458885 DNJ458877:DNJ458885 DXF458877:DXF458885 EHB458877:EHB458885 EQX458877:EQX458885 FAT458877:FAT458885 FKP458877:FKP458885 FUL458877:FUL458885 GEH458877:GEH458885 GOD458877:GOD458885 GXZ458877:GXZ458885 HHV458877:HHV458885 HRR458877:HRR458885 IBN458877:IBN458885 ILJ458877:ILJ458885 IVF458877:IVF458885 JFB458877:JFB458885 JOX458877:JOX458885 JYT458877:JYT458885 KIP458877:KIP458885 KSL458877:KSL458885 LCH458877:LCH458885 LMD458877:LMD458885 LVZ458877:LVZ458885 MFV458877:MFV458885 MPR458877:MPR458885 MZN458877:MZN458885 NJJ458877:NJJ458885 NTF458877:NTF458885 ODB458877:ODB458885 OMX458877:OMX458885 OWT458877:OWT458885 PGP458877:PGP458885 PQL458877:PQL458885 QAH458877:QAH458885 QKD458877:QKD458885 QTZ458877:QTZ458885 RDV458877:RDV458885 RNR458877:RNR458885 RXN458877:RXN458885 SHJ458877:SHJ458885 SRF458877:SRF458885 TBB458877:TBB458885 TKX458877:TKX458885 TUT458877:TUT458885 UEP458877:UEP458885 UOL458877:UOL458885 UYH458877:UYH458885 VID458877:VID458885 VRZ458877:VRZ458885 WBV458877:WBV458885 WLR458877:WLR458885 WVN458877:WVN458885 F524414:F524422 JB524413:JB524421 SX524413:SX524421 ACT524413:ACT524421 AMP524413:AMP524421 AWL524413:AWL524421 BGH524413:BGH524421 BQD524413:BQD524421 BZZ524413:BZZ524421 CJV524413:CJV524421 CTR524413:CTR524421 DDN524413:DDN524421 DNJ524413:DNJ524421 DXF524413:DXF524421 EHB524413:EHB524421 EQX524413:EQX524421 FAT524413:FAT524421 FKP524413:FKP524421 FUL524413:FUL524421 GEH524413:GEH524421 GOD524413:GOD524421 GXZ524413:GXZ524421 HHV524413:HHV524421 HRR524413:HRR524421 IBN524413:IBN524421 ILJ524413:ILJ524421 IVF524413:IVF524421 JFB524413:JFB524421 JOX524413:JOX524421 JYT524413:JYT524421 KIP524413:KIP524421 KSL524413:KSL524421 LCH524413:LCH524421 LMD524413:LMD524421 LVZ524413:LVZ524421 MFV524413:MFV524421 MPR524413:MPR524421 MZN524413:MZN524421 NJJ524413:NJJ524421 NTF524413:NTF524421 ODB524413:ODB524421 OMX524413:OMX524421 OWT524413:OWT524421 PGP524413:PGP524421 PQL524413:PQL524421 QAH524413:QAH524421 QKD524413:QKD524421 QTZ524413:QTZ524421 RDV524413:RDV524421 RNR524413:RNR524421 RXN524413:RXN524421 SHJ524413:SHJ524421 SRF524413:SRF524421 TBB524413:TBB524421 TKX524413:TKX524421 TUT524413:TUT524421 UEP524413:UEP524421 UOL524413:UOL524421 UYH524413:UYH524421 VID524413:VID524421 VRZ524413:VRZ524421 WBV524413:WBV524421 WLR524413:WLR524421 WVN524413:WVN524421 F589950:F589958 JB589949:JB589957 SX589949:SX589957 ACT589949:ACT589957 AMP589949:AMP589957 AWL589949:AWL589957 BGH589949:BGH589957 BQD589949:BQD589957 BZZ589949:BZZ589957 CJV589949:CJV589957 CTR589949:CTR589957 DDN589949:DDN589957 DNJ589949:DNJ589957 DXF589949:DXF589957 EHB589949:EHB589957 EQX589949:EQX589957 FAT589949:FAT589957 FKP589949:FKP589957 FUL589949:FUL589957 GEH589949:GEH589957 GOD589949:GOD589957 GXZ589949:GXZ589957 HHV589949:HHV589957 HRR589949:HRR589957 IBN589949:IBN589957 ILJ589949:ILJ589957 IVF589949:IVF589957 JFB589949:JFB589957 JOX589949:JOX589957 JYT589949:JYT589957 KIP589949:KIP589957 KSL589949:KSL589957 LCH589949:LCH589957 LMD589949:LMD589957 LVZ589949:LVZ589957 MFV589949:MFV589957 MPR589949:MPR589957 MZN589949:MZN589957 NJJ589949:NJJ589957 NTF589949:NTF589957 ODB589949:ODB589957 OMX589949:OMX589957 OWT589949:OWT589957 PGP589949:PGP589957 PQL589949:PQL589957 QAH589949:QAH589957 QKD589949:QKD589957 QTZ589949:QTZ589957 RDV589949:RDV589957 RNR589949:RNR589957 RXN589949:RXN589957 SHJ589949:SHJ589957 SRF589949:SRF589957 TBB589949:TBB589957 TKX589949:TKX589957 TUT589949:TUT589957 UEP589949:UEP589957 UOL589949:UOL589957 UYH589949:UYH589957 VID589949:VID589957 VRZ589949:VRZ589957 WBV589949:WBV589957 WLR589949:WLR589957 WVN589949:WVN589957 F655486:F655494 JB655485:JB655493 SX655485:SX655493 ACT655485:ACT655493 AMP655485:AMP655493 AWL655485:AWL655493 BGH655485:BGH655493 BQD655485:BQD655493 BZZ655485:BZZ655493 CJV655485:CJV655493 CTR655485:CTR655493 DDN655485:DDN655493 DNJ655485:DNJ655493 DXF655485:DXF655493 EHB655485:EHB655493 EQX655485:EQX655493 FAT655485:FAT655493 FKP655485:FKP655493 FUL655485:FUL655493 GEH655485:GEH655493 GOD655485:GOD655493 GXZ655485:GXZ655493 HHV655485:HHV655493 HRR655485:HRR655493 IBN655485:IBN655493 ILJ655485:ILJ655493 IVF655485:IVF655493 JFB655485:JFB655493 JOX655485:JOX655493 JYT655485:JYT655493 KIP655485:KIP655493 KSL655485:KSL655493 LCH655485:LCH655493 LMD655485:LMD655493 LVZ655485:LVZ655493 MFV655485:MFV655493 MPR655485:MPR655493 MZN655485:MZN655493 NJJ655485:NJJ655493 NTF655485:NTF655493 ODB655485:ODB655493 OMX655485:OMX655493 OWT655485:OWT655493 PGP655485:PGP655493 PQL655485:PQL655493 QAH655485:QAH655493 QKD655485:QKD655493 QTZ655485:QTZ655493 RDV655485:RDV655493 RNR655485:RNR655493 RXN655485:RXN655493 SHJ655485:SHJ655493 SRF655485:SRF655493 TBB655485:TBB655493 TKX655485:TKX655493 TUT655485:TUT655493 UEP655485:UEP655493 UOL655485:UOL655493 UYH655485:UYH655493 VID655485:VID655493 VRZ655485:VRZ655493 WBV655485:WBV655493 WLR655485:WLR655493 WVN655485:WVN655493 F721022:F721030 JB721021:JB721029 SX721021:SX721029 ACT721021:ACT721029 AMP721021:AMP721029 AWL721021:AWL721029 BGH721021:BGH721029 BQD721021:BQD721029 BZZ721021:BZZ721029 CJV721021:CJV721029 CTR721021:CTR721029 DDN721021:DDN721029 DNJ721021:DNJ721029 DXF721021:DXF721029 EHB721021:EHB721029 EQX721021:EQX721029 FAT721021:FAT721029 FKP721021:FKP721029 FUL721021:FUL721029 GEH721021:GEH721029 GOD721021:GOD721029 GXZ721021:GXZ721029 HHV721021:HHV721029 HRR721021:HRR721029 IBN721021:IBN721029 ILJ721021:ILJ721029 IVF721021:IVF721029 JFB721021:JFB721029 JOX721021:JOX721029 JYT721021:JYT721029 KIP721021:KIP721029 KSL721021:KSL721029 LCH721021:LCH721029 LMD721021:LMD721029 LVZ721021:LVZ721029 MFV721021:MFV721029 MPR721021:MPR721029 MZN721021:MZN721029 NJJ721021:NJJ721029 NTF721021:NTF721029 ODB721021:ODB721029 OMX721021:OMX721029 OWT721021:OWT721029 PGP721021:PGP721029 PQL721021:PQL721029 QAH721021:QAH721029 QKD721021:QKD721029 QTZ721021:QTZ721029 RDV721021:RDV721029 RNR721021:RNR721029 RXN721021:RXN721029 SHJ721021:SHJ721029 SRF721021:SRF721029 TBB721021:TBB721029 TKX721021:TKX721029 TUT721021:TUT721029 UEP721021:UEP721029 UOL721021:UOL721029 UYH721021:UYH721029 VID721021:VID721029 VRZ721021:VRZ721029 WBV721021:WBV721029 WLR721021:WLR721029 WVN721021:WVN721029 F786558:F786566 JB786557:JB786565 SX786557:SX786565 ACT786557:ACT786565 AMP786557:AMP786565 AWL786557:AWL786565 BGH786557:BGH786565 BQD786557:BQD786565 BZZ786557:BZZ786565 CJV786557:CJV786565 CTR786557:CTR786565 DDN786557:DDN786565 DNJ786557:DNJ786565 DXF786557:DXF786565 EHB786557:EHB786565 EQX786557:EQX786565 FAT786557:FAT786565 FKP786557:FKP786565 FUL786557:FUL786565 GEH786557:GEH786565 GOD786557:GOD786565 GXZ786557:GXZ786565 HHV786557:HHV786565 HRR786557:HRR786565 IBN786557:IBN786565 ILJ786557:ILJ786565 IVF786557:IVF786565 JFB786557:JFB786565 JOX786557:JOX786565 JYT786557:JYT786565 KIP786557:KIP786565 KSL786557:KSL786565 LCH786557:LCH786565 LMD786557:LMD786565 LVZ786557:LVZ786565 MFV786557:MFV786565 MPR786557:MPR786565 MZN786557:MZN786565 NJJ786557:NJJ786565 NTF786557:NTF786565 ODB786557:ODB786565 OMX786557:OMX786565 OWT786557:OWT786565 PGP786557:PGP786565 PQL786557:PQL786565 QAH786557:QAH786565 QKD786557:QKD786565 QTZ786557:QTZ786565 RDV786557:RDV786565 RNR786557:RNR786565 RXN786557:RXN786565 SHJ786557:SHJ786565 SRF786557:SRF786565 TBB786557:TBB786565 TKX786557:TKX786565 TUT786557:TUT786565 UEP786557:UEP786565 UOL786557:UOL786565 UYH786557:UYH786565 VID786557:VID786565 VRZ786557:VRZ786565 WBV786557:WBV786565 WLR786557:WLR786565 WVN786557:WVN786565 F852094:F852102 JB852093:JB852101 SX852093:SX852101 ACT852093:ACT852101 AMP852093:AMP852101 AWL852093:AWL852101 BGH852093:BGH852101 BQD852093:BQD852101 BZZ852093:BZZ852101 CJV852093:CJV852101 CTR852093:CTR852101 DDN852093:DDN852101 DNJ852093:DNJ852101 DXF852093:DXF852101 EHB852093:EHB852101 EQX852093:EQX852101 FAT852093:FAT852101 FKP852093:FKP852101 FUL852093:FUL852101 GEH852093:GEH852101 GOD852093:GOD852101 GXZ852093:GXZ852101 HHV852093:HHV852101 HRR852093:HRR852101 IBN852093:IBN852101 ILJ852093:ILJ852101 IVF852093:IVF852101 JFB852093:JFB852101 JOX852093:JOX852101 JYT852093:JYT852101 KIP852093:KIP852101 KSL852093:KSL852101 LCH852093:LCH852101 LMD852093:LMD852101 LVZ852093:LVZ852101 MFV852093:MFV852101 MPR852093:MPR852101 MZN852093:MZN852101 NJJ852093:NJJ852101 NTF852093:NTF852101 ODB852093:ODB852101 OMX852093:OMX852101 OWT852093:OWT852101 PGP852093:PGP852101 PQL852093:PQL852101 QAH852093:QAH852101 QKD852093:QKD852101 QTZ852093:QTZ852101 RDV852093:RDV852101 RNR852093:RNR852101 RXN852093:RXN852101 SHJ852093:SHJ852101 SRF852093:SRF852101 TBB852093:TBB852101 TKX852093:TKX852101 TUT852093:TUT852101 UEP852093:UEP852101 UOL852093:UOL852101 UYH852093:UYH852101 VID852093:VID852101 VRZ852093:VRZ852101 WBV852093:WBV852101 WLR852093:WLR852101 WVN852093:WVN852101 F917630:F917638 JB917629:JB917637 SX917629:SX917637 ACT917629:ACT917637 AMP917629:AMP917637 AWL917629:AWL917637 BGH917629:BGH917637 BQD917629:BQD917637 BZZ917629:BZZ917637 CJV917629:CJV917637 CTR917629:CTR917637 DDN917629:DDN917637 DNJ917629:DNJ917637 DXF917629:DXF917637 EHB917629:EHB917637 EQX917629:EQX917637 FAT917629:FAT917637 FKP917629:FKP917637 FUL917629:FUL917637 GEH917629:GEH917637 GOD917629:GOD917637 GXZ917629:GXZ917637 HHV917629:HHV917637 HRR917629:HRR917637 IBN917629:IBN917637 ILJ917629:ILJ917637 IVF917629:IVF917637 JFB917629:JFB917637 JOX917629:JOX917637 JYT917629:JYT917637 KIP917629:KIP917637 KSL917629:KSL917637 LCH917629:LCH917637 LMD917629:LMD917637 LVZ917629:LVZ917637 MFV917629:MFV917637 MPR917629:MPR917637 MZN917629:MZN917637 NJJ917629:NJJ917637 NTF917629:NTF917637 ODB917629:ODB917637 OMX917629:OMX917637 OWT917629:OWT917637 PGP917629:PGP917637 PQL917629:PQL917637 QAH917629:QAH917637 QKD917629:QKD917637 QTZ917629:QTZ917637 RDV917629:RDV917637 RNR917629:RNR917637 RXN917629:RXN917637 SHJ917629:SHJ917637 SRF917629:SRF917637 TBB917629:TBB917637 TKX917629:TKX917637 TUT917629:TUT917637 UEP917629:UEP917637 UOL917629:UOL917637 UYH917629:UYH917637 VID917629:VID917637 VRZ917629:VRZ917637 WBV917629:WBV917637 WLR917629:WLR917637 WVN917629:WVN917637 F983166:F983174 JB983165:JB983173 SX983165:SX983173 ACT983165:ACT983173 AMP983165:AMP983173 AWL983165:AWL983173 BGH983165:BGH983173 BQD983165:BQD983173 BZZ983165:BZZ983173 CJV983165:CJV983173 CTR983165:CTR983173 DDN983165:DDN983173 DNJ983165:DNJ983173 DXF983165:DXF983173 EHB983165:EHB983173 EQX983165:EQX983173 FAT983165:FAT983173 FKP983165:FKP983173 FUL983165:FUL983173 GEH983165:GEH983173 GOD983165:GOD983173 GXZ983165:GXZ983173 HHV983165:HHV983173 HRR983165:HRR983173 IBN983165:IBN983173 ILJ983165:ILJ983173 IVF983165:IVF983173 JFB983165:JFB983173 JOX983165:JOX983173 JYT983165:JYT983173 KIP983165:KIP983173 KSL983165:KSL983173 LCH983165:LCH983173 LMD983165:LMD983173 LVZ983165:LVZ983173 MFV983165:MFV983173 MPR983165:MPR983173 MZN983165:MZN983173 NJJ983165:NJJ983173 NTF983165:NTF983173 ODB983165:ODB983173 OMX983165:OMX983173 OWT983165:OWT983173 PGP983165:PGP983173 PQL983165:PQL983173 QAH983165:QAH983173 QKD983165:QKD983173 QTZ983165:QTZ983173 RDV983165:RDV983173 RNR983165:RNR983173 RXN983165:RXN983173 SHJ983165:SHJ983173 SRF983165:SRF983173 TBB983165:TBB983173 TKX983165:TKX983173 TUT983165:TUT983173 UEP983165:UEP983173 UOL983165:UOL983173 UYH983165:UYH983173 VID983165:VID983173 VRZ983165:VRZ983173 WBV983165:WBV983173 WLR983165:WLR983173 WVN983165:WVN983173 F12:F60 JB63:JB98 SX63:SX98 ACT63:ACT98 AMP63:AMP98 AWL63:AWL98 BGH63:BGH98 BQD63:BQD98 BZZ63:BZZ98 CJV63:CJV98 CTR63:CTR98 DDN63:DDN98 DNJ63:DNJ98 DXF63:DXF98 EHB63:EHB98 EQX63:EQX98 FAT63:FAT98 FKP63:FKP98 FUL63:FUL98 GEH63:GEH98 GOD63:GOD98 GXZ63:GXZ98 HHV63:HHV98 HRR63:HRR98 IBN63:IBN98 ILJ63:ILJ98 IVF63:IVF98 JFB63:JFB98 JOX63:JOX98 JYT63:JYT98 KIP63:KIP98 KSL63:KSL98 LCH63:LCH98 LMD63:LMD98 LVZ63:LVZ98 MFV63:MFV98 MPR63:MPR98 MZN63:MZN98 NJJ63:NJJ98 NTF63:NTF98 ODB63:ODB98 OMX63:OMX98 OWT63:OWT98 PGP63:PGP98 PQL63:PQL98 QAH63:QAH98 QKD63:QKD98 QTZ63:QTZ98 RDV63:RDV98 RNR63:RNR98 RXN63:RXN98 SHJ63:SHJ98 SRF63:SRF98 TBB63:TBB98 TKX63:TKX98 TUT63:TUT98 UEP63:UEP98 UOL63:UOL98 UYH63:UYH98 VID63:VID98 VRZ63:VRZ98 WBV63:WBV98 WLR63:WLR98 WVN63:WVN98 F65673:F65681 JB65672:JB65680 SX65672:SX65680 ACT65672:ACT65680 AMP65672:AMP65680 AWL65672:AWL65680 BGH65672:BGH65680 BQD65672:BQD65680 BZZ65672:BZZ65680 CJV65672:CJV65680 CTR65672:CTR65680 DDN65672:DDN65680 DNJ65672:DNJ65680 DXF65672:DXF65680 EHB65672:EHB65680 EQX65672:EQX65680 FAT65672:FAT65680 FKP65672:FKP65680 FUL65672:FUL65680 GEH65672:GEH65680 GOD65672:GOD65680 GXZ65672:GXZ65680 HHV65672:HHV65680 HRR65672:HRR65680 IBN65672:IBN65680 ILJ65672:ILJ65680 IVF65672:IVF65680 JFB65672:JFB65680 JOX65672:JOX65680 JYT65672:JYT65680 KIP65672:KIP65680 KSL65672:KSL65680 LCH65672:LCH65680 LMD65672:LMD65680 LVZ65672:LVZ65680 MFV65672:MFV65680 MPR65672:MPR65680 MZN65672:MZN65680 NJJ65672:NJJ65680 NTF65672:NTF65680 ODB65672:ODB65680 OMX65672:OMX65680 OWT65672:OWT65680 PGP65672:PGP65680 PQL65672:PQL65680 QAH65672:QAH65680 QKD65672:QKD65680 QTZ65672:QTZ65680 RDV65672:RDV65680 RNR65672:RNR65680 RXN65672:RXN65680 SHJ65672:SHJ65680 SRF65672:SRF65680 TBB65672:TBB65680 TKX65672:TKX65680 TUT65672:TUT65680 UEP65672:UEP65680 UOL65672:UOL65680 UYH65672:UYH65680 VID65672:VID65680 VRZ65672:VRZ65680 WBV65672:WBV65680 WLR65672:WLR65680 WVN65672:WVN65680 F131209:F131217 JB131208:JB131216 SX131208:SX131216 ACT131208:ACT131216 AMP131208:AMP131216 AWL131208:AWL131216 BGH131208:BGH131216 BQD131208:BQD131216 BZZ131208:BZZ131216 CJV131208:CJV131216 CTR131208:CTR131216 DDN131208:DDN131216 DNJ131208:DNJ131216 DXF131208:DXF131216 EHB131208:EHB131216 EQX131208:EQX131216 FAT131208:FAT131216 FKP131208:FKP131216 FUL131208:FUL131216 GEH131208:GEH131216 GOD131208:GOD131216 GXZ131208:GXZ131216 HHV131208:HHV131216 HRR131208:HRR131216 IBN131208:IBN131216 ILJ131208:ILJ131216 IVF131208:IVF131216 JFB131208:JFB131216 JOX131208:JOX131216 JYT131208:JYT131216 KIP131208:KIP131216 KSL131208:KSL131216 LCH131208:LCH131216 LMD131208:LMD131216 LVZ131208:LVZ131216 MFV131208:MFV131216 MPR131208:MPR131216 MZN131208:MZN131216 NJJ131208:NJJ131216 NTF131208:NTF131216 ODB131208:ODB131216 OMX131208:OMX131216 OWT131208:OWT131216 PGP131208:PGP131216 PQL131208:PQL131216 QAH131208:QAH131216 QKD131208:QKD131216 QTZ131208:QTZ131216 RDV131208:RDV131216 RNR131208:RNR131216 RXN131208:RXN131216 SHJ131208:SHJ131216 SRF131208:SRF131216 TBB131208:TBB131216 TKX131208:TKX131216 TUT131208:TUT131216 UEP131208:UEP131216 UOL131208:UOL131216 UYH131208:UYH131216 VID131208:VID131216 VRZ131208:VRZ131216 WBV131208:WBV131216 WLR131208:WLR131216 WVN131208:WVN131216 F196745:F196753 JB196744:JB196752 SX196744:SX196752 ACT196744:ACT196752 AMP196744:AMP196752 AWL196744:AWL196752 BGH196744:BGH196752 BQD196744:BQD196752 BZZ196744:BZZ196752 CJV196744:CJV196752 CTR196744:CTR196752 DDN196744:DDN196752 DNJ196744:DNJ196752 DXF196744:DXF196752 EHB196744:EHB196752 EQX196744:EQX196752 FAT196744:FAT196752 FKP196744:FKP196752 FUL196744:FUL196752 GEH196744:GEH196752 GOD196744:GOD196752 GXZ196744:GXZ196752 HHV196744:HHV196752 HRR196744:HRR196752 IBN196744:IBN196752 ILJ196744:ILJ196752 IVF196744:IVF196752 JFB196744:JFB196752 JOX196744:JOX196752 JYT196744:JYT196752 KIP196744:KIP196752 KSL196744:KSL196752 LCH196744:LCH196752 LMD196744:LMD196752 LVZ196744:LVZ196752 MFV196744:MFV196752 MPR196744:MPR196752 MZN196744:MZN196752 NJJ196744:NJJ196752 NTF196744:NTF196752 ODB196744:ODB196752 OMX196744:OMX196752 OWT196744:OWT196752 PGP196744:PGP196752 PQL196744:PQL196752 QAH196744:QAH196752 QKD196744:QKD196752 QTZ196744:QTZ196752 RDV196744:RDV196752 RNR196744:RNR196752 RXN196744:RXN196752 SHJ196744:SHJ196752 SRF196744:SRF196752 TBB196744:TBB196752 TKX196744:TKX196752 TUT196744:TUT196752 UEP196744:UEP196752 UOL196744:UOL196752 UYH196744:UYH196752 VID196744:VID196752 VRZ196744:VRZ196752 WBV196744:WBV196752 WLR196744:WLR196752 WVN196744:WVN196752 F262281:F262289 JB262280:JB262288 SX262280:SX262288 ACT262280:ACT262288 AMP262280:AMP262288 AWL262280:AWL262288 BGH262280:BGH262288 BQD262280:BQD262288 BZZ262280:BZZ262288 CJV262280:CJV262288 CTR262280:CTR262288 DDN262280:DDN262288 DNJ262280:DNJ262288 DXF262280:DXF262288 EHB262280:EHB262288 EQX262280:EQX262288 FAT262280:FAT262288 FKP262280:FKP262288 FUL262280:FUL262288 GEH262280:GEH262288 GOD262280:GOD262288 GXZ262280:GXZ262288 HHV262280:HHV262288 HRR262280:HRR262288 IBN262280:IBN262288 ILJ262280:ILJ262288 IVF262280:IVF262288 JFB262280:JFB262288 JOX262280:JOX262288 JYT262280:JYT262288 KIP262280:KIP262288 KSL262280:KSL262288 LCH262280:LCH262288 LMD262280:LMD262288 LVZ262280:LVZ262288 MFV262280:MFV262288 MPR262280:MPR262288 MZN262280:MZN262288 NJJ262280:NJJ262288 NTF262280:NTF262288 ODB262280:ODB262288 OMX262280:OMX262288 OWT262280:OWT262288 PGP262280:PGP262288 PQL262280:PQL262288 QAH262280:QAH262288 QKD262280:QKD262288 QTZ262280:QTZ262288 RDV262280:RDV262288 RNR262280:RNR262288 RXN262280:RXN262288 SHJ262280:SHJ262288 SRF262280:SRF262288 TBB262280:TBB262288 TKX262280:TKX262288 TUT262280:TUT262288 UEP262280:UEP262288 UOL262280:UOL262288 UYH262280:UYH262288 VID262280:VID262288 VRZ262280:VRZ262288 WBV262280:WBV262288 WLR262280:WLR262288 WVN262280:WVN262288 F327817:F327825 JB327816:JB327824 SX327816:SX327824 ACT327816:ACT327824 AMP327816:AMP327824 AWL327816:AWL327824 BGH327816:BGH327824 BQD327816:BQD327824 BZZ327816:BZZ327824 CJV327816:CJV327824 CTR327816:CTR327824 DDN327816:DDN327824 DNJ327816:DNJ327824 DXF327816:DXF327824 EHB327816:EHB327824 EQX327816:EQX327824 FAT327816:FAT327824 FKP327816:FKP327824 FUL327816:FUL327824 GEH327816:GEH327824 GOD327816:GOD327824 GXZ327816:GXZ327824 HHV327816:HHV327824 HRR327816:HRR327824 IBN327816:IBN327824 ILJ327816:ILJ327824 IVF327816:IVF327824 JFB327816:JFB327824 JOX327816:JOX327824 JYT327816:JYT327824 KIP327816:KIP327824 KSL327816:KSL327824 LCH327816:LCH327824 LMD327816:LMD327824 LVZ327816:LVZ327824 MFV327816:MFV327824 MPR327816:MPR327824 MZN327816:MZN327824 NJJ327816:NJJ327824 NTF327816:NTF327824 ODB327816:ODB327824 OMX327816:OMX327824 OWT327816:OWT327824 PGP327816:PGP327824 PQL327816:PQL327824 QAH327816:QAH327824 QKD327816:QKD327824 QTZ327816:QTZ327824 RDV327816:RDV327824 RNR327816:RNR327824 RXN327816:RXN327824 SHJ327816:SHJ327824 SRF327816:SRF327824 TBB327816:TBB327824 TKX327816:TKX327824 TUT327816:TUT327824 UEP327816:UEP327824 UOL327816:UOL327824 UYH327816:UYH327824 VID327816:VID327824 VRZ327816:VRZ327824 WBV327816:WBV327824 WLR327816:WLR327824 WVN327816:WVN327824 F393353:F393361 JB393352:JB393360 SX393352:SX393360 ACT393352:ACT393360 AMP393352:AMP393360 AWL393352:AWL393360 BGH393352:BGH393360 BQD393352:BQD393360 BZZ393352:BZZ393360 CJV393352:CJV393360 CTR393352:CTR393360 DDN393352:DDN393360 DNJ393352:DNJ393360 DXF393352:DXF393360 EHB393352:EHB393360 EQX393352:EQX393360 FAT393352:FAT393360 FKP393352:FKP393360 FUL393352:FUL393360 GEH393352:GEH393360 GOD393352:GOD393360 GXZ393352:GXZ393360 HHV393352:HHV393360 HRR393352:HRR393360 IBN393352:IBN393360 ILJ393352:ILJ393360 IVF393352:IVF393360 JFB393352:JFB393360 JOX393352:JOX393360 JYT393352:JYT393360 KIP393352:KIP393360 KSL393352:KSL393360 LCH393352:LCH393360 LMD393352:LMD393360 LVZ393352:LVZ393360 MFV393352:MFV393360 MPR393352:MPR393360 MZN393352:MZN393360 NJJ393352:NJJ393360 NTF393352:NTF393360 ODB393352:ODB393360 OMX393352:OMX393360 OWT393352:OWT393360 PGP393352:PGP393360 PQL393352:PQL393360 QAH393352:QAH393360 QKD393352:QKD393360 QTZ393352:QTZ393360 RDV393352:RDV393360 RNR393352:RNR393360 RXN393352:RXN393360 SHJ393352:SHJ393360 SRF393352:SRF393360 TBB393352:TBB393360 TKX393352:TKX393360 TUT393352:TUT393360 UEP393352:UEP393360 UOL393352:UOL393360 UYH393352:UYH393360 VID393352:VID393360 VRZ393352:VRZ393360 WBV393352:WBV393360 WLR393352:WLR393360 WVN393352:WVN393360 F458889:F458897 JB458888:JB458896 SX458888:SX458896 ACT458888:ACT458896 AMP458888:AMP458896 AWL458888:AWL458896 BGH458888:BGH458896 BQD458888:BQD458896 BZZ458888:BZZ458896 CJV458888:CJV458896 CTR458888:CTR458896 DDN458888:DDN458896 DNJ458888:DNJ458896 DXF458888:DXF458896 EHB458888:EHB458896 EQX458888:EQX458896 FAT458888:FAT458896 FKP458888:FKP458896 FUL458888:FUL458896 GEH458888:GEH458896 GOD458888:GOD458896 GXZ458888:GXZ458896 HHV458888:HHV458896 HRR458888:HRR458896 IBN458888:IBN458896 ILJ458888:ILJ458896 IVF458888:IVF458896 JFB458888:JFB458896 JOX458888:JOX458896 JYT458888:JYT458896 KIP458888:KIP458896 KSL458888:KSL458896 LCH458888:LCH458896 LMD458888:LMD458896 LVZ458888:LVZ458896 MFV458888:MFV458896 MPR458888:MPR458896 MZN458888:MZN458896 NJJ458888:NJJ458896 NTF458888:NTF458896 ODB458888:ODB458896 OMX458888:OMX458896 OWT458888:OWT458896 PGP458888:PGP458896 PQL458888:PQL458896 QAH458888:QAH458896 QKD458888:QKD458896 QTZ458888:QTZ458896 RDV458888:RDV458896 RNR458888:RNR458896 RXN458888:RXN458896 SHJ458888:SHJ458896 SRF458888:SRF458896 TBB458888:TBB458896 TKX458888:TKX458896 TUT458888:TUT458896 UEP458888:UEP458896 UOL458888:UOL458896 UYH458888:UYH458896 VID458888:VID458896 VRZ458888:VRZ458896 WBV458888:WBV458896 WLR458888:WLR458896 WVN458888:WVN458896 F524425:F524433 JB524424:JB524432 SX524424:SX524432 ACT524424:ACT524432 AMP524424:AMP524432 AWL524424:AWL524432 BGH524424:BGH524432 BQD524424:BQD524432 BZZ524424:BZZ524432 CJV524424:CJV524432 CTR524424:CTR524432 DDN524424:DDN524432 DNJ524424:DNJ524432 DXF524424:DXF524432 EHB524424:EHB524432 EQX524424:EQX524432 FAT524424:FAT524432 FKP524424:FKP524432 FUL524424:FUL524432 GEH524424:GEH524432 GOD524424:GOD524432 GXZ524424:GXZ524432 HHV524424:HHV524432 HRR524424:HRR524432 IBN524424:IBN524432 ILJ524424:ILJ524432 IVF524424:IVF524432 JFB524424:JFB524432 JOX524424:JOX524432 JYT524424:JYT524432 KIP524424:KIP524432 KSL524424:KSL524432 LCH524424:LCH524432 LMD524424:LMD524432 LVZ524424:LVZ524432 MFV524424:MFV524432 MPR524424:MPR524432 MZN524424:MZN524432 NJJ524424:NJJ524432 NTF524424:NTF524432 ODB524424:ODB524432 OMX524424:OMX524432 OWT524424:OWT524432 PGP524424:PGP524432 PQL524424:PQL524432 QAH524424:QAH524432 QKD524424:QKD524432 QTZ524424:QTZ524432 RDV524424:RDV524432 RNR524424:RNR524432 RXN524424:RXN524432 SHJ524424:SHJ524432 SRF524424:SRF524432 TBB524424:TBB524432 TKX524424:TKX524432 TUT524424:TUT524432 UEP524424:UEP524432 UOL524424:UOL524432 UYH524424:UYH524432 VID524424:VID524432 VRZ524424:VRZ524432 WBV524424:WBV524432 WLR524424:WLR524432 WVN524424:WVN524432 F589961:F589969 JB589960:JB589968 SX589960:SX589968 ACT589960:ACT589968 AMP589960:AMP589968 AWL589960:AWL589968 BGH589960:BGH589968 BQD589960:BQD589968 BZZ589960:BZZ589968 CJV589960:CJV589968 CTR589960:CTR589968 DDN589960:DDN589968 DNJ589960:DNJ589968 DXF589960:DXF589968 EHB589960:EHB589968 EQX589960:EQX589968 FAT589960:FAT589968 FKP589960:FKP589968 FUL589960:FUL589968 GEH589960:GEH589968 GOD589960:GOD589968 GXZ589960:GXZ589968 HHV589960:HHV589968 HRR589960:HRR589968 IBN589960:IBN589968 ILJ589960:ILJ589968 IVF589960:IVF589968 JFB589960:JFB589968 JOX589960:JOX589968 JYT589960:JYT589968 KIP589960:KIP589968 KSL589960:KSL589968 LCH589960:LCH589968 LMD589960:LMD589968 LVZ589960:LVZ589968 MFV589960:MFV589968 MPR589960:MPR589968 MZN589960:MZN589968 NJJ589960:NJJ589968 NTF589960:NTF589968 ODB589960:ODB589968 OMX589960:OMX589968 OWT589960:OWT589968 PGP589960:PGP589968 PQL589960:PQL589968 QAH589960:QAH589968 QKD589960:QKD589968 QTZ589960:QTZ589968 RDV589960:RDV589968 RNR589960:RNR589968 RXN589960:RXN589968 SHJ589960:SHJ589968 SRF589960:SRF589968 TBB589960:TBB589968 TKX589960:TKX589968 TUT589960:TUT589968 UEP589960:UEP589968 UOL589960:UOL589968 UYH589960:UYH589968 VID589960:VID589968 VRZ589960:VRZ589968 WBV589960:WBV589968 WLR589960:WLR589968 WVN589960:WVN589968 F655497:F655505 JB655496:JB655504 SX655496:SX655504 ACT655496:ACT655504 AMP655496:AMP655504 AWL655496:AWL655504 BGH655496:BGH655504 BQD655496:BQD655504 BZZ655496:BZZ655504 CJV655496:CJV655504 CTR655496:CTR655504 DDN655496:DDN655504 DNJ655496:DNJ655504 DXF655496:DXF655504 EHB655496:EHB655504 EQX655496:EQX655504 FAT655496:FAT655504 FKP655496:FKP655504 FUL655496:FUL655504 GEH655496:GEH655504 GOD655496:GOD655504 GXZ655496:GXZ655504 HHV655496:HHV655504 HRR655496:HRR655504 IBN655496:IBN655504 ILJ655496:ILJ655504 IVF655496:IVF655504 JFB655496:JFB655504 JOX655496:JOX655504 JYT655496:JYT655504 KIP655496:KIP655504 KSL655496:KSL655504 LCH655496:LCH655504 LMD655496:LMD655504 LVZ655496:LVZ655504 MFV655496:MFV655504 MPR655496:MPR655504 MZN655496:MZN655504 NJJ655496:NJJ655504 NTF655496:NTF655504 ODB655496:ODB655504 OMX655496:OMX655504 OWT655496:OWT655504 PGP655496:PGP655504 PQL655496:PQL655504 QAH655496:QAH655504 QKD655496:QKD655504 QTZ655496:QTZ655504 RDV655496:RDV655504 RNR655496:RNR655504 RXN655496:RXN655504 SHJ655496:SHJ655504 SRF655496:SRF655504 TBB655496:TBB655504 TKX655496:TKX655504 TUT655496:TUT655504 UEP655496:UEP655504 UOL655496:UOL655504 UYH655496:UYH655504 VID655496:VID655504 VRZ655496:VRZ655504 WBV655496:WBV655504 WLR655496:WLR655504 WVN655496:WVN655504 F721033:F721041 JB721032:JB721040 SX721032:SX721040 ACT721032:ACT721040 AMP721032:AMP721040 AWL721032:AWL721040 BGH721032:BGH721040 BQD721032:BQD721040 BZZ721032:BZZ721040 CJV721032:CJV721040 CTR721032:CTR721040 DDN721032:DDN721040 DNJ721032:DNJ721040 DXF721032:DXF721040 EHB721032:EHB721040 EQX721032:EQX721040 FAT721032:FAT721040 FKP721032:FKP721040 FUL721032:FUL721040 GEH721032:GEH721040 GOD721032:GOD721040 GXZ721032:GXZ721040 HHV721032:HHV721040 HRR721032:HRR721040 IBN721032:IBN721040 ILJ721032:ILJ721040 IVF721032:IVF721040 JFB721032:JFB721040 JOX721032:JOX721040 JYT721032:JYT721040 KIP721032:KIP721040 KSL721032:KSL721040 LCH721032:LCH721040 LMD721032:LMD721040 LVZ721032:LVZ721040 MFV721032:MFV721040 MPR721032:MPR721040 MZN721032:MZN721040 NJJ721032:NJJ721040 NTF721032:NTF721040 ODB721032:ODB721040 OMX721032:OMX721040 OWT721032:OWT721040 PGP721032:PGP721040 PQL721032:PQL721040 QAH721032:QAH721040 QKD721032:QKD721040 QTZ721032:QTZ721040 RDV721032:RDV721040 RNR721032:RNR721040 RXN721032:RXN721040 SHJ721032:SHJ721040 SRF721032:SRF721040 TBB721032:TBB721040 TKX721032:TKX721040 TUT721032:TUT721040 UEP721032:UEP721040 UOL721032:UOL721040 UYH721032:UYH721040 VID721032:VID721040 VRZ721032:VRZ721040 WBV721032:WBV721040 WLR721032:WLR721040 WVN721032:WVN721040 F786569:F786577 JB786568:JB786576 SX786568:SX786576 ACT786568:ACT786576 AMP786568:AMP786576 AWL786568:AWL786576 BGH786568:BGH786576 BQD786568:BQD786576 BZZ786568:BZZ786576 CJV786568:CJV786576 CTR786568:CTR786576 DDN786568:DDN786576 DNJ786568:DNJ786576 DXF786568:DXF786576 EHB786568:EHB786576 EQX786568:EQX786576 FAT786568:FAT786576 FKP786568:FKP786576 FUL786568:FUL786576 GEH786568:GEH786576 GOD786568:GOD786576 GXZ786568:GXZ786576 HHV786568:HHV786576 HRR786568:HRR786576 IBN786568:IBN786576 ILJ786568:ILJ786576 IVF786568:IVF786576 JFB786568:JFB786576 JOX786568:JOX786576 JYT786568:JYT786576 KIP786568:KIP786576 KSL786568:KSL786576 LCH786568:LCH786576 LMD786568:LMD786576 LVZ786568:LVZ786576 MFV786568:MFV786576 MPR786568:MPR786576 MZN786568:MZN786576 NJJ786568:NJJ786576 NTF786568:NTF786576 ODB786568:ODB786576 OMX786568:OMX786576 OWT786568:OWT786576 PGP786568:PGP786576 PQL786568:PQL786576 QAH786568:QAH786576 QKD786568:QKD786576 QTZ786568:QTZ786576 RDV786568:RDV786576 RNR786568:RNR786576 RXN786568:RXN786576 SHJ786568:SHJ786576 SRF786568:SRF786576 TBB786568:TBB786576 TKX786568:TKX786576 TUT786568:TUT786576 UEP786568:UEP786576 UOL786568:UOL786576 UYH786568:UYH786576 VID786568:VID786576 VRZ786568:VRZ786576 WBV786568:WBV786576 WLR786568:WLR786576 WVN786568:WVN786576 F852105:F852113 JB852104:JB852112 SX852104:SX852112 ACT852104:ACT852112 AMP852104:AMP852112 AWL852104:AWL852112 BGH852104:BGH852112 BQD852104:BQD852112 BZZ852104:BZZ852112 CJV852104:CJV852112 CTR852104:CTR852112 DDN852104:DDN852112 DNJ852104:DNJ852112 DXF852104:DXF852112 EHB852104:EHB852112 EQX852104:EQX852112 FAT852104:FAT852112 FKP852104:FKP852112 FUL852104:FUL852112 GEH852104:GEH852112 GOD852104:GOD852112 GXZ852104:GXZ852112 HHV852104:HHV852112 HRR852104:HRR852112 IBN852104:IBN852112 ILJ852104:ILJ852112 IVF852104:IVF852112 JFB852104:JFB852112 JOX852104:JOX852112 JYT852104:JYT852112 KIP852104:KIP852112 KSL852104:KSL852112 LCH852104:LCH852112 LMD852104:LMD852112 LVZ852104:LVZ852112 MFV852104:MFV852112 MPR852104:MPR852112 MZN852104:MZN852112 NJJ852104:NJJ852112 NTF852104:NTF852112 ODB852104:ODB852112 OMX852104:OMX852112 OWT852104:OWT852112 PGP852104:PGP852112 PQL852104:PQL852112 QAH852104:QAH852112 QKD852104:QKD852112 QTZ852104:QTZ852112 RDV852104:RDV852112 RNR852104:RNR852112 RXN852104:RXN852112 SHJ852104:SHJ852112 SRF852104:SRF852112 TBB852104:TBB852112 TKX852104:TKX852112 TUT852104:TUT852112 UEP852104:UEP852112 UOL852104:UOL852112 UYH852104:UYH852112 VID852104:VID852112 VRZ852104:VRZ852112 WBV852104:WBV852112 WLR852104:WLR852112 WVN852104:WVN852112 F917641:F917649 JB917640:JB917648 SX917640:SX917648 ACT917640:ACT917648 AMP917640:AMP917648 AWL917640:AWL917648 BGH917640:BGH917648 BQD917640:BQD917648 BZZ917640:BZZ917648 CJV917640:CJV917648 CTR917640:CTR917648 DDN917640:DDN917648 DNJ917640:DNJ917648 DXF917640:DXF917648 EHB917640:EHB917648 EQX917640:EQX917648 FAT917640:FAT917648 FKP917640:FKP917648 FUL917640:FUL917648 GEH917640:GEH917648 GOD917640:GOD917648 GXZ917640:GXZ917648 HHV917640:HHV917648 HRR917640:HRR917648 IBN917640:IBN917648 ILJ917640:ILJ917648 IVF917640:IVF917648 JFB917640:JFB917648 JOX917640:JOX917648 JYT917640:JYT917648 KIP917640:KIP917648 KSL917640:KSL917648 LCH917640:LCH917648 LMD917640:LMD917648 LVZ917640:LVZ917648 MFV917640:MFV917648 MPR917640:MPR917648 MZN917640:MZN917648 NJJ917640:NJJ917648 NTF917640:NTF917648 ODB917640:ODB917648 OMX917640:OMX917648 OWT917640:OWT917648 PGP917640:PGP917648 PQL917640:PQL917648 QAH917640:QAH917648 QKD917640:QKD917648 QTZ917640:QTZ917648 RDV917640:RDV917648 RNR917640:RNR917648 RXN917640:RXN917648 SHJ917640:SHJ917648 SRF917640:SRF917648 TBB917640:TBB917648 TKX917640:TKX917648 TUT917640:TUT917648 UEP917640:UEP917648 UOL917640:UOL917648 UYH917640:UYH917648 VID917640:VID917648 VRZ917640:VRZ917648 WBV917640:WBV917648 WLR917640:WLR917648 WVN917640:WVN917648 F983177:F983185 JB983176:JB983184 SX983176:SX983184 ACT983176:ACT983184 AMP983176:AMP983184 AWL983176:AWL983184 BGH983176:BGH983184 BQD983176:BQD983184 BZZ983176:BZZ983184 CJV983176:CJV983184 CTR983176:CTR983184 DDN983176:DDN983184 DNJ983176:DNJ983184 DXF983176:DXF983184 EHB983176:EHB983184 EQX983176:EQX983184 FAT983176:FAT983184 FKP983176:FKP983184 FUL983176:FUL983184 GEH983176:GEH983184 GOD983176:GOD983184 GXZ983176:GXZ983184 HHV983176:HHV983184 HRR983176:HRR983184 IBN983176:IBN983184 ILJ983176:ILJ983184 IVF983176:IVF983184 JFB983176:JFB983184 JOX983176:JOX983184 JYT983176:JYT983184 KIP983176:KIP983184 KSL983176:KSL983184 LCH983176:LCH983184 LMD983176:LMD983184 LVZ983176:LVZ983184 MFV983176:MFV983184 MPR983176:MPR983184 MZN983176:MZN983184 NJJ983176:NJJ983184 NTF983176:NTF983184 ODB983176:ODB983184 OMX983176:OMX983184 OWT983176:OWT983184 PGP983176:PGP983184 PQL983176:PQL983184 QAH983176:QAH983184 QKD983176:QKD983184 QTZ983176:QTZ983184 RDV983176:RDV983184 RNR983176:RNR983184 RXN983176:RXN983184 SHJ983176:SHJ983184 SRF983176:SRF983184 TBB983176:TBB983184 TKX983176:TKX983184 TUT983176:TUT983184 UEP983176:UEP983184 UOL983176:UOL983184 UYH983176:UYH983184 VID983176:VID983184 VRZ983176:VRZ983184 WBV983176:WBV983184 WLR983176:WLR983184 F63:F98" xr:uid="{00000000-0002-0000-0500-000004000000}"/>
    <dataValidation allowBlank="1" showInputMessage="1" showErrorMessage="1" prompt="diligencie la dedicación del personal relacionado." sqref="WVJ983176:WVJ983184 IX12:IX60 ST12:ST60 ACP12:ACP60 AML12:AML60 AWH12:AWH60 BGD12:BGD60 BPZ12:BPZ60 BZV12:BZV60 CJR12:CJR60 CTN12:CTN60 DDJ12:DDJ60 DNF12:DNF60 DXB12:DXB60 EGX12:EGX60 EQT12:EQT60 FAP12:FAP60 FKL12:FKL60 FUH12:FUH60 GED12:GED60 GNZ12:GNZ60 GXV12:GXV60 HHR12:HHR60 HRN12:HRN60 IBJ12:IBJ60 ILF12:ILF60 IVB12:IVB60 JEX12:JEX60 JOT12:JOT60 JYP12:JYP60 KIL12:KIL60 KSH12:KSH60 LCD12:LCD60 LLZ12:LLZ60 LVV12:LVV60 MFR12:MFR60 MPN12:MPN60 MZJ12:MZJ60 NJF12:NJF60 NTB12:NTB60 OCX12:OCX60 OMT12:OMT60 OWP12:OWP60 PGL12:PGL60 PQH12:PQH60 QAD12:QAD60 QJZ12:QJZ60 QTV12:QTV60 RDR12:RDR60 RNN12:RNN60 RXJ12:RXJ60 SHF12:SHF60 SRB12:SRB60 TAX12:TAX60 TKT12:TKT60 TUP12:TUP60 UEL12:UEL60 UOH12:UOH60 UYD12:UYD60 VHZ12:VHZ60 VRV12:VRV60 WBR12:WBR60 WLN12:WLN60 WVJ12:WVJ60 C65662:C65670 IX65661:IX65669 ST65661:ST65669 ACP65661:ACP65669 AML65661:AML65669 AWH65661:AWH65669 BGD65661:BGD65669 BPZ65661:BPZ65669 BZV65661:BZV65669 CJR65661:CJR65669 CTN65661:CTN65669 DDJ65661:DDJ65669 DNF65661:DNF65669 DXB65661:DXB65669 EGX65661:EGX65669 EQT65661:EQT65669 FAP65661:FAP65669 FKL65661:FKL65669 FUH65661:FUH65669 GED65661:GED65669 GNZ65661:GNZ65669 GXV65661:GXV65669 HHR65661:HHR65669 HRN65661:HRN65669 IBJ65661:IBJ65669 ILF65661:ILF65669 IVB65661:IVB65669 JEX65661:JEX65669 JOT65661:JOT65669 JYP65661:JYP65669 KIL65661:KIL65669 KSH65661:KSH65669 LCD65661:LCD65669 LLZ65661:LLZ65669 LVV65661:LVV65669 MFR65661:MFR65669 MPN65661:MPN65669 MZJ65661:MZJ65669 NJF65661:NJF65669 NTB65661:NTB65669 OCX65661:OCX65669 OMT65661:OMT65669 OWP65661:OWP65669 PGL65661:PGL65669 PQH65661:PQH65669 QAD65661:QAD65669 QJZ65661:QJZ65669 QTV65661:QTV65669 RDR65661:RDR65669 RNN65661:RNN65669 RXJ65661:RXJ65669 SHF65661:SHF65669 SRB65661:SRB65669 TAX65661:TAX65669 TKT65661:TKT65669 TUP65661:TUP65669 UEL65661:UEL65669 UOH65661:UOH65669 UYD65661:UYD65669 VHZ65661:VHZ65669 VRV65661:VRV65669 WBR65661:WBR65669 WLN65661:WLN65669 WVJ65661:WVJ65669 C131198:C131206 IX131197:IX131205 ST131197:ST131205 ACP131197:ACP131205 AML131197:AML131205 AWH131197:AWH131205 BGD131197:BGD131205 BPZ131197:BPZ131205 BZV131197:BZV131205 CJR131197:CJR131205 CTN131197:CTN131205 DDJ131197:DDJ131205 DNF131197:DNF131205 DXB131197:DXB131205 EGX131197:EGX131205 EQT131197:EQT131205 FAP131197:FAP131205 FKL131197:FKL131205 FUH131197:FUH131205 GED131197:GED131205 GNZ131197:GNZ131205 GXV131197:GXV131205 HHR131197:HHR131205 HRN131197:HRN131205 IBJ131197:IBJ131205 ILF131197:ILF131205 IVB131197:IVB131205 JEX131197:JEX131205 JOT131197:JOT131205 JYP131197:JYP131205 KIL131197:KIL131205 KSH131197:KSH131205 LCD131197:LCD131205 LLZ131197:LLZ131205 LVV131197:LVV131205 MFR131197:MFR131205 MPN131197:MPN131205 MZJ131197:MZJ131205 NJF131197:NJF131205 NTB131197:NTB131205 OCX131197:OCX131205 OMT131197:OMT131205 OWP131197:OWP131205 PGL131197:PGL131205 PQH131197:PQH131205 QAD131197:QAD131205 QJZ131197:QJZ131205 QTV131197:QTV131205 RDR131197:RDR131205 RNN131197:RNN131205 RXJ131197:RXJ131205 SHF131197:SHF131205 SRB131197:SRB131205 TAX131197:TAX131205 TKT131197:TKT131205 TUP131197:TUP131205 UEL131197:UEL131205 UOH131197:UOH131205 UYD131197:UYD131205 VHZ131197:VHZ131205 VRV131197:VRV131205 WBR131197:WBR131205 WLN131197:WLN131205 WVJ131197:WVJ131205 C196734:C196742 IX196733:IX196741 ST196733:ST196741 ACP196733:ACP196741 AML196733:AML196741 AWH196733:AWH196741 BGD196733:BGD196741 BPZ196733:BPZ196741 BZV196733:BZV196741 CJR196733:CJR196741 CTN196733:CTN196741 DDJ196733:DDJ196741 DNF196733:DNF196741 DXB196733:DXB196741 EGX196733:EGX196741 EQT196733:EQT196741 FAP196733:FAP196741 FKL196733:FKL196741 FUH196733:FUH196741 GED196733:GED196741 GNZ196733:GNZ196741 GXV196733:GXV196741 HHR196733:HHR196741 HRN196733:HRN196741 IBJ196733:IBJ196741 ILF196733:ILF196741 IVB196733:IVB196741 JEX196733:JEX196741 JOT196733:JOT196741 JYP196733:JYP196741 KIL196733:KIL196741 KSH196733:KSH196741 LCD196733:LCD196741 LLZ196733:LLZ196741 LVV196733:LVV196741 MFR196733:MFR196741 MPN196733:MPN196741 MZJ196733:MZJ196741 NJF196733:NJF196741 NTB196733:NTB196741 OCX196733:OCX196741 OMT196733:OMT196741 OWP196733:OWP196741 PGL196733:PGL196741 PQH196733:PQH196741 QAD196733:QAD196741 QJZ196733:QJZ196741 QTV196733:QTV196741 RDR196733:RDR196741 RNN196733:RNN196741 RXJ196733:RXJ196741 SHF196733:SHF196741 SRB196733:SRB196741 TAX196733:TAX196741 TKT196733:TKT196741 TUP196733:TUP196741 UEL196733:UEL196741 UOH196733:UOH196741 UYD196733:UYD196741 VHZ196733:VHZ196741 VRV196733:VRV196741 WBR196733:WBR196741 WLN196733:WLN196741 WVJ196733:WVJ196741 C262270:C262278 IX262269:IX262277 ST262269:ST262277 ACP262269:ACP262277 AML262269:AML262277 AWH262269:AWH262277 BGD262269:BGD262277 BPZ262269:BPZ262277 BZV262269:BZV262277 CJR262269:CJR262277 CTN262269:CTN262277 DDJ262269:DDJ262277 DNF262269:DNF262277 DXB262269:DXB262277 EGX262269:EGX262277 EQT262269:EQT262277 FAP262269:FAP262277 FKL262269:FKL262277 FUH262269:FUH262277 GED262269:GED262277 GNZ262269:GNZ262277 GXV262269:GXV262277 HHR262269:HHR262277 HRN262269:HRN262277 IBJ262269:IBJ262277 ILF262269:ILF262277 IVB262269:IVB262277 JEX262269:JEX262277 JOT262269:JOT262277 JYP262269:JYP262277 KIL262269:KIL262277 KSH262269:KSH262277 LCD262269:LCD262277 LLZ262269:LLZ262277 LVV262269:LVV262277 MFR262269:MFR262277 MPN262269:MPN262277 MZJ262269:MZJ262277 NJF262269:NJF262277 NTB262269:NTB262277 OCX262269:OCX262277 OMT262269:OMT262277 OWP262269:OWP262277 PGL262269:PGL262277 PQH262269:PQH262277 QAD262269:QAD262277 QJZ262269:QJZ262277 QTV262269:QTV262277 RDR262269:RDR262277 RNN262269:RNN262277 RXJ262269:RXJ262277 SHF262269:SHF262277 SRB262269:SRB262277 TAX262269:TAX262277 TKT262269:TKT262277 TUP262269:TUP262277 UEL262269:UEL262277 UOH262269:UOH262277 UYD262269:UYD262277 VHZ262269:VHZ262277 VRV262269:VRV262277 WBR262269:WBR262277 WLN262269:WLN262277 WVJ262269:WVJ262277 C327806:C327814 IX327805:IX327813 ST327805:ST327813 ACP327805:ACP327813 AML327805:AML327813 AWH327805:AWH327813 BGD327805:BGD327813 BPZ327805:BPZ327813 BZV327805:BZV327813 CJR327805:CJR327813 CTN327805:CTN327813 DDJ327805:DDJ327813 DNF327805:DNF327813 DXB327805:DXB327813 EGX327805:EGX327813 EQT327805:EQT327813 FAP327805:FAP327813 FKL327805:FKL327813 FUH327805:FUH327813 GED327805:GED327813 GNZ327805:GNZ327813 GXV327805:GXV327813 HHR327805:HHR327813 HRN327805:HRN327813 IBJ327805:IBJ327813 ILF327805:ILF327813 IVB327805:IVB327813 JEX327805:JEX327813 JOT327805:JOT327813 JYP327805:JYP327813 KIL327805:KIL327813 KSH327805:KSH327813 LCD327805:LCD327813 LLZ327805:LLZ327813 LVV327805:LVV327813 MFR327805:MFR327813 MPN327805:MPN327813 MZJ327805:MZJ327813 NJF327805:NJF327813 NTB327805:NTB327813 OCX327805:OCX327813 OMT327805:OMT327813 OWP327805:OWP327813 PGL327805:PGL327813 PQH327805:PQH327813 QAD327805:QAD327813 QJZ327805:QJZ327813 QTV327805:QTV327813 RDR327805:RDR327813 RNN327805:RNN327813 RXJ327805:RXJ327813 SHF327805:SHF327813 SRB327805:SRB327813 TAX327805:TAX327813 TKT327805:TKT327813 TUP327805:TUP327813 UEL327805:UEL327813 UOH327805:UOH327813 UYD327805:UYD327813 VHZ327805:VHZ327813 VRV327805:VRV327813 WBR327805:WBR327813 WLN327805:WLN327813 WVJ327805:WVJ327813 C393342:C393350 IX393341:IX393349 ST393341:ST393349 ACP393341:ACP393349 AML393341:AML393349 AWH393341:AWH393349 BGD393341:BGD393349 BPZ393341:BPZ393349 BZV393341:BZV393349 CJR393341:CJR393349 CTN393341:CTN393349 DDJ393341:DDJ393349 DNF393341:DNF393349 DXB393341:DXB393349 EGX393341:EGX393349 EQT393341:EQT393349 FAP393341:FAP393349 FKL393341:FKL393349 FUH393341:FUH393349 GED393341:GED393349 GNZ393341:GNZ393349 GXV393341:GXV393349 HHR393341:HHR393349 HRN393341:HRN393349 IBJ393341:IBJ393349 ILF393341:ILF393349 IVB393341:IVB393349 JEX393341:JEX393349 JOT393341:JOT393349 JYP393341:JYP393349 KIL393341:KIL393349 KSH393341:KSH393349 LCD393341:LCD393349 LLZ393341:LLZ393349 LVV393341:LVV393349 MFR393341:MFR393349 MPN393341:MPN393349 MZJ393341:MZJ393349 NJF393341:NJF393349 NTB393341:NTB393349 OCX393341:OCX393349 OMT393341:OMT393349 OWP393341:OWP393349 PGL393341:PGL393349 PQH393341:PQH393349 QAD393341:QAD393349 QJZ393341:QJZ393349 QTV393341:QTV393349 RDR393341:RDR393349 RNN393341:RNN393349 RXJ393341:RXJ393349 SHF393341:SHF393349 SRB393341:SRB393349 TAX393341:TAX393349 TKT393341:TKT393349 TUP393341:TUP393349 UEL393341:UEL393349 UOH393341:UOH393349 UYD393341:UYD393349 VHZ393341:VHZ393349 VRV393341:VRV393349 WBR393341:WBR393349 WLN393341:WLN393349 WVJ393341:WVJ393349 C458878:C458886 IX458877:IX458885 ST458877:ST458885 ACP458877:ACP458885 AML458877:AML458885 AWH458877:AWH458885 BGD458877:BGD458885 BPZ458877:BPZ458885 BZV458877:BZV458885 CJR458877:CJR458885 CTN458877:CTN458885 DDJ458877:DDJ458885 DNF458877:DNF458885 DXB458877:DXB458885 EGX458877:EGX458885 EQT458877:EQT458885 FAP458877:FAP458885 FKL458877:FKL458885 FUH458877:FUH458885 GED458877:GED458885 GNZ458877:GNZ458885 GXV458877:GXV458885 HHR458877:HHR458885 HRN458877:HRN458885 IBJ458877:IBJ458885 ILF458877:ILF458885 IVB458877:IVB458885 JEX458877:JEX458885 JOT458877:JOT458885 JYP458877:JYP458885 KIL458877:KIL458885 KSH458877:KSH458885 LCD458877:LCD458885 LLZ458877:LLZ458885 LVV458877:LVV458885 MFR458877:MFR458885 MPN458877:MPN458885 MZJ458877:MZJ458885 NJF458877:NJF458885 NTB458877:NTB458885 OCX458877:OCX458885 OMT458877:OMT458885 OWP458877:OWP458885 PGL458877:PGL458885 PQH458877:PQH458885 QAD458877:QAD458885 QJZ458877:QJZ458885 QTV458877:QTV458885 RDR458877:RDR458885 RNN458877:RNN458885 RXJ458877:RXJ458885 SHF458877:SHF458885 SRB458877:SRB458885 TAX458877:TAX458885 TKT458877:TKT458885 TUP458877:TUP458885 UEL458877:UEL458885 UOH458877:UOH458885 UYD458877:UYD458885 VHZ458877:VHZ458885 VRV458877:VRV458885 WBR458877:WBR458885 WLN458877:WLN458885 WVJ458877:WVJ458885 C524414:C524422 IX524413:IX524421 ST524413:ST524421 ACP524413:ACP524421 AML524413:AML524421 AWH524413:AWH524421 BGD524413:BGD524421 BPZ524413:BPZ524421 BZV524413:BZV524421 CJR524413:CJR524421 CTN524413:CTN524421 DDJ524413:DDJ524421 DNF524413:DNF524421 DXB524413:DXB524421 EGX524413:EGX524421 EQT524413:EQT524421 FAP524413:FAP524421 FKL524413:FKL524421 FUH524413:FUH524421 GED524413:GED524421 GNZ524413:GNZ524421 GXV524413:GXV524421 HHR524413:HHR524421 HRN524413:HRN524421 IBJ524413:IBJ524421 ILF524413:ILF524421 IVB524413:IVB524421 JEX524413:JEX524421 JOT524413:JOT524421 JYP524413:JYP524421 KIL524413:KIL524421 KSH524413:KSH524421 LCD524413:LCD524421 LLZ524413:LLZ524421 LVV524413:LVV524421 MFR524413:MFR524421 MPN524413:MPN524421 MZJ524413:MZJ524421 NJF524413:NJF524421 NTB524413:NTB524421 OCX524413:OCX524421 OMT524413:OMT524421 OWP524413:OWP524421 PGL524413:PGL524421 PQH524413:PQH524421 QAD524413:QAD524421 QJZ524413:QJZ524421 QTV524413:QTV524421 RDR524413:RDR524421 RNN524413:RNN524421 RXJ524413:RXJ524421 SHF524413:SHF524421 SRB524413:SRB524421 TAX524413:TAX524421 TKT524413:TKT524421 TUP524413:TUP524421 UEL524413:UEL524421 UOH524413:UOH524421 UYD524413:UYD524421 VHZ524413:VHZ524421 VRV524413:VRV524421 WBR524413:WBR524421 WLN524413:WLN524421 WVJ524413:WVJ524421 C589950:C589958 IX589949:IX589957 ST589949:ST589957 ACP589949:ACP589957 AML589949:AML589957 AWH589949:AWH589957 BGD589949:BGD589957 BPZ589949:BPZ589957 BZV589949:BZV589957 CJR589949:CJR589957 CTN589949:CTN589957 DDJ589949:DDJ589957 DNF589949:DNF589957 DXB589949:DXB589957 EGX589949:EGX589957 EQT589949:EQT589957 FAP589949:FAP589957 FKL589949:FKL589957 FUH589949:FUH589957 GED589949:GED589957 GNZ589949:GNZ589957 GXV589949:GXV589957 HHR589949:HHR589957 HRN589949:HRN589957 IBJ589949:IBJ589957 ILF589949:ILF589957 IVB589949:IVB589957 JEX589949:JEX589957 JOT589949:JOT589957 JYP589949:JYP589957 KIL589949:KIL589957 KSH589949:KSH589957 LCD589949:LCD589957 LLZ589949:LLZ589957 LVV589949:LVV589957 MFR589949:MFR589957 MPN589949:MPN589957 MZJ589949:MZJ589957 NJF589949:NJF589957 NTB589949:NTB589957 OCX589949:OCX589957 OMT589949:OMT589957 OWP589949:OWP589957 PGL589949:PGL589957 PQH589949:PQH589957 QAD589949:QAD589957 QJZ589949:QJZ589957 QTV589949:QTV589957 RDR589949:RDR589957 RNN589949:RNN589957 RXJ589949:RXJ589957 SHF589949:SHF589957 SRB589949:SRB589957 TAX589949:TAX589957 TKT589949:TKT589957 TUP589949:TUP589957 UEL589949:UEL589957 UOH589949:UOH589957 UYD589949:UYD589957 VHZ589949:VHZ589957 VRV589949:VRV589957 WBR589949:WBR589957 WLN589949:WLN589957 WVJ589949:WVJ589957 C655486:C655494 IX655485:IX655493 ST655485:ST655493 ACP655485:ACP655493 AML655485:AML655493 AWH655485:AWH655493 BGD655485:BGD655493 BPZ655485:BPZ655493 BZV655485:BZV655493 CJR655485:CJR655493 CTN655485:CTN655493 DDJ655485:DDJ655493 DNF655485:DNF655493 DXB655485:DXB655493 EGX655485:EGX655493 EQT655485:EQT655493 FAP655485:FAP655493 FKL655485:FKL655493 FUH655485:FUH655493 GED655485:GED655493 GNZ655485:GNZ655493 GXV655485:GXV655493 HHR655485:HHR655493 HRN655485:HRN655493 IBJ655485:IBJ655493 ILF655485:ILF655493 IVB655485:IVB655493 JEX655485:JEX655493 JOT655485:JOT655493 JYP655485:JYP655493 KIL655485:KIL655493 KSH655485:KSH655493 LCD655485:LCD655493 LLZ655485:LLZ655493 LVV655485:LVV655493 MFR655485:MFR655493 MPN655485:MPN655493 MZJ655485:MZJ655493 NJF655485:NJF655493 NTB655485:NTB655493 OCX655485:OCX655493 OMT655485:OMT655493 OWP655485:OWP655493 PGL655485:PGL655493 PQH655485:PQH655493 QAD655485:QAD655493 QJZ655485:QJZ655493 QTV655485:QTV655493 RDR655485:RDR655493 RNN655485:RNN655493 RXJ655485:RXJ655493 SHF655485:SHF655493 SRB655485:SRB655493 TAX655485:TAX655493 TKT655485:TKT655493 TUP655485:TUP655493 UEL655485:UEL655493 UOH655485:UOH655493 UYD655485:UYD655493 VHZ655485:VHZ655493 VRV655485:VRV655493 WBR655485:WBR655493 WLN655485:WLN655493 WVJ655485:WVJ655493 C721022:C721030 IX721021:IX721029 ST721021:ST721029 ACP721021:ACP721029 AML721021:AML721029 AWH721021:AWH721029 BGD721021:BGD721029 BPZ721021:BPZ721029 BZV721021:BZV721029 CJR721021:CJR721029 CTN721021:CTN721029 DDJ721021:DDJ721029 DNF721021:DNF721029 DXB721021:DXB721029 EGX721021:EGX721029 EQT721021:EQT721029 FAP721021:FAP721029 FKL721021:FKL721029 FUH721021:FUH721029 GED721021:GED721029 GNZ721021:GNZ721029 GXV721021:GXV721029 HHR721021:HHR721029 HRN721021:HRN721029 IBJ721021:IBJ721029 ILF721021:ILF721029 IVB721021:IVB721029 JEX721021:JEX721029 JOT721021:JOT721029 JYP721021:JYP721029 KIL721021:KIL721029 KSH721021:KSH721029 LCD721021:LCD721029 LLZ721021:LLZ721029 LVV721021:LVV721029 MFR721021:MFR721029 MPN721021:MPN721029 MZJ721021:MZJ721029 NJF721021:NJF721029 NTB721021:NTB721029 OCX721021:OCX721029 OMT721021:OMT721029 OWP721021:OWP721029 PGL721021:PGL721029 PQH721021:PQH721029 QAD721021:QAD721029 QJZ721021:QJZ721029 QTV721021:QTV721029 RDR721021:RDR721029 RNN721021:RNN721029 RXJ721021:RXJ721029 SHF721021:SHF721029 SRB721021:SRB721029 TAX721021:TAX721029 TKT721021:TKT721029 TUP721021:TUP721029 UEL721021:UEL721029 UOH721021:UOH721029 UYD721021:UYD721029 VHZ721021:VHZ721029 VRV721021:VRV721029 WBR721021:WBR721029 WLN721021:WLN721029 WVJ721021:WVJ721029 C786558:C786566 IX786557:IX786565 ST786557:ST786565 ACP786557:ACP786565 AML786557:AML786565 AWH786557:AWH786565 BGD786557:BGD786565 BPZ786557:BPZ786565 BZV786557:BZV786565 CJR786557:CJR786565 CTN786557:CTN786565 DDJ786557:DDJ786565 DNF786557:DNF786565 DXB786557:DXB786565 EGX786557:EGX786565 EQT786557:EQT786565 FAP786557:FAP786565 FKL786557:FKL786565 FUH786557:FUH786565 GED786557:GED786565 GNZ786557:GNZ786565 GXV786557:GXV786565 HHR786557:HHR786565 HRN786557:HRN786565 IBJ786557:IBJ786565 ILF786557:ILF786565 IVB786557:IVB786565 JEX786557:JEX786565 JOT786557:JOT786565 JYP786557:JYP786565 KIL786557:KIL786565 KSH786557:KSH786565 LCD786557:LCD786565 LLZ786557:LLZ786565 LVV786557:LVV786565 MFR786557:MFR786565 MPN786557:MPN786565 MZJ786557:MZJ786565 NJF786557:NJF786565 NTB786557:NTB786565 OCX786557:OCX786565 OMT786557:OMT786565 OWP786557:OWP786565 PGL786557:PGL786565 PQH786557:PQH786565 QAD786557:QAD786565 QJZ786557:QJZ786565 QTV786557:QTV786565 RDR786557:RDR786565 RNN786557:RNN786565 RXJ786557:RXJ786565 SHF786557:SHF786565 SRB786557:SRB786565 TAX786557:TAX786565 TKT786557:TKT786565 TUP786557:TUP786565 UEL786557:UEL786565 UOH786557:UOH786565 UYD786557:UYD786565 VHZ786557:VHZ786565 VRV786557:VRV786565 WBR786557:WBR786565 WLN786557:WLN786565 WVJ786557:WVJ786565 C852094:C852102 IX852093:IX852101 ST852093:ST852101 ACP852093:ACP852101 AML852093:AML852101 AWH852093:AWH852101 BGD852093:BGD852101 BPZ852093:BPZ852101 BZV852093:BZV852101 CJR852093:CJR852101 CTN852093:CTN852101 DDJ852093:DDJ852101 DNF852093:DNF852101 DXB852093:DXB852101 EGX852093:EGX852101 EQT852093:EQT852101 FAP852093:FAP852101 FKL852093:FKL852101 FUH852093:FUH852101 GED852093:GED852101 GNZ852093:GNZ852101 GXV852093:GXV852101 HHR852093:HHR852101 HRN852093:HRN852101 IBJ852093:IBJ852101 ILF852093:ILF852101 IVB852093:IVB852101 JEX852093:JEX852101 JOT852093:JOT852101 JYP852093:JYP852101 KIL852093:KIL852101 KSH852093:KSH852101 LCD852093:LCD852101 LLZ852093:LLZ852101 LVV852093:LVV852101 MFR852093:MFR852101 MPN852093:MPN852101 MZJ852093:MZJ852101 NJF852093:NJF852101 NTB852093:NTB852101 OCX852093:OCX852101 OMT852093:OMT852101 OWP852093:OWP852101 PGL852093:PGL852101 PQH852093:PQH852101 QAD852093:QAD852101 QJZ852093:QJZ852101 QTV852093:QTV852101 RDR852093:RDR852101 RNN852093:RNN852101 RXJ852093:RXJ852101 SHF852093:SHF852101 SRB852093:SRB852101 TAX852093:TAX852101 TKT852093:TKT852101 TUP852093:TUP852101 UEL852093:UEL852101 UOH852093:UOH852101 UYD852093:UYD852101 VHZ852093:VHZ852101 VRV852093:VRV852101 WBR852093:WBR852101 WLN852093:WLN852101 WVJ852093:WVJ852101 C917630:C917638 IX917629:IX917637 ST917629:ST917637 ACP917629:ACP917637 AML917629:AML917637 AWH917629:AWH917637 BGD917629:BGD917637 BPZ917629:BPZ917637 BZV917629:BZV917637 CJR917629:CJR917637 CTN917629:CTN917637 DDJ917629:DDJ917637 DNF917629:DNF917637 DXB917629:DXB917637 EGX917629:EGX917637 EQT917629:EQT917637 FAP917629:FAP917637 FKL917629:FKL917637 FUH917629:FUH917637 GED917629:GED917637 GNZ917629:GNZ917637 GXV917629:GXV917637 HHR917629:HHR917637 HRN917629:HRN917637 IBJ917629:IBJ917637 ILF917629:ILF917637 IVB917629:IVB917637 JEX917629:JEX917637 JOT917629:JOT917637 JYP917629:JYP917637 KIL917629:KIL917637 KSH917629:KSH917637 LCD917629:LCD917637 LLZ917629:LLZ917637 LVV917629:LVV917637 MFR917629:MFR917637 MPN917629:MPN917637 MZJ917629:MZJ917637 NJF917629:NJF917637 NTB917629:NTB917637 OCX917629:OCX917637 OMT917629:OMT917637 OWP917629:OWP917637 PGL917629:PGL917637 PQH917629:PQH917637 QAD917629:QAD917637 QJZ917629:QJZ917637 QTV917629:QTV917637 RDR917629:RDR917637 RNN917629:RNN917637 RXJ917629:RXJ917637 SHF917629:SHF917637 SRB917629:SRB917637 TAX917629:TAX917637 TKT917629:TKT917637 TUP917629:TUP917637 UEL917629:UEL917637 UOH917629:UOH917637 UYD917629:UYD917637 VHZ917629:VHZ917637 VRV917629:VRV917637 WBR917629:WBR917637 WLN917629:WLN917637 WVJ917629:WVJ917637 C983166:C983174 IX983165:IX983173 ST983165:ST983173 ACP983165:ACP983173 AML983165:AML983173 AWH983165:AWH983173 BGD983165:BGD983173 BPZ983165:BPZ983173 BZV983165:BZV983173 CJR983165:CJR983173 CTN983165:CTN983173 DDJ983165:DDJ983173 DNF983165:DNF983173 DXB983165:DXB983173 EGX983165:EGX983173 EQT983165:EQT983173 FAP983165:FAP983173 FKL983165:FKL983173 FUH983165:FUH983173 GED983165:GED983173 GNZ983165:GNZ983173 GXV983165:GXV983173 HHR983165:HHR983173 HRN983165:HRN983173 IBJ983165:IBJ983173 ILF983165:ILF983173 IVB983165:IVB983173 JEX983165:JEX983173 JOT983165:JOT983173 JYP983165:JYP983173 KIL983165:KIL983173 KSH983165:KSH983173 LCD983165:LCD983173 LLZ983165:LLZ983173 LVV983165:LVV983173 MFR983165:MFR983173 MPN983165:MPN983173 MZJ983165:MZJ983173 NJF983165:NJF983173 NTB983165:NTB983173 OCX983165:OCX983173 OMT983165:OMT983173 OWP983165:OWP983173 PGL983165:PGL983173 PQH983165:PQH983173 QAD983165:QAD983173 QJZ983165:QJZ983173 QTV983165:QTV983173 RDR983165:RDR983173 RNN983165:RNN983173 RXJ983165:RXJ983173 SHF983165:SHF983173 SRB983165:SRB983173 TAX983165:TAX983173 TKT983165:TKT983173 TUP983165:TUP983173 UEL983165:UEL983173 UOH983165:UOH983173 UYD983165:UYD983173 VHZ983165:VHZ983173 VRV983165:VRV983173 WBR983165:WBR983173 WLN983165:WLN983173 WVJ983165:WVJ983173 C12:C60 IX63:IX98 ST63:ST98 ACP63:ACP98 AML63:AML98 AWH63:AWH98 BGD63:BGD98 BPZ63:BPZ98 BZV63:BZV98 CJR63:CJR98 CTN63:CTN98 DDJ63:DDJ98 DNF63:DNF98 DXB63:DXB98 EGX63:EGX98 EQT63:EQT98 FAP63:FAP98 FKL63:FKL98 FUH63:FUH98 GED63:GED98 GNZ63:GNZ98 GXV63:GXV98 HHR63:HHR98 HRN63:HRN98 IBJ63:IBJ98 ILF63:ILF98 IVB63:IVB98 JEX63:JEX98 JOT63:JOT98 JYP63:JYP98 KIL63:KIL98 KSH63:KSH98 LCD63:LCD98 LLZ63:LLZ98 LVV63:LVV98 MFR63:MFR98 MPN63:MPN98 MZJ63:MZJ98 NJF63:NJF98 NTB63:NTB98 OCX63:OCX98 OMT63:OMT98 OWP63:OWP98 PGL63:PGL98 PQH63:PQH98 QAD63:QAD98 QJZ63:QJZ98 QTV63:QTV98 RDR63:RDR98 RNN63:RNN98 RXJ63:RXJ98 SHF63:SHF98 SRB63:SRB98 TAX63:TAX98 TKT63:TKT98 TUP63:TUP98 UEL63:UEL98 UOH63:UOH98 UYD63:UYD98 VHZ63:VHZ98 VRV63:VRV98 WBR63:WBR98 WLN63:WLN98 WVJ63:WVJ98 C65673:C65681 IX65672:IX65680 ST65672:ST65680 ACP65672:ACP65680 AML65672:AML65680 AWH65672:AWH65680 BGD65672:BGD65680 BPZ65672:BPZ65680 BZV65672:BZV65680 CJR65672:CJR65680 CTN65672:CTN65680 DDJ65672:DDJ65680 DNF65672:DNF65680 DXB65672:DXB65680 EGX65672:EGX65680 EQT65672:EQT65680 FAP65672:FAP65680 FKL65672:FKL65680 FUH65672:FUH65680 GED65672:GED65680 GNZ65672:GNZ65680 GXV65672:GXV65680 HHR65672:HHR65680 HRN65672:HRN65680 IBJ65672:IBJ65680 ILF65672:ILF65680 IVB65672:IVB65680 JEX65672:JEX65680 JOT65672:JOT65680 JYP65672:JYP65680 KIL65672:KIL65680 KSH65672:KSH65680 LCD65672:LCD65680 LLZ65672:LLZ65680 LVV65672:LVV65680 MFR65672:MFR65680 MPN65672:MPN65680 MZJ65672:MZJ65680 NJF65672:NJF65680 NTB65672:NTB65680 OCX65672:OCX65680 OMT65672:OMT65680 OWP65672:OWP65680 PGL65672:PGL65680 PQH65672:PQH65680 QAD65672:QAD65680 QJZ65672:QJZ65680 QTV65672:QTV65680 RDR65672:RDR65680 RNN65672:RNN65680 RXJ65672:RXJ65680 SHF65672:SHF65680 SRB65672:SRB65680 TAX65672:TAX65680 TKT65672:TKT65680 TUP65672:TUP65680 UEL65672:UEL65680 UOH65672:UOH65680 UYD65672:UYD65680 VHZ65672:VHZ65680 VRV65672:VRV65680 WBR65672:WBR65680 WLN65672:WLN65680 WVJ65672:WVJ65680 C131209:C131217 IX131208:IX131216 ST131208:ST131216 ACP131208:ACP131216 AML131208:AML131216 AWH131208:AWH131216 BGD131208:BGD131216 BPZ131208:BPZ131216 BZV131208:BZV131216 CJR131208:CJR131216 CTN131208:CTN131216 DDJ131208:DDJ131216 DNF131208:DNF131216 DXB131208:DXB131216 EGX131208:EGX131216 EQT131208:EQT131216 FAP131208:FAP131216 FKL131208:FKL131216 FUH131208:FUH131216 GED131208:GED131216 GNZ131208:GNZ131216 GXV131208:GXV131216 HHR131208:HHR131216 HRN131208:HRN131216 IBJ131208:IBJ131216 ILF131208:ILF131216 IVB131208:IVB131216 JEX131208:JEX131216 JOT131208:JOT131216 JYP131208:JYP131216 KIL131208:KIL131216 KSH131208:KSH131216 LCD131208:LCD131216 LLZ131208:LLZ131216 LVV131208:LVV131216 MFR131208:MFR131216 MPN131208:MPN131216 MZJ131208:MZJ131216 NJF131208:NJF131216 NTB131208:NTB131216 OCX131208:OCX131216 OMT131208:OMT131216 OWP131208:OWP131216 PGL131208:PGL131216 PQH131208:PQH131216 QAD131208:QAD131216 QJZ131208:QJZ131216 QTV131208:QTV131216 RDR131208:RDR131216 RNN131208:RNN131216 RXJ131208:RXJ131216 SHF131208:SHF131216 SRB131208:SRB131216 TAX131208:TAX131216 TKT131208:TKT131216 TUP131208:TUP131216 UEL131208:UEL131216 UOH131208:UOH131216 UYD131208:UYD131216 VHZ131208:VHZ131216 VRV131208:VRV131216 WBR131208:WBR131216 WLN131208:WLN131216 WVJ131208:WVJ131216 C196745:C196753 IX196744:IX196752 ST196744:ST196752 ACP196744:ACP196752 AML196744:AML196752 AWH196744:AWH196752 BGD196744:BGD196752 BPZ196744:BPZ196752 BZV196744:BZV196752 CJR196744:CJR196752 CTN196744:CTN196752 DDJ196744:DDJ196752 DNF196744:DNF196752 DXB196744:DXB196752 EGX196744:EGX196752 EQT196744:EQT196752 FAP196744:FAP196752 FKL196744:FKL196752 FUH196744:FUH196752 GED196744:GED196752 GNZ196744:GNZ196752 GXV196744:GXV196752 HHR196744:HHR196752 HRN196744:HRN196752 IBJ196744:IBJ196752 ILF196744:ILF196752 IVB196744:IVB196752 JEX196744:JEX196752 JOT196744:JOT196752 JYP196744:JYP196752 KIL196744:KIL196752 KSH196744:KSH196752 LCD196744:LCD196752 LLZ196744:LLZ196752 LVV196744:LVV196752 MFR196744:MFR196752 MPN196744:MPN196752 MZJ196744:MZJ196752 NJF196744:NJF196752 NTB196744:NTB196752 OCX196744:OCX196752 OMT196744:OMT196752 OWP196744:OWP196752 PGL196744:PGL196752 PQH196744:PQH196752 QAD196744:QAD196752 QJZ196744:QJZ196752 QTV196744:QTV196752 RDR196744:RDR196752 RNN196744:RNN196752 RXJ196744:RXJ196752 SHF196744:SHF196752 SRB196744:SRB196752 TAX196744:TAX196752 TKT196744:TKT196752 TUP196744:TUP196752 UEL196744:UEL196752 UOH196744:UOH196752 UYD196744:UYD196752 VHZ196744:VHZ196752 VRV196744:VRV196752 WBR196744:WBR196752 WLN196744:WLN196752 WVJ196744:WVJ196752 C262281:C262289 IX262280:IX262288 ST262280:ST262288 ACP262280:ACP262288 AML262280:AML262288 AWH262280:AWH262288 BGD262280:BGD262288 BPZ262280:BPZ262288 BZV262280:BZV262288 CJR262280:CJR262288 CTN262280:CTN262288 DDJ262280:DDJ262288 DNF262280:DNF262288 DXB262280:DXB262288 EGX262280:EGX262288 EQT262280:EQT262288 FAP262280:FAP262288 FKL262280:FKL262288 FUH262280:FUH262288 GED262280:GED262288 GNZ262280:GNZ262288 GXV262280:GXV262288 HHR262280:HHR262288 HRN262280:HRN262288 IBJ262280:IBJ262288 ILF262280:ILF262288 IVB262280:IVB262288 JEX262280:JEX262288 JOT262280:JOT262288 JYP262280:JYP262288 KIL262280:KIL262288 KSH262280:KSH262288 LCD262280:LCD262288 LLZ262280:LLZ262288 LVV262280:LVV262288 MFR262280:MFR262288 MPN262280:MPN262288 MZJ262280:MZJ262288 NJF262280:NJF262288 NTB262280:NTB262288 OCX262280:OCX262288 OMT262280:OMT262288 OWP262280:OWP262288 PGL262280:PGL262288 PQH262280:PQH262288 QAD262280:QAD262288 QJZ262280:QJZ262288 QTV262280:QTV262288 RDR262280:RDR262288 RNN262280:RNN262288 RXJ262280:RXJ262288 SHF262280:SHF262288 SRB262280:SRB262288 TAX262280:TAX262288 TKT262280:TKT262288 TUP262280:TUP262288 UEL262280:UEL262288 UOH262280:UOH262288 UYD262280:UYD262288 VHZ262280:VHZ262288 VRV262280:VRV262288 WBR262280:WBR262288 WLN262280:WLN262288 WVJ262280:WVJ262288 C327817:C327825 IX327816:IX327824 ST327816:ST327824 ACP327816:ACP327824 AML327816:AML327824 AWH327816:AWH327824 BGD327816:BGD327824 BPZ327816:BPZ327824 BZV327816:BZV327824 CJR327816:CJR327824 CTN327816:CTN327824 DDJ327816:DDJ327824 DNF327816:DNF327824 DXB327816:DXB327824 EGX327816:EGX327824 EQT327816:EQT327824 FAP327816:FAP327824 FKL327816:FKL327824 FUH327816:FUH327824 GED327816:GED327824 GNZ327816:GNZ327824 GXV327816:GXV327824 HHR327816:HHR327824 HRN327816:HRN327824 IBJ327816:IBJ327824 ILF327816:ILF327824 IVB327816:IVB327824 JEX327816:JEX327824 JOT327816:JOT327824 JYP327816:JYP327824 KIL327816:KIL327824 KSH327816:KSH327824 LCD327816:LCD327824 LLZ327816:LLZ327824 LVV327816:LVV327824 MFR327816:MFR327824 MPN327816:MPN327824 MZJ327816:MZJ327824 NJF327816:NJF327824 NTB327816:NTB327824 OCX327816:OCX327824 OMT327816:OMT327824 OWP327816:OWP327824 PGL327816:PGL327824 PQH327816:PQH327824 QAD327816:QAD327824 QJZ327816:QJZ327824 QTV327816:QTV327824 RDR327816:RDR327824 RNN327816:RNN327824 RXJ327816:RXJ327824 SHF327816:SHF327824 SRB327816:SRB327824 TAX327816:TAX327824 TKT327816:TKT327824 TUP327816:TUP327824 UEL327816:UEL327824 UOH327816:UOH327824 UYD327816:UYD327824 VHZ327816:VHZ327824 VRV327816:VRV327824 WBR327816:WBR327824 WLN327816:WLN327824 WVJ327816:WVJ327824 C393353:C393361 IX393352:IX393360 ST393352:ST393360 ACP393352:ACP393360 AML393352:AML393360 AWH393352:AWH393360 BGD393352:BGD393360 BPZ393352:BPZ393360 BZV393352:BZV393360 CJR393352:CJR393360 CTN393352:CTN393360 DDJ393352:DDJ393360 DNF393352:DNF393360 DXB393352:DXB393360 EGX393352:EGX393360 EQT393352:EQT393360 FAP393352:FAP393360 FKL393352:FKL393360 FUH393352:FUH393360 GED393352:GED393360 GNZ393352:GNZ393360 GXV393352:GXV393360 HHR393352:HHR393360 HRN393352:HRN393360 IBJ393352:IBJ393360 ILF393352:ILF393360 IVB393352:IVB393360 JEX393352:JEX393360 JOT393352:JOT393360 JYP393352:JYP393360 KIL393352:KIL393360 KSH393352:KSH393360 LCD393352:LCD393360 LLZ393352:LLZ393360 LVV393352:LVV393360 MFR393352:MFR393360 MPN393352:MPN393360 MZJ393352:MZJ393360 NJF393352:NJF393360 NTB393352:NTB393360 OCX393352:OCX393360 OMT393352:OMT393360 OWP393352:OWP393360 PGL393352:PGL393360 PQH393352:PQH393360 QAD393352:QAD393360 QJZ393352:QJZ393360 QTV393352:QTV393360 RDR393352:RDR393360 RNN393352:RNN393360 RXJ393352:RXJ393360 SHF393352:SHF393360 SRB393352:SRB393360 TAX393352:TAX393360 TKT393352:TKT393360 TUP393352:TUP393360 UEL393352:UEL393360 UOH393352:UOH393360 UYD393352:UYD393360 VHZ393352:VHZ393360 VRV393352:VRV393360 WBR393352:WBR393360 WLN393352:WLN393360 WVJ393352:WVJ393360 C458889:C458897 IX458888:IX458896 ST458888:ST458896 ACP458888:ACP458896 AML458888:AML458896 AWH458888:AWH458896 BGD458888:BGD458896 BPZ458888:BPZ458896 BZV458888:BZV458896 CJR458888:CJR458896 CTN458888:CTN458896 DDJ458888:DDJ458896 DNF458888:DNF458896 DXB458888:DXB458896 EGX458888:EGX458896 EQT458888:EQT458896 FAP458888:FAP458896 FKL458888:FKL458896 FUH458888:FUH458896 GED458888:GED458896 GNZ458888:GNZ458896 GXV458888:GXV458896 HHR458888:HHR458896 HRN458888:HRN458896 IBJ458888:IBJ458896 ILF458888:ILF458896 IVB458888:IVB458896 JEX458888:JEX458896 JOT458888:JOT458896 JYP458888:JYP458896 KIL458888:KIL458896 KSH458888:KSH458896 LCD458888:LCD458896 LLZ458888:LLZ458896 LVV458888:LVV458896 MFR458888:MFR458896 MPN458888:MPN458896 MZJ458888:MZJ458896 NJF458888:NJF458896 NTB458888:NTB458896 OCX458888:OCX458896 OMT458888:OMT458896 OWP458888:OWP458896 PGL458888:PGL458896 PQH458888:PQH458896 QAD458888:QAD458896 QJZ458888:QJZ458896 QTV458888:QTV458896 RDR458888:RDR458896 RNN458888:RNN458896 RXJ458888:RXJ458896 SHF458888:SHF458896 SRB458888:SRB458896 TAX458888:TAX458896 TKT458888:TKT458896 TUP458888:TUP458896 UEL458888:UEL458896 UOH458888:UOH458896 UYD458888:UYD458896 VHZ458888:VHZ458896 VRV458888:VRV458896 WBR458888:WBR458896 WLN458888:WLN458896 WVJ458888:WVJ458896 C524425:C524433 IX524424:IX524432 ST524424:ST524432 ACP524424:ACP524432 AML524424:AML524432 AWH524424:AWH524432 BGD524424:BGD524432 BPZ524424:BPZ524432 BZV524424:BZV524432 CJR524424:CJR524432 CTN524424:CTN524432 DDJ524424:DDJ524432 DNF524424:DNF524432 DXB524424:DXB524432 EGX524424:EGX524432 EQT524424:EQT524432 FAP524424:FAP524432 FKL524424:FKL524432 FUH524424:FUH524432 GED524424:GED524432 GNZ524424:GNZ524432 GXV524424:GXV524432 HHR524424:HHR524432 HRN524424:HRN524432 IBJ524424:IBJ524432 ILF524424:ILF524432 IVB524424:IVB524432 JEX524424:JEX524432 JOT524424:JOT524432 JYP524424:JYP524432 KIL524424:KIL524432 KSH524424:KSH524432 LCD524424:LCD524432 LLZ524424:LLZ524432 LVV524424:LVV524432 MFR524424:MFR524432 MPN524424:MPN524432 MZJ524424:MZJ524432 NJF524424:NJF524432 NTB524424:NTB524432 OCX524424:OCX524432 OMT524424:OMT524432 OWP524424:OWP524432 PGL524424:PGL524432 PQH524424:PQH524432 QAD524424:QAD524432 QJZ524424:QJZ524432 QTV524424:QTV524432 RDR524424:RDR524432 RNN524424:RNN524432 RXJ524424:RXJ524432 SHF524424:SHF524432 SRB524424:SRB524432 TAX524424:TAX524432 TKT524424:TKT524432 TUP524424:TUP524432 UEL524424:UEL524432 UOH524424:UOH524432 UYD524424:UYD524432 VHZ524424:VHZ524432 VRV524424:VRV524432 WBR524424:WBR524432 WLN524424:WLN524432 WVJ524424:WVJ524432 C589961:C589969 IX589960:IX589968 ST589960:ST589968 ACP589960:ACP589968 AML589960:AML589968 AWH589960:AWH589968 BGD589960:BGD589968 BPZ589960:BPZ589968 BZV589960:BZV589968 CJR589960:CJR589968 CTN589960:CTN589968 DDJ589960:DDJ589968 DNF589960:DNF589968 DXB589960:DXB589968 EGX589960:EGX589968 EQT589960:EQT589968 FAP589960:FAP589968 FKL589960:FKL589968 FUH589960:FUH589968 GED589960:GED589968 GNZ589960:GNZ589968 GXV589960:GXV589968 HHR589960:HHR589968 HRN589960:HRN589968 IBJ589960:IBJ589968 ILF589960:ILF589968 IVB589960:IVB589968 JEX589960:JEX589968 JOT589960:JOT589968 JYP589960:JYP589968 KIL589960:KIL589968 KSH589960:KSH589968 LCD589960:LCD589968 LLZ589960:LLZ589968 LVV589960:LVV589968 MFR589960:MFR589968 MPN589960:MPN589968 MZJ589960:MZJ589968 NJF589960:NJF589968 NTB589960:NTB589968 OCX589960:OCX589968 OMT589960:OMT589968 OWP589960:OWP589968 PGL589960:PGL589968 PQH589960:PQH589968 QAD589960:QAD589968 QJZ589960:QJZ589968 QTV589960:QTV589968 RDR589960:RDR589968 RNN589960:RNN589968 RXJ589960:RXJ589968 SHF589960:SHF589968 SRB589960:SRB589968 TAX589960:TAX589968 TKT589960:TKT589968 TUP589960:TUP589968 UEL589960:UEL589968 UOH589960:UOH589968 UYD589960:UYD589968 VHZ589960:VHZ589968 VRV589960:VRV589968 WBR589960:WBR589968 WLN589960:WLN589968 WVJ589960:WVJ589968 C655497:C655505 IX655496:IX655504 ST655496:ST655504 ACP655496:ACP655504 AML655496:AML655504 AWH655496:AWH655504 BGD655496:BGD655504 BPZ655496:BPZ655504 BZV655496:BZV655504 CJR655496:CJR655504 CTN655496:CTN655504 DDJ655496:DDJ655504 DNF655496:DNF655504 DXB655496:DXB655504 EGX655496:EGX655504 EQT655496:EQT655504 FAP655496:FAP655504 FKL655496:FKL655504 FUH655496:FUH655504 GED655496:GED655504 GNZ655496:GNZ655504 GXV655496:GXV655504 HHR655496:HHR655504 HRN655496:HRN655504 IBJ655496:IBJ655504 ILF655496:ILF655504 IVB655496:IVB655504 JEX655496:JEX655504 JOT655496:JOT655504 JYP655496:JYP655504 KIL655496:KIL655504 KSH655496:KSH655504 LCD655496:LCD655504 LLZ655496:LLZ655504 LVV655496:LVV655504 MFR655496:MFR655504 MPN655496:MPN655504 MZJ655496:MZJ655504 NJF655496:NJF655504 NTB655496:NTB655504 OCX655496:OCX655504 OMT655496:OMT655504 OWP655496:OWP655504 PGL655496:PGL655504 PQH655496:PQH655504 QAD655496:QAD655504 QJZ655496:QJZ655504 QTV655496:QTV655504 RDR655496:RDR655504 RNN655496:RNN655504 RXJ655496:RXJ655504 SHF655496:SHF655504 SRB655496:SRB655504 TAX655496:TAX655504 TKT655496:TKT655504 TUP655496:TUP655504 UEL655496:UEL655504 UOH655496:UOH655504 UYD655496:UYD655504 VHZ655496:VHZ655504 VRV655496:VRV655504 WBR655496:WBR655504 WLN655496:WLN655504 WVJ655496:WVJ655504 C721033:C721041 IX721032:IX721040 ST721032:ST721040 ACP721032:ACP721040 AML721032:AML721040 AWH721032:AWH721040 BGD721032:BGD721040 BPZ721032:BPZ721040 BZV721032:BZV721040 CJR721032:CJR721040 CTN721032:CTN721040 DDJ721032:DDJ721040 DNF721032:DNF721040 DXB721032:DXB721040 EGX721032:EGX721040 EQT721032:EQT721040 FAP721032:FAP721040 FKL721032:FKL721040 FUH721032:FUH721040 GED721032:GED721040 GNZ721032:GNZ721040 GXV721032:GXV721040 HHR721032:HHR721040 HRN721032:HRN721040 IBJ721032:IBJ721040 ILF721032:ILF721040 IVB721032:IVB721040 JEX721032:JEX721040 JOT721032:JOT721040 JYP721032:JYP721040 KIL721032:KIL721040 KSH721032:KSH721040 LCD721032:LCD721040 LLZ721032:LLZ721040 LVV721032:LVV721040 MFR721032:MFR721040 MPN721032:MPN721040 MZJ721032:MZJ721040 NJF721032:NJF721040 NTB721032:NTB721040 OCX721032:OCX721040 OMT721032:OMT721040 OWP721032:OWP721040 PGL721032:PGL721040 PQH721032:PQH721040 QAD721032:QAD721040 QJZ721032:QJZ721040 QTV721032:QTV721040 RDR721032:RDR721040 RNN721032:RNN721040 RXJ721032:RXJ721040 SHF721032:SHF721040 SRB721032:SRB721040 TAX721032:TAX721040 TKT721032:TKT721040 TUP721032:TUP721040 UEL721032:UEL721040 UOH721032:UOH721040 UYD721032:UYD721040 VHZ721032:VHZ721040 VRV721032:VRV721040 WBR721032:WBR721040 WLN721032:WLN721040 WVJ721032:WVJ721040 C786569:C786577 IX786568:IX786576 ST786568:ST786576 ACP786568:ACP786576 AML786568:AML786576 AWH786568:AWH786576 BGD786568:BGD786576 BPZ786568:BPZ786576 BZV786568:BZV786576 CJR786568:CJR786576 CTN786568:CTN786576 DDJ786568:DDJ786576 DNF786568:DNF786576 DXB786568:DXB786576 EGX786568:EGX786576 EQT786568:EQT786576 FAP786568:FAP786576 FKL786568:FKL786576 FUH786568:FUH786576 GED786568:GED786576 GNZ786568:GNZ786576 GXV786568:GXV786576 HHR786568:HHR786576 HRN786568:HRN786576 IBJ786568:IBJ786576 ILF786568:ILF786576 IVB786568:IVB786576 JEX786568:JEX786576 JOT786568:JOT786576 JYP786568:JYP786576 KIL786568:KIL786576 KSH786568:KSH786576 LCD786568:LCD786576 LLZ786568:LLZ786576 LVV786568:LVV786576 MFR786568:MFR786576 MPN786568:MPN786576 MZJ786568:MZJ786576 NJF786568:NJF786576 NTB786568:NTB786576 OCX786568:OCX786576 OMT786568:OMT786576 OWP786568:OWP786576 PGL786568:PGL786576 PQH786568:PQH786576 QAD786568:QAD786576 QJZ786568:QJZ786576 QTV786568:QTV786576 RDR786568:RDR786576 RNN786568:RNN786576 RXJ786568:RXJ786576 SHF786568:SHF786576 SRB786568:SRB786576 TAX786568:TAX786576 TKT786568:TKT786576 TUP786568:TUP786576 UEL786568:UEL786576 UOH786568:UOH786576 UYD786568:UYD786576 VHZ786568:VHZ786576 VRV786568:VRV786576 WBR786568:WBR786576 WLN786568:WLN786576 WVJ786568:WVJ786576 C852105:C852113 IX852104:IX852112 ST852104:ST852112 ACP852104:ACP852112 AML852104:AML852112 AWH852104:AWH852112 BGD852104:BGD852112 BPZ852104:BPZ852112 BZV852104:BZV852112 CJR852104:CJR852112 CTN852104:CTN852112 DDJ852104:DDJ852112 DNF852104:DNF852112 DXB852104:DXB852112 EGX852104:EGX852112 EQT852104:EQT852112 FAP852104:FAP852112 FKL852104:FKL852112 FUH852104:FUH852112 GED852104:GED852112 GNZ852104:GNZ852112 GXV852104:GXV852112 HHR852104:HHR852112 HRN852104:HRN852112 IBJ852104:IBJ852112 ILF852104:ILF852112 IVB852104:IVB852112 JEX852104:JEX852112 JOT852104:JOT852112 JYP852104:JYP852112 KIL852104:KIL852112 KSH852104:KSH852112 LCD852104:LCD852112 LLZ852104:LLZ852112 LVV852104:LVV852112 MFR852104:MFR852112 MPN852104:MPN852112 MZJ852104:MZJ852112 NJF852104:NJF852112 NTB852104:NTB852112 OCX852104:OCX852112 OMT852104:OMT852112 OWP852104:OWP852112 PGL852104:PGL852112 PQH852104:PQH852112 QAD852104:QAD852112 QJZ852104:QJZ852112 QTV852104:QTV852112 RDR852104:RDR852112 RNN852104:RNN852112 RXJ852104:RXJ852112 SHF852104:SHF852112 SRB852104:SRB852112 TAX852104:TAX852112 TKT852104:TKT852112 TUP852104:TUP852112 UEL852104:UEL852112 UOH852104:UOH852112 UYD852104:UYD852112 VHZ852104:VHZ852112 VRV852104:VRV852112 WBR852104:WBR852112 WLN852104:WLN852112 WVJ852104:WVJ852112 C917641:C917649 IX917640:IX917648 ST917640:ST917648 ACP917640:ACP917648 AML917640:AML917648 AWH917640:AWH917648 BGD917640:BGD917648 BPZ917640:BPZ917648 BZV917640:BZV917648 CJR917640:CJR917648 CTN917640:CTN917648 DDJ917640:DDJ917648 DNF917640:DNF917648 DXB917640:DXB917648 EGX917640:EGX917648 EQT917640:EQT917648 FAP917640:FAP917648 FKL917640:FKL917648 FUH917640:FUH917648 GED917640:GED917648 GNZ917640:GNZ917648 GXV917640:GXV917648 HHR917640:HHR917648 HRN917640:HRN917648 IBJ917640:IBJ917648 ILF917640:ILF917648 IVB917640:IVB917648 JEX917640:JEX917648 JOT917640:JOT917648 JYP917640:JYP917648 KIL917640:KIL917648 KSH917640:KSH917648 LCD917640:LCD917648 LLZ917640:LLZ917648 LVV917640:LVV917648 MFR917640:MFR917648 MPN917640:MPN917648 MZJ917640:MZJ917648 NJF917640:NJF917648 NTB917640:NTB917648 OCX917640:OCX917648 OMT917640:OMT917648 OWP917640:OWP917648 PGL917640:PGL917648 PQH917640:PQH917648 QAD917640:QAD917648 QJZ917640:QJZ917648 QTV917640:QTV917648 RDR917640:RDR917648 RNN917640:RNN917648 RXJ917640:RXJ917648 SHF917640:SHF917648 SRB917640:SRB917648 TAX917640:TAX917648 TKT917640:TKT917648 TUP917640:TUP917648 UEL917640:UEL917648 UOH917640:UOH917648 UYD917640:UYD917648 VHZ917640:VHZ917648 VRV917640:VRV917648 WBR917640:WBR917648 WLN917640:WLN917648 WVJ917640:WVJ917648 C983177:C983185 IX983176:IX983184 ST983176:ST983184 ACP983176:ACP983184 AML983176:AML983184 AWH983176:AWH983184 BGD983176:BGD983184 BPZ983176:BPZ983184 BZV983176:BZV983184 CJR983176:CJR983184 CTN983176:CTN983184 DDJ983176:DDJ983184 DNF983176:DNF983184 DXB983176:DXB983184 EGX983176:EGX983184 EQT983176:EQT983184 FAP983176:FAP983184 FKL983176:FKL983184 FUH983176:FUH983184 GED983176:GED983184 GNZ983176:GNZ983184 GXV983176:GXV983184 HHR983176:HHR983184 HRN983176:HRN983184 IBJ983176:IBJ983184 ILF983176:ILF983184 IVB983176:IVB983184 JEX983176:JEX983184 JOT983176:JOT983184 JYP983176:JYP983184 KIL983176:KIL983184 KSH983176:KSH983184 LCD983176:LCD983184 LLZ983176:LLZ983184 LVV983176:LVV983184 MFR983176:MFR983184 MPN983176:MPN983184 MZJ983176:MZJ983184 NJF983176:NJF983184 NTB983176:NTB983184 OCX983176:OCX983184 OMT983176:OMT983184 OWP983176:OWP983184 PGL983176:PGL983184 PQH983176:PQH983184 QAD983176:QAD983184 QJZ983176:QJZ983184 QTV983176:QTV983184 RDR983176:RDR983184 RNN983176:RNN983184 RXJ983176:RXJ983184 SHF983176:SHF983184 SRB983176:SRB983184 TAX983176:TAX983184 TKT983176:TKT983184 TUP983176:TUP983184 UEL983176:UEL983184 UOH983176:UOH983184 UYD983176:UYD983184 VHZ983176:VHZ983184 VRV983176:VRV983184 WBR983176:WBR983184 WLN983176:WLN983184 C63:C98" xr:uid="{00000000-0002-0000-0500-000005000000}"/>
    <dataValidation type="list" allowBlank="1" showInputMessage="1" showErrorMessage="1" sqref="G154" xr:uid="{00000000-0002-0000-0500-000006000000}">
      <formula1>"Si, No"</formula1>
    </dataValidation>
    <dataValidation type="list" allowBlank="1" showInputMessage="1" showErrorMessage="1" sqref="E173:E192" xr:uid="{00000000-0002-0000-0500-000007000000}">
      <formula1>"Si,No"</formula1>
    </dataValidation>
  </dataValidations>
  <hyperlinks>
    <hyperlink ref="T1" location="ins" display="Instructivo" xr:uid="{00000000-0004-0000-0500-000000000000}"/>
    <hyperlink ref="A169" location="gtosadm" display="Ir a estimar gastos de administración" xr:uid="{00000000-0004-0000-0500-000001000000}"/>
    <hyperlink ref="C169" location="IVA" display="Info IVA" xr:uid="{00000000-0004-0000-0500-000002000000}"/>
  </hyperlinks>
  <printOptions horizontalCentered="1"/>
  <pageMargins left="0" right="0" top="0" bottom="0" header="0" footer="0"/>
  <pageSetup scale="42" fitToHeight="0" orientation="landscape" horizontalDpi="1200" verticalDpi="1200" r:id="rId1"/>
  <headerFooter>
    <oddFooter>&amp;R&amp;"Arial,Normal"&amp;K01+000Página &amp;P de &amp;N</oddFooter>
  </headerFooter>
  <drawing r:id="rId2"/>
  <legacyDrawing r:id="rId3"/>
  <extLst>
    <ext xmlns:x14="http://schemas.microsoft.com/office/spreadsheetml/2009/9/main" uri="{CCE6A557-97BC-4b89-ADB6-D9C93CAAB3DF}">
      <x14:dataValidations xmlns:xm="http://schemas.microsoft.com/office/excel/2006/main" xWindow="266" yWindow="562" count="1">
        <x14:dataValidation type="list" allowBlank="1" showInputMessage="1" showErrorMessage="1" xr:uid="{00000000-0002-0000-0500-000008000000}">
          <x14:formula1>
            <xm:f>Honorarios!$A$9:$A$15</xm:f>
          </x14:formula1>
          <xm:sqref>A12:A42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504EB-EDC9-4D0E-88E5-D0B5C7FFB465}">
  <sheetPr>
    <tabColor rgb="FF00B050"/>
    <pageSetUpPr fitToPage="1"/>
  </sheetPr>
  <dimension ref="A1:N268"/>
  <sheetViews>
    <sheetView showGridLines="0" topLeftCell="A31" zoomScale="80" zoomScaleNormal="80" workbookViewId="0">
      <selection activeCell="H51" sqref="H51"/>
    </sheetView>
  </sheetViews>
  <sheetFormatPr baseColWidth="10" defaultColWidth="11.5" defaultRowHeight="18" customHeight="1" x14ac:dyDescent="0.2"/>
  <cols>
    <col min="1" max="1" width="22.6640625" style="104" customWidth="1"/>
    <col min="2" max="2" width="11.83203125" style="104" customWidth="1"/>
    <col min="3" max="3" width="21.5" style="104" customWidth="1"/>
    <col min="4" max="4" width="18.83203125" style="104" customWidth="1"/>
    <col min="5" max="5" width="26.33203125" style="109" customWidth="1"/>
    <col min="6" max="11" width="18.83203125" style="38" customWidth="1"/>
    <col min="12" max="12" width="22.1640625" style="38" customWidth="1"/>
    <col min="13" max="13" width="16.1640625" style="38" bestFit="1" customWidth="1"/>
    <col min="14" max="14" width="14.83203125" style="38" bestFit="1" customWidth="1"/>
    <col min="15" max="16384" width="11.5" style="38"/>
  </cols>
  <sheetData>
    <row r="1" spans="1:13" ht="18" customHeight="1" x14ac:dyDescent="0.2">
      <c r="A1" s="967"/>
      <c r="B1" s="968"/>
      <c r="C1" s="968"/>
      <c r="D1" s="841" t="s">
        <v>0</v>
      </c>
      <c r="E1" s="841"/>
      <c r="F1" s="841"/>
      <c r="G1" s="841"/>
      <c r="H1" s="841"/>
      <c r="I1" s="841"/>
      <c r="J1" s="841"/>
      <c r="K1" s="846"/>
      <c r="L1" s="189" t="s">
        <v>104</v>
      </c>
      <c r="M1" s="34"/>
    </row>
    <row r="2" spans="1:13" ht="18" customHeight="1" x14ac:dyDescent="0.2">
      <c r="A2" s="969"/>
      <c r="B2" s="970"/>
      <c r="C2" s="970"/>
      <c r="D2" s="843" t="s">
        <v>461</v>
      </c>
      <c r="E2" s="843"/>
      <c r="F2" s="843"/>
      <c r="G2" s="843"/>
      <c r="H2" s="843"/>
      <c r="I2" s="843"/>
      <c r="J2" s="843"/>
      <c r="K2" s="847"/>
    </row>
    <row r="3" spans="1:13" ht="18" customHeight="1" thickBot="1" x14ac:dyDescent="0.25">
      <c r="A3" s="971"/>
      <c r="B3" s="972"/>
      <c r="C3" s="972"/>
      <c r="D3" s="845" t="s">
        <v>2</v>
      </c>
      <c r="E3" s="845"/>
      <c r="F3" s="845"/>
      <c r="G3" s="845" t="str">
        <f>Instructivo!G3</f>
        <v>VERSIÓN: 04</v>
      </c>
      <c r="H3" s="845"/>
      <c r="I3" s="845"/>
      <c r="J3" s="845"/>
      <c r="K3" s="848"/>
    </row>
    <row r="4" spans="1:13" ht="18" customHeight="1" thickBot="1" x14ac:dyDescent="0.25">
      <c r="A4" s="134"/>
      <c r="B4" s="134"/>
      <c r="C4" s="134"/>
      <c r="D4" s="35"/>
      <c r="E4" s="35"/>
      <c r="F4" s="35"/>
      <c r="G4" s="35"/>
      <c r="H4" s="35"/>
      <c r="I4" s="35"/>
      <c r="J4" s="35"/>
      <c r="K4" s="35"/>
    </row>
    <row r="5" spans="1:13" ht="24" customHeight="1" thickBot="1" x14ac:dyDescent="0.25">
      <c r="A5" s="957" t="s">
        <v>106</v>
      </c>
      <c r="B5" s="849"/>
      <c r="C5" s="849"/>
      <c r="D5" s="849"/>
      <c r="E5" s="963"/>
      <c r="F5" s="850" t="str">
        <f>'Plan Ejecución'!AE5</f>
        <v>Convenio Interadministrativo</v>
      </c>
      <c r="G5" s="851"/>
      <c r="H5" s="851"/>
      <c r="I5" s="851"/>
      <c r="J5" s="851"/>
      <c r="K5" s="852"/>
    </row>
    <row r="6" spans="1:13" ht="38.25" customHeight="1" thickBot="1" x14ac:dyDescent="0.25">
      <c r="A6" s="957" t="s">
        <v>108</v>
      </c>
      <c r="B6" s="849"/>
      <c r="C6" s="849"/>
      <c r="D6" s="849"/>
      <c r="E6" s="963"/>
      <c r="F6" s="964" t="str">
        <f>'Plan Ejecución'!AE6</f>
        <v>Aunar esfuerzos con el municipio de Heliconia para ejecución de las metas planteadas en el Plan de Acción 2024-2027 "Conectados por la vida"</v>
      </c>
      <c r="G6" s="965"/>
      <c r="H6" s="965"/>
      <c r="I6" s="965"/>
      <c r="J6" s="965"/>
      <c r="K6" s="966"/>
    </row>
    <row r="7" spans="1:13" ht="18" customHeight="1" thickBot="1" x14ac:dyDescent="0.25">
      <c r="A7" s="33"/>
      <c r="B7" s="33"/>
      <c r="C7" s="33"/>
      <c r="D7" s="33"/>
      <c r="E7" s="33"/>
    </row>
    <row r="8" spans="1:13" s="35" customFormat="1" ht="37.5" customHeight="1" thickBot="1" x14ac:dyDescent="0.25">
      <c r="A8" s="849" t="s">
        <v>462</v>
      </c>
      <c r="B8" s="849"/>
      <c r="C8" s="849"/>
      <c r="D8" s="849"/>
      <c r="E8" s="849"/>
      <c r="F8" s="736" t="str">
        <f>+'Plan Ejecución'!B17</f>
        <v xml:space="preserve">Alcance 1. Ejecutar acciones enmarcadas en las áreas protegidas y otras estrategias de conservación de la jurisdicción del municipio. </v>
      </c>
      <c r="G8" s="737"/>
      <c r="H8" s="737"/>
      <c r="I8" s="737"/>
      <c r="J8" s="737"/>
      <c r="K8" s="812"/>
    </row>
    <row r="9" spans="1:13" s="35" customFormat="1" ht="18" customHeight="1" thickBot="1" x14ac:dyDescent="0.25">
      <c r="A9" s="849" t="s">
        <v>463</v>
      </c>
      <c r="B9" s="849"/>
      <c r="C9" s="849"/>
      <c r="D9" s="849"/>
      <c r="E9" s="849"/>
      <c r="F9" s="736"/>
      <c r="G9" s="737"/>
      <c r="H9" s="737"/>
      <c r="I9" s="737"/>
      <c r="J9" s="737"/>
      <c r="K9" s="812"/>
    </row>
    <row r="10" spans="1:13" ht="18" customHeight="1" thickBot="1" x14ac:dyDescent="0.25">
      <c r="A10" s="849" t="s">
        <v>464</v>
      </c>
      <c r="B10" s="849"/>
      <c r="C10" s="849"/>
      <c r="D10" s="849"/>
      <c r="E10" s="849"/>
      <c r="F10" s="736"/>
      <c r="G10" s="737"/>
      <c r="H10" s="737"/>
      <c r="I10" s="737"/>
      <c r="J10" s="737"/>
      <c r="K10" s="812"/>
    </row>
    <row r="11" spans="1:13" ht="18" customHeight="1" thickBot="1" x14ac:dyDescent="0.25">
      <c r="A11" s="105"/>
      <c r="B11" s="105"/>
      <c r="C11" s="105"/>
      <c r="D11" s="105"/>
      <c r="E11" s="98"/>
      <c r="F11" s="592"/>
      <c r="G11" s="592"/>
      <c r="H11" s="591"/>
      <c r="I11" s="591"/>
      <c r="J11" s="591"/>
      <c r="K11" s="591"/>
    </row>
    <row r="12" spans="1:13" ht="18" customHeight="1" x14ac:dyDescent="0.2">
      <c r="A12" s="954" t="s">
        <v>465</v>
      </c>
      <c r="B12" s="955"/>
      <c r="C12" s="955"/>
      <c r="D12" s="955"/>
      <c r="E12" s="955"/>
      <c r="F12" s="955"/>
      <c r="G12" s="956"/>
      <c r="H12" s="959" t="s">
        <v>400</v>
      </c>
      <c r="I12" s="959"/>
      <c r="J12" s="959"/>
      <c r="K12" s="960"/>
    </row>
    <row r="13" spans="1:13" ht="18" customHeight="1" thickBot="1" x14ac:dyDescent="0.25">
      <c r="A13" s="957"/>
      <c r="B13" s="849"/>
      <c r="C13" s="849"/>
      <c r="D13" s="849"/>
      <c r="E13" s="849"/>
      <c r="F13" s="849"/>
      <c r="G13" s="958"/>
      <c r="H13" s="961" t="s">
        <v>409</v>
      </c>
      <c r="I13" s="961"/>
      <c r="J13" s="961" t="s">
        <v>466</v>
      </c>
      <c r="K13" s="962"/>
    </row>
    <row r="14" spans="1:13" ht="18" customHeight="1" x14ac:dyDescent="0.2">
      <c r="A14" s="948" t="s">
        <v>467</v>
      </c>
      <c r="B14" s="949"/>
      <c r="C14" s="949"/>
      <c r="D14" s="949"/>
      <c r="E14" s="949"/>
      <c r="F14" s="949"/>
      <c r="G14" s="949"/>
      <c r="H14" s="949"/>
      <c r="I14" s="949"/>
      <c r="J14" s="949"/>
      <c r="K14" s="950"/>
    </row>
    <row r="15" spans="1:13" ht="27" customHeight="1" x14ac:dyDescent="0.2">
      <c r="A15" s="197" t="s">
        <v>402</v>
      </c>
      <c r="B15" s="44" t="s">
        <v>403</v>
      </c>
      <c r="C15" s="44" t="s">
        <v>404</v>
      </c>
      <c r="D15" s="44" t="s">
        <v>118</v>
      </c>
      <c r="E15" s="44" t="s">
        <v>405</v>
      </c>
      <c r="F15" s="590" t="s">
        <v>406</v>
      </c>
      <c r="G15" s="590" t="s">
        <v>407</v>
      </c>
      <c r="H15" s="588" t="s">
        <v>411</v>
      </c>
      <c r="I15" s="588" t="s">
        <v>412</v>
      </c>
      <c r="J15" s="588" t="s">
        <v>411</v>
      </c>
      <c r="K15" s="587" t="s">
        <v>412</v>
      </c>
    </row>
    <row r="16" spans="1:13" ht="18" customHeight="1" x14ac:dyDescent="0.2">
      <c r="A16" s="945" t="s">
        <v>399</v>
      </c>
      <c r="B16" s="946"/>
      <c r="C16" s="946"/>
      <c r="D16" s="946"/>
      <c r="E16" s="946"/>
      <c r="F16" s="946"/>
      <c r="G16" s="946"/>
      <c r="H16" s="946"/>
      <c r="I16" s="946"/>
      <c r="J16" s="946"/>
      <c r="K16" s="947"/>
    </row>
    <row r="17" spans="1:14" ht="24" customHeight="1" x14ac:dyDescent="0.2">
      <c r="A17" s="198" t="s">
        <v>468</v>
      </c>
      <c r="B17" s="103">
        <v>1</v>
      </c>
      <c r="C17" s="101">
        <v>1</v>
      </c>
      <c r="D17" s="103" t="s">
        <v>416</v>
      </c>
      <c r="E17" s="103">
        <v>4</v>
      </c>
      <c r="F17" s="527">
        <f>+Honorarios!B9</f>
        <v>2400000</v>
      </c>
      <c r="G17" s="527">
        <f>B17*C17*E17*F17</f>
        <v>9600000</v>
      </c>
      <c r="H17" s="527">
        <f>+G17</f>
        <v>9600000</v>
      </c>
      <c r="I17" s="527"/>
      <c r="J17" s="527"/>
      <c r="K17" s="578"/>
      <c r="M17" s="106"/>
      <c r="N17" s="106"/>
    </row>
    <row r="18" spans="1:14" ht="18" hidden="1" customHeight="1" x14ac:dyDescent="0.2">
      <c r="A18" s="198"/>
      <c r="B18" s="103"/>
      <c r="C18" s="101"/>
      <c r="D18" s="100"/>
      <c r="E18" s="103"/>
      <c r="F18" s="527"/>
      <c r="G18" s="527"/>
      <c r="H18" s="527"/>
      <c r="I18" s="527"/>
      <c r="J18" s="527"/>
      <c r="K18" s="578"/>
    </row>
    <row r="19" spans="1:14" ht="23.25" hidden="1" customHeight="1" x14ac:dyDescent="0.2">
      <c r="A19" s="198"/>
      <c r="B19" s="103"/>
      <c r="C19" s="101"/>
      <c r="D19" s="100"/>
      <c r="E19" s="103"/>
      <c r="F19" s="527"/>
      <c r="G19" s="527"/>
      <c r="H19" s="527"/>
      <c r="I19" s="527"/>
      <c r="J19" s="527"/>
      <c r="K19" s="578"/>
    </row>
    <row r="20" spans="1:14" ht="18" hidden="1" customHeight="1" x14ac:dyDescent="0.2">
      <c r="A20" s="198"/>
      <c r="B20" s="103"/>
      <c r="C20" s="101"/>
      <c r="D20" s="100"/>
      <c r="E20" s="103"/>
      <c r="F20" s="527"/>
      <c r="G20" s="527"/>
      <c r="H20" s="527"/>
      <c r="I20" s="527"/>
      <c r="J20" s="527"/>
      <c r="K20" s="578"/>
    </row>
    <row r="21" spans="1:14" ht="18" hidden="1" customHeight="1" x14ac:dyDescent="0.2">
      <c r="A21" s="198"/>
      <c r="B21" s="103"/>
      <c r="C21" s="101"/>
      <c r="D21" s="100"/>
      <c r="E21" s="103"/>
      <c r="F21" s="527"/>
      <c r="G21" s="527"/>
      <c r="H21" s="527"/>
      <c r="I21" s="527"/>
      <c r="J21" s="527"/>
      <c r="K21" s="578"/>
    </row>
    <row r="22" spans="1:14" ht="45.75" hidden="1" customHeight="1" x14ac:dyDescent="0.2">
      <c r="A22" s="198"/>
      <c r="B22" s="103"/>
      <c r="C22" s="101"/>
      <c r="D22" s="100"/>
      <c r="E22" s="103"/>
      <c r="F22" s="527"/>
      <c r="G22" s="527"/>
      <c r="H22" s="527"/>
      <c r="I22" s="527"/>
      <c r="J22" s="527"/>
      <c r="K22" s="578"/>
    </row>
    <row r="23" spans="1:14" ht="28.5" hidden="1" customHeight="1" x14ac:dyDescent="0.2">
      <c r="A23" s="198"/>
      <c r="B23" s="103"/>
      <c r="C23" s="101"/>
      <c r="D23" s="100"/>
      <c r="E23" s="103"/>
      <c r="F23" s="527"/>
      <c r="G23" s="527"/>
      <c r="H23" s="527"/>
      <c r="I23" s="527"/>
      <c r="J23" s="527"/>
      <c r="K23" s="578"/>
    </row>
    <row r="24" spans="1:14" ht="37.5" hidden="1" customHeight="1" x14ac:dyDescent="0.2">
      <c r="A24" s="198"/>
      <c r="B24" s="103"/>
      <c r="C24" s="101"/>
      <c r="D24" s="100"/>
      <c r="E24" s="103"/>
      <c r="F24" s="527"/>
      <c r="G24" s="527"/>
      <c r="H24" s="527"/>
      <c r="I24" s="527"/>
      <c r="J24" s="527"/>
      <c r="K24" s="578"/>
    </row>
    <row r="25" spans="1:14" ht="38.25" hidden="1" customHeight="1" x14ac:dyDescent="0.2">
      <c r="A25" s="107"/>
      <c r="B25" s="100"/>
      <c r="C25" s="101"/>
      <c r="D25" s="100"/>
      <c r="E25" s="103"/>
      <c r="F25" s="527"/>
      <c r="G25" s="527"/>
      <c r="H25" s="527"/>
      <c r="I25" s="527"/>
      <c r="J25" s="527"/>
      <c r="K25" s="578"/>
    </row>
    <row r="26" spans="1:14" ht="42.75" hidden="1" customHeight="1" x14ac:dyDescent="0.2">
      <c r="A26" s="107"/>
      <c r="B26" s="100"/>
      <c r="C26" s="101"/>
      <c r="D26" s="100"/>
      <c r="E26" s="103"/>
      <c r="F26" s="527"/>
      <c r="G26" s="527"/>
      <c r="H26" s="527"/>
      <c r="I26" s="527"/>
      <c r="J26" s="527"/>
      <c r="K26" s="578"/>
    </row>
    <row r="27" spans="1:14" ht="18" hidden="1" customHeight="1" x14ac:dyDescent="0.2">
      <c r="A27" s="107"/>
      <c r="B27" s="100"/>
      <c r="C27" s="101"/>
      <c r="D27" s="100"/>
      <c r="E27" s="100"/>
      <c r="F27" s="527"/>
      <c r="G27" s="527"/>
      <c r="H27" s="527"/>
      <c r="I27" s="527"/>
      <c r="J27" s="527"/>
      <c r="K27" s="578"/>
    </row>
    <row r="28" spans="1:14" ht="18" customHeight="1" x14ac:dyDescent="0.2">
      <c r="A28" s="939" t="s">
        <v>469</v>
      </c>
      <c r="B28" s="940"/>
      <c r="C28" s="940"/>
      <c r="D28" s="940"/>
      <c r="E28" s="940"/>
      <c r="F28" s="940"/>
      <c r="G28" s="583">
        <f>SUM(G17:G27)</f>
        <v>9600000</v>
      </c>
      <c r="H28" s="583">
        <f>SUM(H17:H27)</f>
        <v>9600000</v>
      </c>
      <c r="I28" s="583">
        <f>SUM(I17:I27)</f>
        <v>0</v>
      </c>
      <c r="J28" s="583">
        <f>SUM(J17:J27)</f>
        <v>0</v>
      </c>
      <c r="K28" s="582">
        <f>SUM(K17:K27)</f>
        <v>0</v>
      </c>
    </row>
    <row r="29" spans="1:14" ht="27.75" customHeight="1" x14ac:dyDescent="0.2">
      <c r="A29" s="943" t="s">
        <v>402</v>
      </c>
      <c r="B29" s="944"/>
      <c r="C29" s="944"/>
      <c r="D29" s="51" t="s">
        <v>118</v>
      </c>
      <c r="E29" s="51" t="s">
        <v>405</v>
      </c>
      <c r="F29" s="51" t="s">
        <v>470</v>
      </c>
      <c r="G29" s="589" t="s">
        <v>471</v>
      </c>
      <c r="H29" s="588" t="s">
        <v>411</v>
      </c>
      <c r="I29" s="588" t="s">
        <v>412</v>
      </c>
      <c r="J29" s="588" t="s">
        <v>411</v>
      </c>
      <c r="K29" s="587" t="s">
        <v>412</v>
      </c>
    </row>
    <row r="30" spans="1:14" ht="18" customHeight="1" x14ac:dyDescent="0.2">
      <c r="A30" s="945" t="s">
        <v>472</v>
      </c>
      <c r="B30" s="946"/>
      <c r="C30" s="946"/>
      <c r="D30" s="946"/>
      <c r="E30" s="946"/>
      <c r="F30" s="946"/>
      <c r="G30" s="946"/>
      <c r="H30" s="946"/>
      <c r="I30" s="946"/>
      <c r="J30" s="946"/>
      <c r="K30" s="947"/>
    </row>
    <row r="31" spans="1:14" ht="48" customHeight="1" x14ac:dyDescent="0.2">
      <c r="A31" s="825" t="s">
        <v>426</v>
      </c>
      <c r="B31" s="826"/>
      <c r="C31" s="826"/>
      <c r="D31" s="20" t="s">
        <v>473</v>
      </c>
      <c r="E31" s="2">
        <f>+E17</f>
        <v>4</v>
      </c>
      <c r="F31" s="527">
        <f>42000*14*B17</f>
        <v>588000</v>
      </c>
      <c r="G31" s="527">
        <f>E31*F31</f>
        <v>2352000</v>
      </c>
      <c r="H31" s="586">
        <f>+G31</f>
        <v>2352000</v>
      </c>
      <c r="I31" s="586"/>
      <c r="J31" s="585"/>
      <c r="K31" s="584"/>
    </row>
    <row r="32" spans="1:14" ht="18" customHeight="1" x14ac:dyDescent="0.2">
      <c r="A32" s="825" t="s">
        <v>427</v>
      </c>
      <c r="B32" s="826"/>
      <c r="C32" s="826"/>
      <c r="D32" s="20" t="s">
        <v>474</v>
      </c>
      <c r="E32" s="2">
        <v>1</v>
      </c>
      <c r="F32" s="527">
        <v>150000</v>
      </c>
      <c r="G32" s="527">
        <f>+F32*E32</f>
        <v>150000</v>
      </c>
      <c r="H32" s="586"/>
      <c r="I32" s="586">
        <f>+G32</f>
        <v>150000</v>
      </c>
      <c r="J32" s="585"/>
      <c r="K32" s="584"/>
    </row>
    <row r="33" spans="1:12" ht="33" customHeight="1" x14ac:dyDescent="0.2">
      <c r="A33" s="825" t="s">
        <v>428</v>
      </c>
      <c r="B33" s="826"/>
      <c r="C33" s="826"/>
      <c r="D33" s="20" t="s">
        <v>475</v>
      </c>
      <c r="E33" s="2">
        <v>3</v>
      </c>
      <c r="F33" s="527">
        <v>49600</v>
      </c>
      <c r="G33" s="527">
        <f>+F33*E33</f>
        <v>148800</v>
      </c>
      <c r="H33" s="586"/>
      <c r="I33" s="586">
        <f>+G33</f>
        <v>148800</v>
      </c>
      <c r="J33" s="585"/>
      <c r="K33" s="584"/>
    </row>
    <row r="34" spans="1:12" ht="45.75" customHeight="1" x14ac:dyDescent="0.2">
      <c r="A34" s="825" t="s">
        <v>429</v>
      </c>
      <c r="B34" s="826"/>
      <c r="C34" s="826"/>
      <c r="D34" s="20" t="s">
        <v>476</v>
      </c>
      <c r="E34" s="2">
        <v>2</v>
      </c>
      <c r="F34" s="527">
        <v>55880</v>
      </c>
      <c r="G34" s="527">
        <f>+F34*E34</f>
        <v>111760</v>
      </c>
      <c r="H34" s="586"/>
      <c r="I34" s="586">
        <f>+G34</f>
        <v>111760</v>
      </c>
      <c r="J34" s="585"/>
      <c r="K34" s="584"/>
    </row>
    <row r="35" spans="1:12" ht="33.75" customHeight="1" x14ac:dyDescent="0.2">
      <c r="A35" s="825" t="s">
        <v>430</v>
      </c>
      <c r="B35" s="826"/>
      <c r="C35" s="826"/>
      <c r="D35" s="20" t="s">
        <v>476</v>
      </c>
      <c r="E35" s="2">
        <v>1</v>
      </c>
      <c r="F35" s="527">
        <v>40000</v>
      </c>
      <c r="G35" s="527">
        <f>+F35*E35</f>
        <v>40000</v>
      </c>
      <c r="H35" s="586"/>
      <c r="I35" s="586">
        <f>+G35</f>
        <v>40000</v>
      </c>
      <c r="J35" s="585"/>
      <c r="K35" s="584"/>
    </row>
    <row r="36" spans="1:12" ht="63.75" customHeight="1" x14ac:dyDescent="0.2">
      <c r="A36" s="825" t="s">
        <v>431</v>
      </c>
      <c r="B36" s="826"/>
      <c r="C36" s="826"/>
      <c r="D36" s="20" t="s">
        <v>477</v>
      </c>
      <c r="E36" s="2">
        <v>1</v>
      </c>
      <c r="F36" s="527">
        <v>7540000</v>
      </c>
      <c r="G36" s="527">
        <f>+F36*E36</f>
        <v>7540000</v>
      </c>
      <c r="H36" s="586"/>
      <c r="I36" s="586"/>
      <c r="J36" s="585"/>
      <c r="K36" s="584">
        <f>+G36</f>
        <v>7540000</v>
      </c>
    </row>
    <row r="37" spans="1:12" ht="18" hidden="1" customHeight="1" x14ac:dyDescent="0.2">
      <c r="A37" s="825"/>
      <c r="B37" s="826"/>
      <c r="C37" s="826"/>
      <c r="D37" s="20"/>
      <c r="E37" s="20"/>
      <c r="F37" s="527"/>
      <c r="G37" s="527"/>
      <c r="H37" s="586"/>
      <c r="I37" s="586"/>
      <c r="J37" s="585"/>
      <c r="K37" s="584"/>
    </row>
    <row r="38" spans="1:12" ht="18" hidden="1" customHeight="1" x14ac:dyDescent="0.2">
      <c r="A38" s="825"/>
      <c r="B38" s="826"/>
      <c r="C38" s="826"/>
      <c r="D38" s="20"/>
      <c r="E38" s="20"/>
      <c r="F38" s="527"/>
      <c r="G38" s="527"/>
      <c r="H38" s="586"/>
      <c r="I38" s="586"/>
      <c r="J38" s="585"/>
      <c r="K38" s="584"/>
    </row>
    <row r="39" spans="1:12" ht="18" hidden="1" customHeight="1" x14ac:dyDescent="0.2">
      <c r="A39" s="825"/>
      <c r="B39" s="826"/>
      <c r="C39" s="826"/>
      <c r="D39" s="20"/>
      <c r="E39" s="20"/>
      <c r="F39" s="527"/>
      <c r="G39" s="527"/>
      <c r="H39" s="586"/>
      <c r="I39" s="586"/>
      <c r="J39" s="585"/>
      <c r="K39" s="584"/>
    </row>
    <row r="40" spans="1:12" ht="18" hidden="1" customHeight="1" x14ac:dyDescent="0.2">
      <c r="A40" s="825"/>
      <c r="B40" s="826"/>
      <c r="C40" s="826"/>
      <c r="D40" s="20"/>
      <c r="E40" s="20"/>
      <c r="F40" s="527"/>
      <c r="G40" s="527"/>
      <c r="H40" s="586"/>
      <c r="I40" s="586"/>
      <c r="J40" s="585"/>
      <c r="K40" s="584"/>
    </row>
    <row r="41" spans="1:12" ht="18" hidden="1" customHeight="1" x14ac:dyDescent="0.2">
      <c r="A41" s="825"/>
      <c r="B41" s="826"/>
      <c r="C41" s="826"/>
      <c r="D41" s="20"/>
      <c r="E41" s="20"/>
      <c r="F41" s="527"/>
      <c r="G41" s="527"/>
      <c r="H41" s="586"/>
      <c r="I41" s="586"/>
      <c r="J41" s="585"/>
      <c r="K41" s="584"/>
    </row>
    <row r="42" spans="1:12" ht="18" hidden="1" customHeight="1" x14ac:dyDescent="0.2">
      <c r="A42" s="825"/>
      <c r="B42" s="826"/>
      <c r="C42" s="826"/>
      <c r="D42" s="20"/>
      <c r="E42" s="20"/>
      <c r="F42" s="527"/>
      <c r="G42" s="527"/>
      <c r="H42" s="586"/>
      <c r="I42" s="586"/>
      <c r="J42" s="585"/>
      <c r="K42" s="584"/>
    </row>
    <row r="43" spans="1:12" ht="18" hidden="1" customHeight="1" x14ac:dyDescent="0.2">
      <c r="A43" s="825"/>
      <c r="B43" s="826"/>
      <c r="C43" s="826"/>
      <c r="D43" s="20"/>
      <c r="E43" s="20"/>
      <c r="F43" s="527"/>
      <c r="G43" s="527">
        <f>E43*F43</f>
        <v>0</v>
      </c>
      <c r="H43" s="586"/>
      <c r="I43" s="586"/>
      <c r="J43" s="585"/>
      <c r="K43" s="584"/>
    </row>
    <row r="44" spans="1:12" ht="18" hidden="1" customHeight="1" x14ac:dyDescent="0.2">
      <c r="A44" s="825"/>
      <c r="B44" s="826"/>
      <c r="C44" s="826"/>
      <c r="D44" s="20"/>
      <c r="E44" s="20"/>
      <c r="F44" s="527"/>
      <c r="G44" s="527">
        <f>E44*F44</f>
        <v>0</v>
      </c>
      <c r="H44" s="586"/>
      <c r="I44" s="586"/>
      <c r="J44" s="585"/>
      <c r="K44" s="584"/>
    </row>
    <row r="45" spans="1:12" ht="18" customHeight="1" x14ac:dyDescent="0.2">
      <c r="A45" s="939" t="s">
        <v>478</v>
      </c>
      <c r="B45" s="940"/>
      <c r="C45" s="940"/>
      <c r="D45" s="940"/>
      <c r="E45" s="940"/>
      <c r="F45" s="940"/>
      <c r="G45" s="583">
        <f>SUM(G31:G44)</f>
        <v>10342560</v>
      </c>
      <c r="H45" s="583">
        <f>SUM(H31:H44)</f>
        <v>2352000</v>
      </c>
      <c r="I45" s="583">
        <f>SUM(I31:I44)</f>
        <v>450560</v>
      </c>
      <c r="J45" s="583">
        <f>SUM(J31:J44)</f>
        <v>0</v>
      </c>
      <c r="K45" s="582">
        <f>SUM(K31:K44)</f>
        <v>7540000</v>
      </c>
    </row>
    <row r="46" spans="1:12" ht="18" customHeight="1" thickBot="1" x14ac:dyDescent="0.25">
      <c r="A46" s="941" t="s">
        <v>479</v>
      </c>
      <c r="B46" s="942"/>
      <c r="C46" s="942"/>
      <c r="D46" s="942"/>
      <c r="E46" s="942"/>
      <c r="F46" s="942"/>
      <c r="G46" s="581">
        <f>G28+G45</f>
        <v>19942560</v>
      </c>
      <c r="H46" s="581">
        <f>H28+H45</f>
        <v>11952000</v>
      </c>
      <c r="I46" s="581">
        <f>I28+I45</f>
        <v>450560</v>
      </c>
      <c r="J46" s="581">
        <f>J28+J45</f>
        <v>0</v>
      </c>
      <c r="K46" s="580">
        <f>K28+K45</f>
        <v>7540000</v>
      </c>
    </row>
    <row r="47" spans="1:12" ht="18" customHeight="1" thickBot="1" x14ac:dyDescent="0.25">
      <c r="A47" s="927" t="s">
        <v>480</v>
      </c>
      <c r="B47" s="928"/>
      <c r="C47" s="928"/>
      <c r="D47" s="928"/>
      <c r="E47" s="928"/>
      <c r="F47" s="928"/>
      <c r="G47" s="593" t="s">
        <v>481</v>
      </c>
      <c r="H47" s="929"/>
      <c r="I47" s="929"/>
      <c r="J47" s="929"/>
      <c r="K47" s="930"/>
    </row>
    <row r="48" spans="1:12" ht="18" customHeight="1" x14ac:dyDescent="0.2">
      <c r="A48" s="931" t="str">
        <f>IF(G47="Si","Administración","Gastos de administración")</f>
        <v>Administración</v>
      </c>
      <c r="B48" s="932"/>
      <c r="C48" s="932"/>
      <c r="D48" s="932"/>
      <c r="E48" s="933"/>
      <c r="F48" s="216">
        <v>0.14000000000000001</v>
      </c>
      <c r="G48" s="579">
        <f>F48*H46</f>
        <v>1673280.0000000002</v>
      </c>
      <c r="H48" s="527">
        <f>G48</f>
        <v>1673280.0000000002</v>
      </c>
      <c r="I48" s="527"/>
      <c r="J48" s="527"/>
      <c r="K48" s="578"/>
      <c r="L48" s="217" t="s">
        <v>482</v>
      </c>
    </row>
    <row r="49" spans="1:12" ht="18" customHeight="1" x14ac:dyDescent="0.2">
      <c r="A49" s="934" t="str">
        <f>IF(G47="Si","Utilidad","")</f>
        <v>Utilidad</v>
      </c>
      <c r="B49" s="935"/>
      <c r="C49" s="935"/>
      <c r="D49" s="935"/>
      <c r="E49" s="936"/>
      <c r="F49" s="216"/>
      <c r="G49" s="579">
        <v>0</v>
      </c>
      <c r="H49" s="527"/>
      <c r="I49" s="527"/>
      <c r="J49" s="527"/>
      <c r="K49" s="578"/>
    </row>
    <row r="50" spans="1:12" ht="18" customHeight="1" x14ac:dyDescent="0.2">
      <c r="A50" s="934" t="str">
        <f>IF(G47="Si","IVA","")</f>
        <v>IVA</v>
      </c>
      <c r="B50" s="935"/>
      <c r="C50" s="935"/>
      <c r="D50" s="935"/>
      <c r="E50" s="936"/>
      <c r="F50" s="216"/>
      <c r="G50" s="579">
        <f>G46*F50</f>
        <v>0</v>
      </c>
      <c r="H50" s="527"/>
      <c r="I50" s="527"/>
      <c r="J50" s="527"/>
      <c r="K50" s="578"/>
      <c r="L50" s="215" t="s">
        <v>453</v>
      </c>
    </row>
    <row r="51" spans="1:12" ht="18" customHeight="1" thickBot="1" x14ac:dyDescent="0.25">
      <c r="A51" s="937" t="str">
        <f>IF(G47="Si","TOTAL (después de AU e IVA)", "TOTAL (después de administración)")</f>
        <v>TOTAL (después de AU e IVA)</v>
      </c>
      <c r="B51" s="938"/>
      <c r="C51" s="938"/>
      <c r="D51" s="938"/>
      <c r="E51" s="938"/>
      <c r="F51" s="938"/>
      <c r="G51" s="577">
        <f>SUM(G48:G50)+G46</f>
        <v>21615840</v>
      </c>
      <c r="H51" s="576">
        <f>SUM(H48:H50)+H46</f>
        <v>13625280</v>
      </c>
      <c r="I51" s="576">
        <f>SUM(I48:I50)+I46</f>
        <v>450560</v>
      </c>
      <c r="J51" s="576">
        <f>SUM(J48:J50)+J46</f>
        <v>0</v>
      </c>
      <c r="K51" s="575">
        <f>SUM(K48:K50)+K46</f>
        <v>7540000</v>
      </c>
    </row>
    <row r="52" spans="1:12" ht="45.75" hidden="1" customHeight="1" thickBot="1" x14ac:dyDescent="0.25">
      <c r="A52" s="200" t="s">
        <v>483</v>
      </c>
      <c r="B52" s="366"/>
      <c r="C52" s="201" t="s">
        <v>118</v>
      </c>
      <c r="D52" s="366"/>
      <c r="E52" s="201" t="s">
        <v>484</v>
      </c>
      <c r="F52" s="443">
        <f>IFERROR(G46/B52,0)</f>
        <v>0</v>
      </c>
      <c r="G52" s="921" t="s">
        <v>485</v>
      </c>
      <c r="H52" s="922"/>
      <c r="I52" s="922"/>
      <c r="J52" s="922"/>
      <c r="K52" s="923"/>
    </row>
    <row r="53" spans="1:12" ht="12" hidden="1" customHeight="1" thickBot="1" x14ac:dyDescent="0.25">
      <c r="A53" s="924"/>
      <c r="B53" s="925"/>
      <c r="C53" s="925"/>
      <c r="D53" s="925"/>
      <c r="E53" s="925"/>
      <c r="F53" s="925"/>
      <c r="G53" s="925"/>
      <c r="H53" s="925"/>
      <c r="I53" s="925"/>
      <c r="J53" s="925"/>
      <c r="K53" s="926"/>
    </row>
    <row r="54" spans="1:12" ht="53.25" hidden="1" customHeight="1" thickBot="1" x14ac:dyDescent="0.25">
      <c r="A54" s="200" t="s">
        <v>483</v>
      </c>
      <c r="B54" s="366">
        <v>10</v>
      </c>
      <c r="C54" s="201" t="s">
        <v>118</v>
      </c>
      <c r="D54" s="366" t="s">
        <v>486</v>
      </c>
      <c r="E54" s="201" t="s">
        <v>487</v>
      </c>
      <c r="F54" s="443">
        <f>IFERROR((G46-G28)/B54,0)</f>
        <v>1034256</v>
      </c>
      <c r="G54" s="921" t="s">
        <v>485</v>
      </c>
      <c r="H54" s="922"/>
      <c r="I54" s="922"/>
      <c r="J54" s="922"/>
      <c r="K54" s="923"/>
    </row>
    <row r="55" spans="1:12" ht="18" hidden="1" customHeight="1" thickBot="1" x14ac:dyDescent="0.25">
      <c r="A55" s="952"/>
      <c r="B55" s="953"/>
      <c r="C55" s="953"/>
      <c r="D55" s="953"/>
      <c r="E55" s="953"/>
      <c r="F55" s="953"/>
      <c r="G55" s="953"/>
      <c r="H55" s="953"/>
      <c r="I55" s="953"/>
      <c r="J55" s="953"/>
      <c r="K55" s="953"/>
    </row>
    <row r="56" spans="1:12" ht="18" hidden="1" customHeight="1" x14ac:dyDescent="0.2">
      <c r="A56" s="948" t="s">
        <v>488</v>
      </c>
      <c r="B56" s="949"/>
      <c r="C56" s="949"/>
      <c r="D56" s="949"/>
      <c r="E56" s="949"/>
      <c r="F56" s="949"/>
      <c r="G56" s="949"/>
      <c r="H56" s="949"/>
      <c r="I56" s="949"/>
      <c r="J56" s="949"/>
      <c r="K56" s="950"/>
    </row>
    <row r="57" spans="1:12" ht="30" hidden="1" customHeight="1" x14ac:dyDescent="0.2">
      <c r="A57" s="197" t="s">
        <v>402</v>
      </c>
      <c r="B57" s="44" t="s">
        <v>403</v>
      </c>
      <c r="C57" s="44" t="s">
        <v>404</v>
      </c>
      <c r="D57" s="44" t="s">
        <v>118</v>
      </c>
      <c r="E57" s="44" t="s">
        <v>405</v>
      </c>
      <c r="F57" s="590" t="s">
        <v>406</v>
      </c>
      <c r="G57" s="590" t="s">
        <v>407</v>
      </c>
      <c r="H57" s="588" t="s">
        <v>411</v>
      </c>
      <c r="I57" s="588" t="s">
        <v>412</v>
      </c>
      <c r="J57" s="588" t="s">
        <v>411</v>
      </c>
      <c r="K57" s="587" t="s">
        <v>412</v>
      </c>
    </row>
    <row r="58" spans="1:12" ht="18" hidden="1" customHeight="1" x14ac:dyDescent="0.2">
      <c r="A58" s="945" t="s">
        <v>399</v>
      </c>
      <c r="B58" s="946"/>
      <c r="C58" s="946"/>
      <c r="D58" s="946"/>
      <c r="E58" s="946"/>
      <c r="F58" s="946"/>
      <c r="G58" s="946"/>
      <c r="H58" s="946"/>
      <c r="I58" s="946"/>
      <c r="J58" s="946"/>
      <c r="K58" s="947"/>
    </row>
    <row r="59" spans="1:12" ht="24.75" hidden="1" customHeight="1" x14ac:dyDescent="0.2">
      <c r="A59" s="198"/>
      <c r="B59" s="103"/>
      <c r="C59" s="101"/>
      <c r="D59" s="103"/>
      <c r="E59" s="103"/>
      <c r="F59" s="527"/>
      <c r="G59" s="527">
        <f t="shared" ref="G59:G69" si="0">B59*C59*E59*F59</f>
        <v>0</v>
      </c>
      <c r="H59" s="527"/>
      <c r="I59" s="527"/>
      <c r="J59" s="527"/>
      <c r="K59" s="578"/>
    </row>
    <row r="60" spans="1:12" ht="24.75" hidden="1" customHeight="1" x14ac:dyDescent="0.2">
      <c r="A60" s="198"/>
      <c r="B60" s="103"/>
      <c r="C60" s="101"/>
      <c r="D60" s="103"/>
      <c r="E60" s="103"/>
      <c r="F60" s="527"/>
      <c r="G60" s="527">
        <f t="shared" si="0"/>
        <v>0</v>
      </c>
      <c r="H60" s="527"/>
      <c r="I60" s="527"/>
      <c r="J60" s="527"/>
      <c r="K60" s="578"/>
    </row>
    <row r="61" spans="1:12" ht="26.25" hidden="1" customHeight="1" x14ac:dyDescent="0.2">
      <c r="A61" s="198"/>
      <c r="B61" s="103"/>
      <c r="C61" s="101"/>
      <c r="D61" s="103"/>
      <c r="E61" s="103"/>
      <c r="F61" s="527"/>
      <c r="G61" s="527">
        <f t="shared" si="0"/>
        <v>0</v>
      </c>
      <c r="H61" s="527"/>
      <c r="I61" s="527"/>
      <c r="J61" s="527"/>
      <c r="K61" s="578"/>
    </row>
    <row r="62" spans="1:12" ht="18" hidden="1" customHeight="1" x14ac:dyDescent="0.2">
      <c r="A62" s="198"/>
      <c r="B62" s="103"/>
      <c r="C62" s="101"/>
      <c r="D62" s="103"/>
      <c r="E62" s="103"/>
      <c r="F62" s="527"/>
      <c r="G62" s="527">
        <f t="shared" si="0"/>
        <v>0</v>
      </c>
      <c r="H62" s="527"/>
      <c r="I62" s="527"/>
      <c r="J62" s="527"/>
      <c r="K62" s="578"/>
    </row>
    <row r="63" spans="1:12" ht="18" hidden="1" customHeight="1" x14ac:dyDescent="0.2">
      <c r="A63" s="198"/>
      <c r="B63" s="103"/>
      <c r="C63" s="101"/>
      <c r="D63" s="103"/>
      <c r="E63" s="103"/>
      <c r="F63" s="527"/>
      <c r="G63" s="527">
        <f t="shared" si="0"/>
        <v>0</v>
      </c>
      <c r="H63" s="527"/>
      <c r="I63" s="527"/>
      <c r="J63" s="527"/>
      <c r="K63" s="578"/>
    </row>
    <row r="64" spans="1:12" ht="18" hidden="1" customHeight="1" x14ac:dyDescent="0.2">
      <c r="A64" s="198"/>
      <c r="B64" s="103"/>
      <c r="C64" s="101"/>
      <c r="D64" s="103"/>
      <c r="E64" s="103"/>
      <c r="F64" s="527"/>
      <c r="G64" s="527">
        <f t="shared" si="0"/>
        <v>0</v>
      </c>
      <c r="H64" s="527"/>
      <c r="I64" s="527"/>
      <c r="J64" s="527"/>
      <c r="K64" s="578"/>
    </row>
    <row r="65" spans="1:11" ht="18" hidden="1" customHeight="1" x14ac:dyDescent="0.2">
      <c r="A65" s="198"/>
      <c r="B65" s="103"/>
      <c r="C65" s="101"/>
      <c r="D65" s="103"/>
      <c r="E65" s="103"/>
      <c r="F65" s="527"/>
      <c r="G65" s="527">
        <f t="shared" si="0"/>
        <v>0</v>
      </c>
      <c r="H65" s="527"/>
      <c r="I65" s="527"/>
      <c r="J65" s="527"/>
      <c r="K65" s="578"/>
    </row>
    <row r="66" spans="1:11" ht="18" hidden="1" customHeight="1" x14ac:dyDescent="0.2">
      <c r="A66" s="198"/>
      <c r="B66" s="103"/>
      <c r="C66" s="101"/>
      <c r="D66" s="103"/>
      <c r="E66" s="103"/>
      <c r="F66" s="527"/>
      <c r="G66" s="527">
        <f t="shared" si="0"/>
        <v>0</v>
      </c>
      <c r="H66" s="527"/>
      <c r="I66" s="527"/>
      <c r="J66" s="527"/>
      <c r="K66" s="578"/>
    </row>
    <row r="67" spans="1:11" ht="18" hidden="1" customHeight="1" x14ac:dyDescent="0.2">
      <c r="A67" s="107"/>
      <c r="B67" s="100"/>
      <c r="C67" s="101"/>
      <c r="D67" s="100"/>
      <c r="E67" s="100"/>
      <c r="F67" s="527"/>
      <c r="G67" s="527">
        <f t="shared" si="0"/>
        <v>0</v>
      </c>
      <c r="H67" s="527"/>
      <c r="I67" s="527"/>
      <c r="J67" s="527"/>
      <c r="K67" s="578"/>
    </row>
    <row r="68" spans="1:11" ht="5.25" hidden="1" customHeight="1" x14ac:dyDescent="0.2">
      <c r="A68" s="107"/>
      <c r="B68" s="100"/>
      <c r="C68" s="101"/>
      <c r="D68" s="100"/>
      <c r="E68" s="100"/>
      <c r="F68" s="527"/>
      <c r="G68" s="527">
        <f t="shared" si="0"/>
        <v>0</v>
      </c>
      <c r="H68" s="527"/>
      <c r="I68" s="527"/>
      <c r="J68" s="527"/>
      <c r="K68" s="578"/>
    </row>
    <row r="69" spans="1:11" ht="12.75" hidden="1" customHeight="1" x14ac:dyDescent="0.2">
      <c r="A69" s="107"/>
      <c r="B69" s="100"/>
      <c r="C69" s="101"/>
      <c r="D69" s="100"/>
      <c r="E69" s="100"/>
      <c r="F69" s="527"/>
      <c r="G69" s="527">
        <f t="shared" si="0"/>
        <v>0</v>
      </c>
      <c r="H69" s="527"/>
      <c r="I69" s="527"/>
      <c r="J69" s="527"/>
      <c r="K69" s="578"/>
    </row>
    <row r="70" spans="1:11" ht="18" hidden="1" customHeight="1" x14ac:dyDescent="0.2">
      <c r="A70" s="939" t="s">
        <v>469</v>
      </c>
      <c r="B70" s="940"/>
      <c r="C70" s="940"/>
      <c r="D70" s="940"/>
      <c r="E70" s="940"/>
      <c r="F70" s="940"/>
      <c r="G70" s="583">
        <f>SUM(G59:G69)</f>
        <v>0</v>
      </c>
      <c r="H70" s="583">
        <f>SUM(H59:H69)</f>
        <v>0</v>
      </c>
      <c r="I70" s="583">
        <f>SUM(I59:I69)</f>
        <v>0</v>
      </c>
      <c r="J70" s="583">
        <f>SUM(J59:J69)</f>
        <v>0</v>
      </c>
      <c r="K70" s="582">
        <f>SUM(K59:K69)</f>
        <v>0</v>
      </c>
    </row>
    <row r="71" spans="1:11" ht="28.5" hidden="1" customHeight="1" x14ac:dyDescent="0.2">
      <c r="A71" s="943" t="s">
        <v>402</v>
      </c>
      <c r="B71" s="944"/>
      <c r="C71" s="944"/>
      <c r="D71" s="51" t="s">
        <v>118</v>
      </c>
      <c r="E71" s="51" t="s">
        <v>405</v>
      </c>
      <c r="F71" s="51" t="s">
        <v>470</v>
      </c>
      <c r="G71" s="589" t="s">
        <v>471</v>
      </c>
      <c r="H71" s="588" t="s">
        <v>411</v>
      </c>
      <c r="I71" s="588" t="s">
        <v>412</v>
      </c>
      <c r="J71" s="588" t="s">
        <v>411</v>
      </c>
      <c r="K71" s="587" t="s">
        <v>412</v>
      </c>
    </row>
    <row r="72" spans="1:11" ht="18" hidden="1" customHeight="1" x14ac:dyDescent="0.2">
      <c r="A72" s="945" t="s">
        <v>472</v>
      </c>
      <c r="B72" s="946"/>
      <c r="C72" s="946"/>
      <c r="D72" s="946"/>
      <c r="E72" s="946"/>
      <c r="F72" s="946"/>
      <c r="G72" s="946"/>
      <c r="H72" s="946"/>
      <c r="I72" s="946"/>
      <c r="J72" s="946"/>
      <c r="K72" s="947"/>
    </row>
    <row r="73" spans="1:11" ht="18" hidden="1" customHeight="1" x14ac:dyDescent="0.2">
      <c r="A73" s="825"/>
      <c r="B73" s="826"/>
      <c r="C73" s="826"/>
      <c r="D73" s="20"/>
      <c r="E73" s="20"/>
      <c r="F73" s="527"/>
      <c r="G73" s="527">
        <f t="shared" ref="G73:G86" si="1">E73*F73</f>
        <v>0</v>
      </c>
      <c r="H73" s="586"/>
      <c r="I73" s="586"/>
      <c r="J73" s="585"/>
      <c r="K73" s="584"/>
    </row>
    <row r="74" spans="1:11" ht="18" hidden="1" customHeight="1" x14ac:dyDescent="0.2">
      <c r="A74" s="825"/>
      <c r="B74" s="826"/>
      <c r="C74" s="826"/>
      <c r="D74" s="20"/>
      <c r="E74" s="20"/>
      <c r="F74" s="527"/>
      <c r="G74" s="527">
        <f t="shared" si="1"/>
        <v>0</v>
      </c>
      <c r="H74" s="586"/>
      <c r="I74" s="586"/>
      <c r="J74" s="585"/>
      <c r="K74" s="584"/>
    </row>
    <row r="75" spans="1:11" ht="18" hidden="1" customHeight="1" x14ac:dyDescent="0.2">
      <c r="A75" s="825"/>
      <c r="B75" s="826"/>
      <c r="C75" s="826"/>
      <c r="D75" s="20"/>
      <c r="E75" s="20"/>
      <c r="F75" s="527"/>
      <c r="G75" s="527">
        <f t="shared" si="1"/>
        <v>0</v>
      </c>
      <c r="H75" s="586"/>
      <c r="I75" s="586"/>
      <c r="J75" s="585"/>
      <c r="K75" s="584"/>
    </row>
    <row r="76" spans="1:11" ht="18" hidden="1" customHeight="1" x14ac:dyDescent="0.2">
      <c r="A76" s="825"/>
      <c r="B76" s="826"/>
      <c r="C76" s="826"/>
      <c r="D76" s="20"/>
      <c r="E76" s="20"/>
      <c r="F76" s="527"/>
      <c r="G76" s="527">
        <f t="shared" si="1"/>
        <v>0</v>
      </c>
      <c r="H76" s="586"/>
      <c r="I76" s="586"/>
      <c r="J76" s="585"/>
      <c r="K76" s="584"/>
    </row>
    <row r="77" spans="1:11" ht="18" hidden="1" customHeight="1" x14ac:dyDescent="0.2">
      <c r="A77" s="825"/>
      <c r="B77" s="826"/>
      <c r="C77" s="826"/>
      <c r="D77" s="20"/>
      <c r="E77" s="20"/>
      <c r="F77" s="527"/>
      <c r="G77" s="527">
        <f t="shared" si="1"/>
        <v>0</v>
      </c>
      <c r="H77" s="586"/>
      <c r="I77" s="586"/>
      <c r="J77" s="585"/>
      <c r="K77" s="584"/>
    </row>
    <row r="78" spans="1:11" ht="18" hidden="1" customHeight="1" x14ac:dyDescent="0.2">
      <c r="A78" s="825"/>
      <c r="B78" s="826"/>
      <c r="C78" s="826"/>
      <c r="D78" s="20"/>
      <c r="E78" s="20"/>
      <c r="F78" s="527"/>
      <c r="G78" s="527">
        <f t="shared" si="1"/>
        <v>0</v>
      </c>
      <c r="H78" s="586"/>
      <c r="I78" s="586"/>
      <c r="J78" s="585"/>
      <c r="K78" s="584"/>
    </row>
    <row r="79" spans="1:11" ht="18" hidden="1" customHeight="1" x14ac:dyDescent="0.2">
      <c r="A79" s="825"/>
      <c r="B79" s="826"/>
      <c r="C79" s="826"/>
      <c r="D79" s="20"/>
      <c r="E79" s="20"/>
      <c r="F79" s="527"/>
      <c r="G79" s="527">
        <f t="shared" si="1"/>
        <v>0</v>
      </c>
      <c r="H79" s="586"/>
      <c r="I79" s="586"/>
      <c r="J79" s="585"/>
      <c r="K79" s="584"/>
    </row>
    <row r="80" spans="1:11" ht="18" hidden="1" customHeight="1" x14ac:dyDescent="0.2">
      <c r="A80" s="825"/>
      <c r="B80" s="826"/>
      <c r="C80" s="826"/>
      <c r="D80" s="20"/>
      <c r="E80" s="20"/>
      <c r="F80" s="527"/>
      <c r="G80" s="527">
        <f t="shared" si="1"/>
        <v>0</v>
      </c>
      <c r="H80" s="586"/>
      <c r="I80" s="586"/>
      <c r="J80" s="585"/>
      <c r="K80" s="584"/>
    </row>
    <row r="81" spans="1:12" ht="18" hidden="1" customHeight="1" x14ac:dyDescent="0.2">
      <c r="A81" s="825"/>
      <c r="B81" s="826"/>
      <c r="C81" s="826"/>
      <c r="D81" s="20"/>
      <c r="E81" s="20"/>
      <c r="F81" s="527"/>
      <c r="G81" s="527">
        <f t="shared" si="1"/>
        <v>0</v>
      </c>
      <c r="H81" s="586"/>
      <c r="I81" s="586"/>
      <c r="J81" s="585"/>
      <c r="K81" s="584"/>
    </row>
    <row r="82" spans="1:12" ht="18" hidden="1" customHeight="1" x14ac:dyDescent="0.2">
      <c r="A82" s="825"/>
      <c r="B82" s="826"/>
      <c r="C82" s="826"/>
      <c r="D82" s="20"/>
      <c r="E82" s="20"/>
      <c r="F82" s="527"/>
      <c r="G82" s="527">
        <f t="shared" si="1"/>
        <v>0</v>
      </c>
      <c r="H82" s="586"/>
      <c r="I82" s="586"/>
      <c r="J82" s="585"/>
      <c r="K82" s="584"/>
    </row>
    <row r="83" spans="1:12" ht="18" hidden="1" customHeight="1" x14ac:dyDescent="0.2">
      <c r="A83" s="825"/>
      <c r="B83" s="826"/>
      <c r="C83" s="826"/>
      <c r="D83" s="20"/>
      <c r="E83" s="20"/>
      <c r="F83" s="527"/>
      <c r="G83" s="527">
        <f t="shared" si="1"/>
        <v>0</v>
      </c>
      <c r="H83" s="586"/>
      <c r="I83" s="586"/>
      <c r="J83" s="585"/>
      <c r="K83" s="584"/>
    </row>
    <row r="84" spans="1:12" ht="18" hidden="1" customHeight="1" x14ac:dyDescent="0.2">
      <c r="A84" s="825"/>
      <c r="B84" s="826"/>
      <c r="C84" s="826"/>
      <c r="D84" s="20"/>
      <c r="E84" s="20"/>
      <c r="F84" s="527"/>
      <c r="G84" s="527">
        <f t="shared" si="1"/>
        <v>0</v>
      </c>
      <c r="H84" s="586"/>
      <c r="I84" s="586"/>
      <c r="J84" s="585"/>
      <c r="K84" s="584"/>
    </row>
    <row r="85" spans="1:12" ht="18" hidden="1" customHeight="1" x14ac:dyDescent="0.2">
      <c r="A85" s="825"/>
      <c r="B85" s="826"/>
      <c r="C85" s="826"/>
      <c r="D85" s="20"/>
      <c r="E85" s="20"/>
      <c r="F85" s="527"/>
      <c r="G85" s="527">
        <f t="shared" si="1"/>
        <v>0</v>
      </c>
      <c r="H85" s="586"/>
      <c r="I85" s="586"/>
      <c r="J85" s="585"/>
      <c r="K85" s="584"/>
    </row>
    <row r="86" spans="1:12" ht="18" hidden="1" customHeight="1" x14ac:dyDescent="0.2">
      <c r="A86" s="825"/>
      <c r="B86" s="826"/>
      <c r="C86" s="826"/>
      <c r="D86" s="20"/>
      <c r="E86" s="20"/>
      <c r="F86" s="527"/>
      <c r="G86" s="527">
        <f t="shared" si="1"/>
        <v>0</v>
      </c>
      <c r="H86" s="586"/>
      <c r="I86" s="586"/>
      <c r="J86" s="585"/>
      <c r="K86" s="584"/>
    </row>
    <row r="87" spans="1:12" ht="18" hidden="1" customHeight="1" x14ac:dyDescent="0.2">
      <c r="A87" s="939" t="s">
        <v>478</v>
      </c>
      <c r="B87" s="940"/>
      <c r="C87" s="940"/>
      <c r="D87" s="940"/>
      <c r="E87" s="940"/>
      <c r="F87" s="940"/>
      <c r="G87" s="583">
        <f>SUM(G73:G86)</f>
        <v>0</v>
      </c>
      <c r="H87" s="583">
        <f>SUM(H73:H86)</f>
        <v>0</v>
      </c>
      <c r="I87" s="583">
        <f>SUM(I73:I86)</f>
        <v>0</v>
      </c>
      <c r="J87" s="583">
        <f>SUM(J73:J86)</f>
        <v>0</v>
      </c>
      <c r="K87" s="582">
        <f>SUM(K73:K86)</f>
        <v>0</v>
      </c>
    </row>
    <row r="88" spans="1:12" ht="18" hidden="1" customHeight="1" thickBot="1" x14ac:dyDescent="0.25">
      <c r="A88" s="941" t="s">
        <v>479</v>
      </c>
      <c r="B88" s="942"/>
      <c r="C88" s="942"/>
      <c r="D88" s="942"/>
      <c r="E88" s="942"/>
      <c r="F88" s="942"/>
      <c r="G88" s="581">
        <f>G70+G87</f>
        <v>0</v>
      </c>
      <c r="H88" s="581">
        <f>H70+H87</f>
        <v>0</v>
      </c>
      <c r="I88" s="581">
        <f>I70+I87</f>
        <v>0</v>
      </c>
      <c r="J88" s="581">
        <f>J70+J87</f>
        <v>0</v>
      </c>
      <c r="K88" s="580">
        <f>K70+K87</f>
        <v>0</v>
      </c>
    </row>
    <row r="89" spans="1:12" ht="18" hidden="1" customHeight="1" thickBot="1" x14ac:dyDescent="0.25">
      <c r="A89" s="927" t="s">
        <v>480</v>
      </c>
      <c r="B89" s="928"/>
      <c r="C89" s="928"/>
      <c r="D89" s="928"/>
      <c r="E89" s="928"/>
      <c r="F89" s="928"/>
      <c r="G89" s="593" t="s">
        <v>481</v>
      </c>
      <c r="H89" s="929"/>
      <c r="I89" s="929"/>
      <c r="J89" s="929"/>
      <c r="K89" s="930"/>
    </row>
    <row r="90" spans="1:12" ht="18" hidden="1" customHeight="1" x14ac:dyDescent="0.2">
      <c r="A90" s="931" t="str">
        <f>IF(G89="Si","Administración","Gastos de administración")</f>
        <v>Administración</v>
      </c>
      <c r="B90" s="932"/>
      <c r="C90" s="932"/>
      <c r="D90" s="932"/>
      <c r="E90" s="933"/>
      <c r="F90" s="216"/>
      <c r="G90" s="579">
        <v>0</v>
      </c>
      <c r="H90" s="527">
        <f>G90</f>
        <v>0</v>
      </c>
      <c r="I90" s="527"/>
      <c r="J90" s="527"/>
      <c r="K90" s="578"/>
      <c r="L90" s="253" t="s">
        <v>482</v>
      </c>
    </row>
    <row r="91" spans="1:12" ht="18" hidden="1" customHeight="1" x14ac:dyDescent="0.2">
      <c r="A91" s="934" t="str">
        <f>IF(G89="Si","Utilidad","")</f>
        <v>Utilidad</v>
      </c>
      <c r="B91" s="935"/>
      <c r="C91" s="935"/>
      <c r="D91" s="935"/>
      <c r="E91" s="936"/>
      <c r="F91" s="216"/>
      <c r="G91" s="579">
        <v>0</v>
      </c>
      <c r="H91" s="527"/>
      <c r="I91" s="527"/>
      <c r="J91" s="527"/>
      <c r="K91" s="578"/>
    </row>
    <row r="92" spans="1:12" ht="18" hidden="1" customHeight="1" x14ac:dyDescent="0.2">
      <c r="A92" s="934" t="str">
        <f>IF(G89="Si","IVA","")</f>
        <v>IVA</v>
      </c>
      <c r="B92" s="935"/>
      <c r="C92" s="935"/>
      <c r="D92" s="935"/>
      <c r="E92" s="936"/>
      <c r="F92" s="216"/>
      <c r="G92" s="579">
        <f>G88*F92</f>
        <v>0</v>
      </c>
      <c r="H92" s="527"/>
      <c r="I92" s="527"/>
      <c r="J92" s="527"/>
      <c r="K92" s="578"/>
      <c r="L92" s="215" t="s">
        <v>453</v>
      </c>
    </row>
    <row r="93" spans="1:12" ht="18" hidden="1" customHeight="1" thickBot="1" x14ac:dyDescent="0.25">
      <c r="A93" s="937" t="str">
        <f>IF(G89="Si","TOTAL (después de AU e IVA)", "TOTAL (después de administración)")</f>
        <v>TOTAL (después de AU e IVA)</v>
      </c>
      <c r="B93" s="938"/>
      <c r="C93" s="938"/>
      <c r="D93" s="938"/>
      <c r="E93" s="938"/>
      <c r="F93" s="938"/>
      <c r="G93" s="577">
        <f>SUM(G90:G92)+G88</f>
        <v>0</v>
      </c>
      <c r="H93" s="576">
        <f>SUM(H90:H92)+H88</f>
        <v>0</v>
      </c>
      <c r="I93" s="576">
        <f>SUM(I90:I92)+I88</f>
        <v>0</v>
      </c>
      <c r="J93" s="576">
        <f>SUM(J90:J92)+J88</f>
        <v>0</v>
      </c>
      <c r="K93" s="575">
        <f>SUM(K90:K92)+K88</f>
        <v>0</v>
      </c>
    </row>
    <row r="94" spans="1:12" ht="42" hidden="1" customHeight="1" thickBot="1" x14ac:dyDescent="0.25">
      <c r="A94" s="200" t="s">
        <v>483</v>
      </c>
      <c r="B94" s="366"/>
      <c r="C94" s="201" t="s">
        <v>118</v>
      </c>
      <c r="D94" s="366"/>
      <c r="E94" s="201" t="s">
        <v>484</v>
      </c>
      <c r="F94" s="443">
        <f>IFERROR(G88/B94,0)</f>
        <v>0</v>
      </c>
      <c r="G94" s="921" t="s">
        <v>485</v>
      </c>
      <c r="H94" s="922"/>
      <c r="I94" s="922"/>
      <c r="J94" s="922"/>
      <c r="K94" s="923"/>
    </row>
    <row r="95" spans="1:12" ht="30.75" hidden="1" customHeight="1" thickBot="1" x14ac:dyDescent="0.25">
      <c r="A95" s="924"/>
      <c r="B95" s="925"/>
      <c r="C95" s="925"/>
      <c r="D95" s="925"/>
      <c r="E95" s="925"/>
      <c r="F95" s="925"/>
      <c r="G95" s="925"/>
      <c r="H95" s="925"/>
      <c r="I95" s="925"/>
      <c r="J95" s="925"/>
      <c r="K95" s="926"/>
    </row>
    <row r="96" spans="1:12" ht="51.75" hidden="1" customHeight="1" thickBot="1" x14ac:dyDescent="0.25">
      <c r="A96" s="200" t="s">
        <v>483</v>
      </c>
      <c r="B96" s="366">
        <f>L59</f>
        <v>0</v>
      </c>
      <c r="C96" s="201" t="s">
        <v>118</v>
      </c>
      <c r="D96" s="366" t="s">
        <v>486</v>
      </c>
      <c r="E96" s="201" t="s">
        <v>487</v>
      </c>
      <c r="F96" s="443">
        <f>IFERROR((G88-G70)/B96,0)</f>
        <v>0</v>
      </c>
      <c r="G96" s="921" t="s">
        <v>485</v>
      </c>
      <c r="H96" s="922"/>
      <c r="I96" s="922"/>
      <c r="J96" s="922"/>
      <c r="K96" s="923"/>
    </row>
    <row r="97" spans="1:11" ht="18" hidden="1" customHeight="1" thickBot="1" x14ac:dyDescent="0.25">
      <c r="A97" s="952"/>
      <c r="B97" s="953"/>
      <c r="C97" s="953"/>
      <c r="D97" s="953"/>
      <c r="E97" s="953"/>
      <c r="F97" s="953"/>
      <c r="G97" s="953"/>
      <c r="H97" s="953"/>
      <c r="I97" s="953"/>
      <c r="J97" s="953"/>
      <c r="K97" s="953"/>
    </row>
    <row r="98" spans="1:11" ht="18" hidden="1" customHeight="1" x14ac:dyDescent="0.2">
      <c r="A98" s="948" t="s">
        <v>489</v>
      </c>
      <c r="B98" s="949"/>
      <c r="C98" s="949"/>
      <c r="D98" s="949"/>
      <c r="E98" s="949"/>
      <c r="F98" s="949"/>
      <c r="G98" s="949"/>
      <c r="H98" s="949"/>
      <c r="I98" s="949"/>
      <c r="J98" s="949"/>
      <c r="K98" s="950"/>
    </row>
    <row r="99" spans="1:11" ht="31.5" hidden="1" customHeight="1" x14ac:dyDescent="0.2">
      <c r="A99" s="197" t="s">
        <v>402</v>
      </c>
      <c r="B99" s="44" t="s">
        <v>403</v>
      </c>
      <c r="C99" s="44" t="s">
        <v>404</v>
      </c>
      <c r="D99" s="44" t="s">
        <v>118</v>
      </c>
      <c r="E99" s="44" t="s">
        <v>405</v>
      </c>
      <c r="F99" s="590" t="s">
        <v>406</v>
      </c>
      <c r="G99" s="590" t="s">
        <v>407</v>
      </c>
      <c r="H99" s="588" t="s">
        <v>411</v>
      </c>
      <c r="I99" s="588" t="s">
        <v>412</v>
      </c>
      <c r="J99" s="588" t="s">
        <v>411</v>
      </c>
      <c r="K99" s="587" t="s">
        <v>412</v>
      </c>
    </row>
    <row r="100" spans="1:11" ht="18" hidden="1" customHeight="1" x14ac:dyDescent="0.2">
      <c r="A100" s="945" t="s">
        <v>399</v>
      </c>
      <c r="B100" s="946"/>
      <c r="C100" s="946"/>
      <c r="D100" s="946"/>
      <c r="E100" s="946"/>
      <c r="F100" s="946"/>
      <c r="G100" s="946"/>
      <c r="H100" s="946"/>
      <c r="I100" s="946"/>
      <c r="J100" s="946"/>
      <c r="K100" s="947"/>
    </row>
    <row r="101" spans="1:11" ht="26.25" hidden="1" customHeight="1" x14ac:dyDescent="0.2">
      <c r="A101" s="198"/>
      <c r="B101" s="103"/>
      <c r="C101" s="101"/>
      <c r="D101" s="103"/>
      <c r="E101" s="103"/>
      <c r="F101" s="527"/>
      <c r="G101" s="527"/>
      <c r="H101" s="527"/>
      <c r="I101" s="527"/>
      <c r="J101" s="527"/>
      <c r="K101" s="578"/>
    </row>
    <row r="102" spans="1:11" ht="30.75" hidden="1" customHeight="1" x14ac:dyDescent="0.2">
      <c r="A102" s="198"/>
      <c r="B102" s="103"/>
      <c r="C102" s="101"/>
      <c r="D102" s="103"/>
      <c r="E102" s="103"/>
      <c r="F102" s="527"/>
      <c r="G102" s="527"/>
      <c r="H102" s="527"/>
      <c r="I102" s="527"/>
      <c r="J102" s="527"/>
      <c r="K102" s="578"/>
    </row>
    <row r="103" spans="1:11" ht="33.75" hidden="1" customHeight="1" x14ac:dyDescent="0.2">
      <c r="A103" s="198"/>
      <c r="B103" s="103"/>
      <c r="C103" s="101"/>
      <c r="D103" s="103"/>
      <c r="E103" s="103"/>
      <c r="F103" s="527"/>
      <c r="G103" s="527"/>
      <c r="H103" s="527"/>
      <c r="I103" s="527"/>
      <c r="J103" s="527"/>
      <c r="K103" s="578"/>
    </row>
    <row r="104" spans="1:11" ht="39.75" hidden="1" customHeight="1" x14ac:dyDescent="0.2">
      <c r="A104" s="198"/>
      <c r="B104" s="103"/>
      <c r="C104" s="101"/>
      <c r="D104" s="103"/>
      <c r="E104" s="103"/>
      <c r="F104" s="527"/>
      <c r="G104" s="527"/>
      <c r="H104" s="527"/>
      <c r="I104" s="527"/>
      <c r="J104" s="527"/>
      <c r="K104" s="578"/>
    </row>
    <row r="105" spans="1:11" ht="18" hidden="1" customHeight="1" x14ac:dyDescent="0.2">
      <c r="A105" s="198"/>
      <c r="B105" s="103"/>
      <c r="C105" s="101"/>
      <c r="D105" s="103"/>
      <c r="E105" s="103"/>
      <c r="F105" s="527"/>
      <c r="G105" s="527">
        <f t="shared" ref="G105:G111" si="2">B105*C105*E105*F105</f>
        <v>0</v>
      </c>
      <c r="H105" s="527"/>
      <c r="I105" s="527"/>
      <c r="J105" s="527"/>
      <c r="K105" s="578"/>
    </row>
    <row r="106" spans="1:11" ht="18" hidden="1" customHeight="1" x14ac:dyDescent="0.2">
      <c r="A106" s="198"/>
      <c r="B106" s="103"/>
      <c r="C106" s="101"/>
      <c r="D106" s="103"/>
      <c r="E106" s="103"/>
      <c r="F106" s="527"/>
      <c r="G106" s="527">
        <f t="shared" si="2"/>
        <v>0</v>
      </c>
      <c r="H106" s="527"/>
      <c r="I106" s="527"/>
      <c r="J106" s="527"/>
      <c r="K106" s="578"/>
    </row>
    <row r="107" spans="1:11" ht="18" hidden="1" customHeight="1" x14ac:dyDescent="0.2">
      <c r="A107" s="198"/>
      <c r="B107" s="103"/>
      <c r="C107" s="101"/>
      <c r="D107" s="103"/>
      <c r="E107" s="103"/>
      <c r="F107" s="527"/>
      <c r="G107" s="527">
        <f t="shared" si="2"/>
        <v>0</v>
      </c>
      <c r="H107" s="527"/>
      <c r="I107" s="527"/>
      <c r="J107" s="527"/>
      <c r="K107" s="578"/>
    </row>
    <row r="108" spans="1:11" ht="18" hidden="1" customHeight="1" x14ac:dyDescent="0.2">
      <c r="A108" s="198"/>
      <c r="B108" s="103"/>
      <c r="C108" s="101"/>
      <c r="D108" s="103"/>
      <c r="E108" s="103"/>
      <c r="F108" s="527"/>
      <c r="G108" s="527">
        <f t="shared" si="2"/>
        <v>0</v>
      </c>
      <c r="H108" s="527"/>
      <c r="I108" s="527"/>
      <c r="J108" s="527"/>
      <c r="K108" s="578"/>
    </row>
    <row r="109" spans="1:11" ht="18" hidden="1" customHeight="1" x14ac:dyDescent="0.2">
      <c r="A109" s="107"/>
      <c r="B109" s="100"/>
      <c r="C109" s="101"/>
      <c r="D109" s="100"/>
      <c r="E109" s="100"/>
      <c r="F109" s="527"/>
      <c r="G109" s="527">
        <f t="shared" si="2"/>
        <v>0</v>
      </c>
      <c r="H109" s="527"/>
      <c r="I109" s="527"/>
      <c r="J109" s="527"/>
      <c r="K109" s="578"/>
    </row>
    <row r="110" spans="1:11" ht="18" hidden="1" customHeight="1" x14ac:dyDescent="0.2">
      <c r="A110" s="107"/>
      <c r="B110" s="100"/>
      <c r="C110" s="101"/>
      <c r="D110" s="100"/>
      <c r="E110" s="100"/>
      <c r="F110" s="527"/>
      <c r="G110" s="527">
        <f t="shared" si="2"/>
        <v>0</v>
      </c>
      <c r="H110" s="527"/>
      <c r="I110" s="527"/>
      <c r="J110" s="527"/>
      <c r="K110" s="578"/>
    </row>
    <row r="111" spans="1:11" ht="9" hidden="1" customHeight="1" x14ac:dyDescent="0.2">
      <c r="A111" s="107"/>
      <c r="B111" s="100"/>
      <c r="C111" s="101"/>
      <c r="D111" s="100"/>
      <c r="E111" s="100"/>
      <c r="F111" s="527"/>
      <c r="G111" s="527">
        <f t="shared" si="2"/>
        <v>0</v>
      </c>
      <c r="H111" s="527"/>
      <c r="I111" s="527"/>
      <c r="J111" s="527"/>
      <c r="K111" s="578"/>
    </row>
    <row r="112" spans="1:11" ht="17.25" hidden="1" customHeight="1" x14ac:dyDescent="0.2">
      <c r="A112" s="939" t="s">
        <v>469</v>
      </c>
      <c r="B112" s="940"/>
      <c r="C112" s="940"/>
      <c r="D112" s="940"/>
      <c r="E112" s="940"/>
      <c r="F112" s="940"/>
      <c r="G112" s="583">
        <f>SUM(G101:G111)</f>
        <v>0</v>
      </c>
      <c r="H112" s="583">
        <f>SUM(H101:H111)</f>
        <v>0</v>
      </c>
      <c r="I112" s="583">
        <f>SUM(I101:I111)</f>
        <v>0</v>
      </c>
      <c r="J112" s="583">
        <f>SUM(J101:J111)</f>
        <v>0</v>
      </c>
      <c r="K112" s="582">
        <f>SUM(K101:K111)</f>
        <v>0</v>
      </c>
    </row>
    <row r="113" spans="1:11" ht="24.75" hidden="1" customHeight="1" x14ac:dyDescent="0.2">
      <c r="A113" s="943" t="s">
        <v>402</v>
      </c>
      <c r="B113" s="944"/>
      <c r="C113" s="944"/>
      <c r="D113" s="51" t="s">
        <v>118</v>
      </c>
      <c r="E113" s="51" t="s">
        <v>405</v>
      </c>
      <c r="F113" s="51" t="s">
        <v>470</v>
      </c>
      <c r="G113" s="589" t="s">
        <v>471</v>
      </c>
      <c r="H113" s="588" t="s">
        <v>411</v>
      </c>
      <c r="I113" s="588" t="s">
        <v>412</v>
      </c>
      <c r="J113" s="588" t="s">
        <v>411</v>
      </c>
      <c r="K113" s="587" t="s">
        <v>412</v>
      </c>
    </row>
    <row r="114" spans="1:11" ht="18" hidden="1" customHeight="1" x14ac:dyDescent="0.2">
      <c r="A114" s="945" t="s">
        <v>472</v>
      </c>
      <c r="B114" s="946"/>
      <c r="C114" s="946"/>
      <c r="D114" s="946"/>
      <c r="E114" s="946"/>
      <c r="F114" s="946"/>
      <c r="G114" s="946"/>
      <c r="H114" s="946"/>
      <c r="I114" s="946"/>
      <c r="J114" s="946"/>
      <c r="K114" s="947"/>
    </row>
    <row r="115" spans="1:11" ht="18" hidden="1" customHeight="1" x14ac:dyDescent="0.2">
      <c r="A115" s="825"/>
      <c r="B115" s="826"/>
      <c r="C115" s="826"/>
      <c r="D115" s="20"/>
      <c r="E115" s="20"/>
      <c r="F115" s="527"/>
      <c r="G115" s="527">
        <f t="shared" ref="G115:G128" si="3">E115*F115</f>
        <v>0</v>
      </c>
      <c r="H115" s="586"/>
      <c r="I115" s="586"/>
      <c r="J115" s="585"/>
      <c r="K115" s="584"/>
    </row>
    <row r="116" spans="1:11" ht="18" hidden="1" customHeight="1" x14ac:dyDescent="0.2">
      <c r="A116" s="825"/>
      <c r="B116" s="826"/>
      <c r="C116" s="826"/>
      <c r="D116" s="20"/>
      <c r="E116" s="20"/>
      <c r="F116" s="527"/>
      <c r="G116" s="527">
        <f t="shared" si="3"/>
        <v>0</v>
      </c>
      <c r="H116" s="586"/>
      <c r="I116" s="586"/>
      <c r="J116" s="585"/>
      <c r="K116" s="584"/>
    </row>
    <row r="117" spans="1:11" ht="18" hidden="1" customHeight="1" x14ac:dyDescent="0.2">
      <c r="A117" s="825"/>
      <c r="B117" s="826"/>
      <c r="C117" s="826"/>
      <c r="D117" s="20"/>
      <c r="E117" s="20"/>
      <c r="F117" s="527"/>
      <c r="G117" s="527">
        <f t="shared" si="3"/>
        <v>0</v>
      </c>
      <c r="H117" s="586"/>
      <c r="I117" s="586"/>
      <c r="J117" s="585"/>
      <c r="K117" s="584"/>
    </row>
    <row r="118" spans="1:11" ht="18" hidden="1" customHeight="1" x14ac:dyDescent="0.2">
      <c r="A118" s="825"/>
      <c r="B118" s="826"/>
      <c r="C118" s="826"/>
      <c r="D118" s="20"/>
      <c r="E118" s="20"/>
      <c r="F118" s="527"/>
      <c r="G118" s="527">
        <f t="shared" si="3"/>
        <v>0</v>
      </c>
      <c r="H118" s="586"/>
      <c r="I118" s="586"/>
      <c r="J118" s="585"/>
      <c r="K118" s="584"/>
    </row>
    <row r="119" spans="1:11" ht="18" hidden="1" customHeight="1" x14ac:dyDescent="0.2">
      <c r="A119" s="825"/>
      <c r="B119" s="826"/>
      <c r="C119" s="826"/>
      <c r="D119" s="20"/>
      <c r="E119" s="20"/>
      <c r="F119" s="527"/>
      <c r="G119" s="527">
        <f t="shared" si="3"/>
        <v>0</v>
      </c>
      <c r="H119" s="586"/>
      <c r="I119" s="586"/>
      <c r="J119" s="585"/>
      <c r="K119" s="584"/>
    </row>
    <row r="120" spans="1:11" ht="18" hidden="1" customHeight="1" x14ac:dyDescent="0.2">
      <c r="A120" s="825"/>
      <c r="B120" s="826"/>
      <c r="C120" s="826"/>
      <c r="D120" s="20"/>
      <c r="E120" s="20"/>
      <c r="F120" s="527"/>
      <c r="G120" s="527">
        <f t="shared" si="3"/>
        <v>0</v>
      </c>
      <c r="H120" s="586"/>
      <c r="I120" s="586"/>
      <c r="J120" s="585"/>
      <c r="K120" s="584"/>
    </row>
    <row r="121" spans="1:11" ht="18" hidden="1" customHeight="1" x14ac:dyDescent="0.2">
      <c r="A121" s="825"/>
      <c r="B121" s="826"/>
      <c r="C121" s="826"/>
      <c r="D121" s="20"/>
      <c r="E121" s="20"/>
      <c r="F121" s="527"/>
      <c r="G121" s="527">
        <f t="shared" si="3"/>
        <v>0</v>
      </c>
      <c r="H121" s="586"/>
      <c r="I121" s="586"/>
      <c r="J121" s="585"/>
      <c r="K121" s="584"/>
    </row>
    <row r="122" spans="1:11" ht="18" hidden="1" customHeight="1" x14ac:dyDescent="0.2">
      <c r="A122" s="825"/>
      <c r="B122" s="826"/>
      <c r="C122" s="826"/>
      <c r="D122" s="20"/>
      <c r="E122" s="20"/>
      <c r="F122" s="527"/>
      <c r="G122" s="527">
        <f t="shared" si="3"/>
        <v>0</v>
      </c>
      <c r="H122" s="586"/>
      <c r="I122" s="586"/>
      <c r="J122" s="585"/>
      <c r="K122" s="584"/>
    </row>
    <row r="123" spans="1:11" ht="18" hidden="1" customHeight="1" x14ac:dyDescent="0.2">
      <c r="A123" s="825"/>
      <c r="B123" s="826"/>
      <c r="C123" s="826"/>
      <c r="D123" s="20"/>
      <c r="E123" s="20"/>
      <c r="F123" s="527"/>
      <c r="G123" s="527">
        <f t="shared" si="3"/>
        <v>0</v>
      </c>
      <c r="H123" s="586"/>
      <c r="I123" s="586"/>
      <c r="J123" s="585"/>
      <c r="K123" s="584"/>
    </row>
    <row r="124" spans="1:11" ht="18" hidden="1" customHeight="1" x14ac:dyDescent="0.2">
      <c r="A124" s="825"/>
      <c r="B124" s="826"/>
      <c r="C124" s="826"/>
      <c r="D124" s="20"/>
      <c r="E124" s="20"/>
      <c r="F124" s="527"/>
      <c r="G124" s="527">
        <f t="shared" si="3"/>
        <v>0</v>
      </c>
      <c r="H124" s="586"/>
      <c r="I124" s="586"/>
      <c r="J124" s="585"/>
      <c r="K124" s="584"/>
    </row>
    <row r="125" spans="1:11" ht="18" hidden="1" customHeight="1" x14ac:dyDescent="0.2">
      <c r="A125" s="825"/>
      <c r="B125" s="826"/>
      <c r="C125" s="826"/>
      <c r="D125" s="20"/>
      <c r="E125" s="20"/>
      <c r="F125" s="527"/>
      <c r="G125" s="527">
        <f t="shared" si="3"/>
        <v>0</v>
      </c>
      <c r="H125" s="586"/>
      <c r="I125" s="586"/>
      <c r="J125" s="585"/>
      <c r="K125" s="584"/>
    </row>
    <row r="126" spans="1:11" ht="18" hidden="1" customHeight="1" x14ac:dyDescent="0.2">
      <c r="A126" s="825"/>
      <c r="B126" s="826"/>
      <c r="C126" s="826"/>
      <c r="D126" s="20"/>
      <c r="E126" s="20"/>
      <c r="F126" s="527"/>
      <c r="G126" s="527">
        <f t="shared" si="3"/>
        <v>0</v>
      </c>
      <c r="H126" s="586"/>
      <c r="I126" s="586"/>
      <c r="J126" s="585"/>
      <c r="K126" s="584"/>
    </row>
    <row r="127" spans="1:11" ht="18" hidden="1" customHeight="1" x14ac:dyDescent="0.2">
      <c r="A127" s="825"/>
      <c r="B127" s="826"/>
      <c r="C127" s="826"/>
      <c r="D127" s="20"/>
      <c r="E127" s="20"/>
      <c r="F127" s="527"/>
      <c r="G127" s="527">
        <f t="shared" si="3"/>
        <v>0</v>
      </c>
      <c r="H127" s="586"/>
      <c r="I127" s="586"/>
      <c r="J127" s="585"/>
      <c r="K127" s="584"/>
    </row>
    <row r="128" spans="1:11" ht="18" hidden="1" customHeight="1" x14ac:dyDescent="0.2">
      <c r="A128" s="825"/>
      <c r="B128" s="826"/>
      <c r="C128" s="826"/>
      <c r="D128" s="20"/>
      <c r="E128" s="20"/>
      <c r="F128" s="527"/>
      <c r="G128" s="527">
        <f t="shared" si="3"/>
        <v>0</v>
      </c>
      <c r="H128" s="586"/>
      <c r="I128" s="586"/>
      <c r="J128" s="585"/>
      <c r="K128" s="584"/>
    </row>
    <row r="129" spans="1:14" ht="18" hidden="1" customHeight="1" x14ac:dyDescent="0.2">
      <c r="A129" s="939" t="s">
        <v>478</v>
      </c>
      <c r="B129" s="940"/>
      <c r="C129" s="940"/>
      <c r="D129" s="940"/>
      <c r="E129" s="940"/>
      <c r="F129" s="940"/>
      <c r="G129" s="583">
        <f>SUM(G115:G128)</f>
        <v>0</v>
      </c>
      <c r="H129" s="583">
        <f>SUM(H115:H128)</f>
        <v>0</v>
      </c>
      <c r="I129" s="583">
        <f>SUM(I115:I128)</f>
        <v>0</v>
      </c>
      <c r="J129" s="583">
        <f>SUM(J115:J128)</f>
        <v>0</v>
      </c>
      <c r="K129" s="582">
        <f>SUM(K115:K128)</f>
        <v>0</v>
      </c>
    </row>
    <row r="130" spans="1:14" ht="18" hidden="1" customHeight="1" thickBot="1" x14ac:dyDescent="0.25">
      <c r="A130" s="941" t="s">
        <v>479</v>
      </c>
      <c r="B130" s="942"/>
      <c r="C130" s="942"/>
      <c r="D130" s="942"/>
      <c r="E130" s="942"/>
      <c r="F130" s="942"/>
      <c r="G130" s="581">
        <f>G112+G129</f>
        <v>0</v>
      </c>
      <c r="H130" s="581">
        <f>H112+H129</f>
        <v>0</v>
      </c>
      <c r="I130" s="581">
        <f>I112+I129</f>
        <v>0</v>
      </c>
      <c r="J130" s="581">
        <f>J112+J129</f>
        <v>0</v>
      </c>
      <c r="K130" s="580">
        <f>K112+K129</f>
        <v>0</v>
      </c>
    </row>
    <row r="131" spans="1:14" ht="18" hidden="1" customHeight="1" thickBot="1" x14ac:dyDescent="0.25">
      <c r="A131" s="927" t="s">
        <v>480</v>
      </c>
      <c r="B131" s="928"/>
      <c r="C131" s="928"/>
      <c r="D131" s="928"/>
      <c r="E131" s="928"/>
      <c r="F131" s="928"/>
      <c r="G131" s="593" t="s">
        <v>481</v>
      </c>
      <c r="H131" s="929"/>
      <c r="I131" s="929"/>
      <c r="J131" s="929"/>
      <c r="K131" s="930"/>
    </row>
    <row r="132" spans="1:14" ht="18" hidden="1" customHeight="1" x14ac:dyDescent="0.2">
      <c r="A132" s="931" t="str">
        <f>IF(G131="Si","Administración","Gastos de administración")</f>
        <v>Administración</v>
      </c>
      <c r="B132" s="932"/>
      <c r="C132" s="932"/>
      <c r="D132" s="932"/>
      <c r="E132" s="933"/>
      <c r="F132" s="216"/>
      <c r="G132" s="579">
        <v>0</v>
      </c>
      <c r="H132" s="527">
        <f>G132</f>
        <v>0</v>
      </c>
      <c r="I132" s="527"/>
      <c r="J132" s="527"/>
      <c r="K132" s="578"/>
      <c r="L132" s="217" t="s">
        <v>482</v>
      </c>
    </row>
    <row r="133" spans="1:14" ht="18" hidden="1" customHeight="1" x14ac:dyDescent="0.2">
      <c r="A133" s="934" t="str">
        <f>IF(G131="Si","Utilidad","")</f>
        <v>Utilidad</v>
      </c>
      <c r="B133" s="935"/>
      <c r="C133" s="935"/>
      <c r="D133" s="935"/>
      <c r="E133" s="936"/>
      <c r="F133" s="216"/>
      <c r="G133" s="579">
        <v>0</v>
      </c>
      <c r="H133" s="527"/>
      <c r="I133" s="527"/>
      <c r="J133" s="527"/>
      <c r="K133" s="578"/>
    </row>
    <row r="134" spans="1:14" ht="18" hidden="1" customHeight="1" x14ac:dyDescent="0.2">
      <c r="A134" s="934" t="str">
        <f>IF(G131="Si","IVA","")</f>
        <v>IVA</v>
      </c>
      <c r="B134" s="935"/>
      <c r="C134" s="935"/>
      <c r="D134" s="935"/>
      <c r="E134" s="936"/>
      <c r="F134" s="216"/>
      <c r="G134" s="579">
        <f>G130*F134</f>
        <v>0</v>
      </c>
      <c r="H134" s="527"/>
      <c r="I134" s="527"/>
      <c r="J134" s="527"/>
      <c r="K134" s="578"/>
      <c r="L134" s="215" t="s">
        <v>453</v>
      </c>
    </row>
    <row r="135" spans="1:14" ht="18" hidden="1" customHeight="1" thickBot="1" x14ac:dyDescent="0.25">
      <c r="A135" s="937" t="str">
        <f>IF(G131="Si","TOTAL (después de AU e IVA)", "TOTAL (después de administración)")</f>
        <v>TOTAL (después de AU e IVA)</v>
      </c>
      <c r="B135" s="938"/>
      <c r="C135" s="938"/>
      <c r="D135" s="938"/>
      <c r="E135" s="938"/>
      <c r="F135" s="938"/>
      <c r="G135" s="577">
        <f>SUM(G132:G134)+G130</f>
        <v>0</v>
      </c>
      <c r="H135" s="576">
        <f>SUM(H132:H134)+H130</f>
        <v>0</v>
      </c>
      <c r="I135" s="576">
        <f>SUM(I132:I134)+I130</f>
        <v>0</v>
      </c>
      <c r="J135" s="576">
        <f>SUM(J132:J134)+J130</f>
        <v>0</v>
      </c>
      <c r="K135" s="575">
        <f>SUM(K132:K134)+K130</f>
        <v>0</v>
      </c>
    </row>
    <row r="136" spans="1:14" ht="40.5" hidden="1" customHeight="1" thickBot="1" x14ac:dyDescent="0.25">
      <c r="A136" s="200" t="s">
        <v>483</v>
      </c>
      <c r="B136" s="366"/>
      <c r="C136" s="201" t="s">
        <v>118</v>
      </c>
      <c r="D136" s="366"/>
      <c r="E136" s="201" t="s">
        <v>484</v>
      </c>
      <c r="F136" s="443">
        <f>IFERROR(G130/B136,0)</f>
        <v>0</v>
      </c>
      <c r="G136" s="921" t="s">
        <v>485</v>
      </c>
      <c r="H136" s="922"/>
      <c r="I136" s="922"/>
      <c r="J136" s="922"/>
      <c r="K136" s="923"/>
    </row>
    <row r="137" spans="1:14" ht="36" hidden="1" customHeight="1" thickBot="1" x14ac:dyDescent="0.25">
      <c r="A137" s="924"/>
      <c r="B137" s="925"/>
      <c r="C137" s="925"/>
      <c r="D137" s="925"/>
      <c r="E137" s="925"/>
      <c r="F137" s="925"/>
      <c r="G137" s="925"/>
      <c r="H137" s="925"/>
      <c r="I137" s="925"/>
      <c r="J137" s="925"/>
      <c r="K137" s="926"/>
    </row>
    <row r="138" spans="1:14" ht="56.25" hidden="1" customHeight="1" thickBot="1" x14ac:dyDescent="0.25">
      <c r="A138" s="200" t="s">
        <v>483</v>
      </c>
      <c r="B138" s="366">
        <f>L59</f>
        <v>0</v>
      </c>
      <c r="C138" s="201" t="s">
        <v>118</v>
      </c>
      <c r="D138" s="366" t="s">
        <v>490</v>
      </c>
      <c r="E138" s="201" t="s">
        <v>491</v>
      </c>
      <c r="F138" s="443">
        <f>IFERROR((G130-G112)/B138,0)</f>
        <v>0</v>
      </c>
      <c r="G138" s="921" t="s">
        <v>485</v>
      </c>
      <c r="H138" s="922"/>
      <c r="I138" s="922"/>
      <c r="J138" s="922"/>
      <c r="K138" s="923"/>
    </row>
    <row r="139" spans="1:14" ht="18" hidden="1" customHeight="1" thickBot="1" x14ac:dyDescent="0.25">
      <c r="A139" s="951"/>
      <c r="B139" s="951"/>
      <c r="C139" s="951"/>
      <c r="D139" s="951"/>
      <c r="E139" s="951"/>
      <c r="F139" s="951"/>
      <c r="G139" s="951"/>
      <c r="H139" s="951"/>
      <c r="I139" s="951"/>
      <c r="J139" s="951"/>
      <c r="K139" s="951"/>
    </row>
    <row r="140" spans="1:14" ht="18" hidden="1" customHeight="1" x14ac:dyDescent="0.2">
      <c r="A140" s="948" t="s">
        <v>492</v>
      </c>
      <c r="B140" s="949"/>
      <c r="C140" s="949"/>
      <c r="D140" s="949"/>
      <c r="E140" s="949"/>
      <c r="F140" s="949"/>
      <c r="G140" s="949"/>
      <c r="H140" s="949"/>
      <c r="I140" s="949"/>
      <c r="J140" s="949"/>
      <c r="K140" s="950"/>
    </row>
    <row r="141" spans="1:14" ht="25.5" hidden="1" customHeight="1" x14ac:dyDescent="0.2">
      <c r="A141" s="197" t="s">
        <v>402</v>
      </c>
      <c r="B141" s="44" t="s">
        <v>403</v>
      </c>
      <c r="C141" s="44" t="s">
        <v>404</v>
      </c>
      <c r="D141" s="44" t="s">
        <v>118</v>
      </c>
      <c r="E141" s="44" t="s">
        <v>405</v>
      </c>
      <c r="F141" s="590" t="s">
        <v>406</v>
      </c>
      <c r="G141" s="590" t="s">
        <v>407</v>
      </c>
      <c r="H141" s="588" t="s">
        <v>411</v>
      </c>
      <c r="I141" s="588" t="s">
        <v>412</v>
      </c>
      <c r="J141" s="588" t="s">
        <v>411</v>
      </c>
      <c r="K141" s="587" t="s">
        <v>412</v>
      </c>
      <c r="L141" s="106"/>
    </row>
    <row r="142" spans="1:14" ht="18" hidden="1" customHeight="1" x14ac:dyDescent="0.2">
      <c r="A142" s="945" t="s">
        <v>399</v>
      </c>
      <c r="B142" s="946"/>
      <c r="C142" s="946"/>
      <c r="D142" s="946"/>
      <c r="E142" s="946"/>
      <c r="F142" s="946"/>
      <c r="G142" s="946"/>
      <c r="H142" s="946"/>
      <c r="I142" s="946"/>
      <c r="J142" s="946"/>
      <c r="K142" s="947"/>
    </row>
    <row r="143" spans="1:14" ht="36.75" hidden="1" customHeight="1" x14ac:dyDescent="0.2">
      <c r="A143" s="198"/>
      <c r="B143" s="103"/>
      <c r="C143" s="101"/>
      <c r="D143" s="103"/>
      <c r="E143" s="572"/>
      <c r="F143" s="527"/>
      <c r="G143" s="527">
        <f t="shared" ref="G143:G153" si="4">B143*C143*E143*F143</f>
        <v>0</v>
      </c>
      <c r="H143" s="527"/>
      <c r="I143" s="527"/>
      <c r="J143" s="527"/>
      <c r="K143" s="578"/>
      <c r="M143" s="106"/>
      <c r="N143" s="106"/>
    </row>
    <row r="144" spans="1:14" ht="24" hidden="1" customHeight="1" x14ac:dyDescent="0.2">
      <c r="A144" s="198"/>
      <c r="B144" s="103"/>
      <c r="C144" s="101"/>
      <c r="D144" s="103"/>
      <c r="E144" s="103"/>
      <c r="F144" s="527"/>
      <c r="G144" s="527">
        <f t="shared" si="4"/>
        <v>0</v>
      </c>
      <c r="H144" s="527"/>
      <c r="I144" s="527"/>
      <c r="J144" s="527"/>
      <c r="K144" s="578"/>
    </row>
    <row r="145" spans="1:11" ht="26.25" hidden="1" customHeight="1" x14ac:dyDescent="0.2">
      <c r="A145" s="198"/>
      <c r="B145" s="103"/>
      <c r="C145" s="101"/>
      <c r="D145" s="103"/>
      <c r="E145" s="103"/>
      <c r="F145" s="527"/>
      <c r="G145" s="527">
        <f t="shared" si="4"/>
        <v>0</v>
      </c>
      <c r="H145" s="527"/>
      <c r="I145" s="527"/>
      <c r="J145" s="527"/>
      <c r="K145" s="578"/>
    </row>
    <row r="146" spans="1:11" ht="31.5" hidden="1" customHeight="1" x14ac:dyDescent="0.2">
      <c r="A146" s="198"/>
      <c r="B146" s="103"/>
      <c r="C146" s="101"/>
      <c r="D146" s="103"/>
      <c r="E146" s="103"/>
      <c r="F146" s="527"/>
      <c r="G146" s="527">
        <f t="shared" si="4"/>
        <v>0</v>
      </c>
      <c r="H146" s="527"/>
      <c r="I146" s="527"/>
      <c r="J146" s="527"/>
      <c r="K146" s="578"/>
    </row>
    <row r="147" spans="1:11" ht="39" hidden="1" customHeight="1" x14ac:dyDescent="0.2">
      <c r="A147" s="198"/>
      <c r="B147" s="103"/>
      <c r="C147" s="101"/>
      <c r="D147" s="103"/>
      <c r="E147" s="103"/>
      <c r="F147" s="527"/>
      <c r="G147" s="527">
        <f t="shared" si="4"/>
        <v>0</v>
      </c>
      <c r="H147" s="527"/>
      <c r="I147" s="527"/>
      <c r="J147" s="527"/>
      <c r="K147" s="578"/>
    </row>
    <row r="148" spans="1:11" ht="24.75" hidden="1" customHeight="1" x14ac:dyDescent="0.2">
      <c r="A148" s="198"/>
      <c r="B148" s="103"/>
      <c r="C148" s="101"/>
      <c r="D148" s="103"/>
      <c r="E148" s="103"/>
      <c r="F148" s="527"/>
      <c r="G148" s="527">
        <f t="shared" si="4"/>
        <v>0</v>
      </c>
      <c r="H148" s="527"/>
      <c r="I148" s="527"/>
      <c r="J148" s="527"/>
      <c r="K148" s="578"/>
    </row>
    <row r="149" spans="1:11" ht="27" hidden="1" customHeight="1" x14ac:dyDescent="0.2">
      <c r="A149" s="198"/>
      <c r="B149" s="103"/>
      <c r="C149" s="101"/>
      <c r="D149" s="103"/>
      <c r="E149" s="103"/>
      <c r="F149" s="527"/>
      <c r="G149" s="527">
        <f t="shared" si="4"/>
        <v>0</v>
      </c>
      <c r="H149" s="527"/>
      <c r="I149" s="527"/>
      <c r="J149" s="527"/>
      <c r="K149" s="578"/>
    </row>
    <row r="150" spans="1:11" ht="24.75" hidden="1" customHeight="1" x14ac:dyDescent="0.2">
      <c r="A150" s="198"/>
      <c r="B150" s="103"/>
      <c r="C150" s="101"/>
      <c r="D150" s="103"/>
      <c r="E150" s="103"/>
      <c r="F150" s="527"/>
      <c r="G150" s="527">
        <f t="shared" si="4"/>
        <v>0</v>
      </c>
      <c r="H150" s="527"/>
      <c r="I150" s="527"/>
      <c r="J150" s="527"/>
      <c r="K150" s="578"/>
    </row>
    <row r="151" spans="1:11" ht="18" hidden="1" customHeight="1" x14ac:dyDescent="0.2">
      <c r="A151" s="107"/>
      <c r="B151" s="100"/>
      <c r="C151" s="101"/>
      <c r="D151" s="100"/>
      <c r="E151" s="100"/>
      <c r="F151" s="527"/>
      <c r="G151" s="527">
        <f t="shared" si="4"/>
        <v>0</v>
      </c>
      <c r="H151" s="527"/>
      <c r="I151" s="527"/>
      <c r="J151" s="527"/>
      <c r="K151" s="578"/>
    </row>
    <row r="152" spans="1:11" ht="18" hidden="1" customHeight="1" x14ac:dyDescent="0.2">
      <c r="A152" s="107"/>
      <c r="B152" s="100"/>
      <c r="C152" s="101"/>
      <c r="D152" s="100"/>
      <c r="E152" s="100"/>
      <c r="F152" s="527"/>
      <c r="G152" s="527">
        <f t="shared" si="4"/>
        <v>0</v>
      </c>
      <c r="H152" s="527"/>
      <c r="I152" s="527"/>
      <c r="J152" s="527"/>
      <c r="K152" s="578"/>
    </row>
    <row r="153" spans="1:11" ht="18" hidden="1" customHeight="1" x14ac:dyDescent="0.2">
      <c r="A153" s="107"/>
      <c r="B153" s="100"/>
      <c r="C153" s="101"/>
      <c r="D153" s="100"/>
      <c r="E153" s="100"/>
      <c r="F153" s="527"/>
      <c r="G153" s="527">
        <f t="shared" si="4"/>
        <v>0</v>
      </c>
      <c r="H153" s="527"/>
      <c r="I153" s="527"/>
      <c r="J153" s="527"/>
      <c r="K153" s="578"/>
    </row>
    <row r="154" spans="1:11" ht="18" hidden="1" customHeight="1" x14ac:dyDescent="0.2">
      <c r="A154" s="939" t="s">
        <v>469</v>
      </c>
      <c r="B154" s="940"/>
      <c r="C154" s="940"/>
      <c r="D154" s="940"/>
      <c r="E154" s="940"/>
      <c r="F154" s="940"/>
      <c r="G154" s="583">
        <f>SUM(G143:G153)</f>
        <v>0</v>
      </c>
      <c r="H154" s="583">
        <f>SUM(H143:H153)</f>
        <v>0</v>
      </c>
      <c r="I154" s="583">
        <f>SUM(I143:I153)</f>
        <v>0</v>
      </c>
      <c r="J154" s="583">
        <f>SUM(J143:J153)</f>
        <v>0</v>
      </c>
      <c r="K154" s="582">
        <f>SUM(K143:K153)</f>
        <v>0</v>
      </c>
    </row>
    <row r="155" spans="1:11" ht="24.75" hidden="1" customHeight="1" x14ac:dyDescent="0.2">
      <c r="A155" s="943" t="s">
        <v>402</v>
      </c>
      <c r="B155" s="944"/>
      <c r="C155" s="944"/>
      <c r="D155" s="51" t="s">
        <v>118</v>
      </c>
      <c r="E155" s="51" t="s">
        <v>405</v>
      </c>
      <c r="F155" s="51" t="s">
        <v>470</v>
      </c>
      <c r="G155" s="589" t="s">
        <v>471</v>
      </c>
      <c r="H155" s="588" t="s">
        <v>411</v>
      </c>
      <c r="I155" s="588" t="s">
        <v>412</v>
      </c>
      <c r="J155" s="588" t="s">
        <v>411</v>
      </c>
      <c r="K155" s="587" t="s">
        <v>412</v>
      </c>
    </row>
    <row r="156" spans="1:11" ht="18" hidden="1" customHeight="1" x14ac:dyDescent="0.2">
      <c r="A156" s="945" t="s">
        <v>472</v>
      </c>
      <c r="B156" s="946"/>
      <c r="C156" s="946"/>
      <c r="D156" s="946"/>
      <c r="E156" s="946"/>
      <c r="F156" s="946"/>
      <c r="G156" s="946"/>
      <c r="H156" s="946"/>
      <c r="I156" s="946"/>
      <c r="J156" s="946"/>
      <c r="K156" s="947"/>
    </row>
    <row r="157" spans="1:11" ht="36.75" hidden="1" customHeight="1" x14ac:dyDescent="0.2">
      <c r="A157" s="825"/>
      <c r="B157" s="826"/>
      <c r="C157" s="826"/>
      <c r="D157" s="20"/>
      <c r="E157" s="20"/>
      <c r="F157" s="527"/>
      <c r="G157" s="527">
        <f t="shared" ref="G157:G170" si="5">E157*F157</f>
        <v>0</v>
      </c>
      <c r="H157" s="586"/>
      <c r="I157" s="586"/>
      <c r="J157" s="585"/>
      <c r="K157" s="584"/>
    </row>
    <row r="158" spans="1:11" ht="44.25" hidden="1" customHeight="1" x14ac:dyDescent="0.2">
      <c r="A158" s="825"/>
      <c r="B158" s="826"/>
      <c r="C158" s="826"/>
      <c r="D158" s="20"/>
      <c r="E158" s="20"/>
      <c r="F158" s="527"/>
      <c r="G158" s="527">
        <f t="shared" si="5"/>
        <v>0</v>
      </c>
      <c r="H158" s="586"/>
      <c r="I158" s="586"/>
      <c r="J158" s="585"/>
      <c r="K158" s="584"/>
    </row>
    <row r="159" spans="1:11" ht="26.25" hidden="1" customHeight="1" x14ac:dyDescent="0.2">
      <c r="A159" s="825"/>
      <c r="B159" s="826"/>
      <c r="C159" s="826"/>
      <c r="D159" s="20"/>
      <c r="E159" s="20"/>
      <c r="F159" s="527"/>
      <c r="G159" s="527">
        <f t="shared" si="5"/>
        <v>0</v>
      </c>
      <c r="H159" s="586"/>
      <c r="I159" s="586"/>
      <c r="J159" s="585"/>
      <c r="K159" s="584"/>
    </row>
    <row r="160" spans="1:11" ht="33" hidden="1" customHeight="1" x14ac:dyDescent="0.2">
      <c r="A160" s="825"/>
      <c r="B160" s="826"/>
      <c r="C160" s="826"/>
      <c r="D160" s="20"/>
      <c r="E160" s="573"/>
      <c r="F160" s="527"/>
      <c r="G160" s="527">
        <f t="shared" si="5"/>
        <v>0</v>
      </c>
      <c r="H160" s="586"/>
      <c r="I160" s="586"/>
      <c r="J160" s="585"/>
      <c r="K160" s="584"/>
    </row>
    <row r="161" spans="1:12" ht="30" hidden="1" customHeight="1" x14ac:dyDescent="0.2">
      <c r="A161" s="825"/>
      <c r="B161" s="826"/>
      <c r="C161" s="826"/>
      <c r="D161" s="20"/>
      <c r="E161" s="573"/>
      <c r="F161" s="527"/>
      <c r="G161" s="527">
        <f t="shared" si="5"/>
        <v>0</v>
      </c>
      <c r="H161" s="586"/>
      <c r="I161" s="586"/>
      <c r="J161" s="585"/>
      <c r="K161" s="584"/>
    </row>
    <row r="162" spans="1:12" ht="27" hidden="1" customHeight="1" x14ac:dyDescent="0.2">
      <c r="A162" s="825"/>
      <c r="B162" s="826"/>
      <c r="C162" s="826"/>
      <c r="D162" s="20"/>
      <c r="E162" s="574"/>
      <c r="F162" s="527"/>
      <c r="G162" s="527">
        <f t="shared" si="5"/>
        <v>0</v>
      </c>
      <c r="H162" s="586"/>
      <c r="I162" s="586"/>
      <c r="J162" s="585"/>
      <c r="K162" s="584"/>
    </row>
    <row r="163" spans="1:12" ht="17.25" hidden="1" customHeight="1" x14ac:dyDescent="0.2">
      <c r="A163" s="825"/>
      <c r="B163" s="826"/>
      <c r="C163" s="826"/>
      <c r="D163" s="20"/>
      <c r="E163" s="573"/>
      <c r="F163" s="527"/>
      <c r="G163" s="527">
        <f t="shared" si="5"/>
        <v>0</v>
      </c>
      <c r="H163" s="586"/>
      <c r="I163" s="586"/>
      <c r="J163" s="585"/>
      <c r="K163" s="584"/>
    </row>
    <row r="164" spans="1:12" ht="9.75" hidden="1" customHeight="1" x14ac:dyDescent="0.2">
      <c r="A164" s="825"/>
      <c r="B164" s="826"/>
      <c r="C164" s="826"/>
      <c r="D164" s="20"/>
      <c r="E164" s="20"/>
      <c r="F164" s="527"/>
      <c r="G164" s="527">
        <f t="shared" si="5"/>
        <v>0</v>
      </c>
      <c r="H164" s="586"/>
      <c r="I164" s="586"/>
      <c r="J164" s="585"/>
      <c r="K164" s="584"/>
    </row>
    <row r="165" spans="1:12" ht="9.75" hidden="1" customHeight="1" x14ac:dyDescent="0.2">
      <c r="A165" s="825"/>
      <c r="B165" s="826"/>
      <c r="C165" s="826"/>
      <c r="D165" s="20"/>
      <c r="E165" s="20"/>
      <c r="F165" s="527"/>
      <c r="G165" s="527">
        <f t="shared" si="5"/>
        <v>0</v>
      </c>
      <c r="H165" s="586"/>
      <c r="I165" s="586"/>
      <c r="J165" s="585"/>
      <c r="K165" s="584"/>
    </row>
    <row r="166" spans="1:12" ht="9.75" hidden="1" customHeight="1" x14ac:dyDescent="0.2">
      <c r="A166" s="825"/>
      <c r="B166" s="826"/>
      <c r="C166" s="826"/>
      <c r="D166" s="20"/>
      <c r="E166" s="20"/>
      <c r="F166" s="527"/>
      <c r="G166" s="527">
        <f t="shared" si="5"/>
        <v>0</v>
      </c>
      <c r="H166" s="586"/>
      <c r="I166" s="586"/>
      <c r="J166" s="585"/>
      <c r="K166" s="584"/>
    </row>
    <row r="167" spans="1:12" ht="9.75" hidden="1" customHeight="1" x14ac:dyDescent="0.2">
      <c r="A167" s="825"/>
      <c r="B167" s="826"/>
      <c r="C167" s="826"/>
      <c r="D167" s="20"/>
      <c r="E167" s="20"/>
      <c r="F167" s="527"/>
      <c r="G167" s="527">
        <f t="shared" si="5"/>
        <v>0</v>
      </c>
      <c r="H167" s="586"/>
      <c r="I167" s="586"/>
      <c r="J167" s="585"/>
      <c r="K167" s="584"/>
    </row>
    <row r="168" spans="1:12" ht="9.75" hidden="1" customHeight="1" x14ac:dyDescent="0.2">
      <c r="A168" s="825"/>
      <c r="B168" s="826"/>
      <c r="C168" s="826"/>
      <c r="D168" s="20"/>
      <c r="E168" s="20"/>
      <c r="F168" s="527"/>
      <c r="G168" s="527">
        <f t="shared" si="5"/>
        <v>0</v>
      </c>
      <c r="H168" s="586"/>
      <c r="I168" s="586"/>
      <c r="J168" s="585"/>
      <c r="K168" s="584"/>
    </row>
    <row r="169" spans="1:12" ht="9.75" hidden="1" customHeight="1" x14ac:dyDescent="0.2">
      <c r="A169" s="825"/>
      <c r="B169" s="826"/>
      <c r="C169" s="826"/>
      <c r="D169" s="20"/>
      <c r="E169" s="20"/>
      <c r="F169" s="527"/>
      <c r="G169" s="527">
        <f t="shared" si="5"/>
        <v>0</v>
      </c>
      <c r="H169" s="586"/>
      <c r="I169" s="586"/>
      <c r="J169" s="585"/>
      <c r="K169" s="584"/>
    </row>
    <row r="170" spans="1:12" ht="9.75" hidden="1" customHeight="1" x14ac:dyDescent="0.2">
      <c r="A170" s="825"/>
      <c r="B170" s="826"/>
      <c r="C170" s="826"/>
      <c r="D170" s="20"/>
      <c r="E170" s="20"/>
      <c r="F170" s="527"/>
      <c r="G170" s="527">
        <f t="shared" si="5"/>
        <v>0</v>
      </c>
      <c r="H170" s="586"/>
      <c r="I170" s="586"/>
      <c r="J170" s="585"/>
      <c r="K170" s="584"/>
    </row>
    <row r="171" spans="1:12" ht="18" hidden="1" customHeight="1" x14ac:dyDescent="0.2">
      <c r="A171" s="939" t="s">
        <v>478</v>
      </c>
      <c r="B171" s="940"/>
      <c r="C171" s="940"/>
      <c r="D171" s="940"/>
      <c r="E171" s="940"/>
      <c r="F171" s="940"/>
      <c r="G171" s="583">
        <f>SUM(G157:G170)</f>
        <v>0</v>
      </c>
      <c r="H171" s="583">
        <f>SUM(H157:H170)</f>
        <v>0</v>
      </c>
      <c r="I171" s="583">
        <f>SUM(I157:I170)</f>
        <v>0</v>
      </c>
      <c r="J171" s="583">
        <f>SUM(J157:J170)</f>
        <v>0</v>
      </c>
      <c r="K171" s="582">
        <f>SUM(K157:K170)</f>
        <v>0</v>
      </c>
    </row>
    <row r="172" spans="1:12" ht="18" hidden="1" customHeight="1" thickBot="1" x14ac:dyDescent="0.25">
      <c r="A172" s="941" t="s">
        <v>479</v>
      </c>
      <c r="B172" s="942"/>
      <c r="C172" s="942"/>
      <c r="D172" s="942"/>
      <c r="E172" s="942"/>
      <c r="F172" s="942"/>
      <c r="G172" s="581">
        <f>G154+G171</f>
        <v>0</v>
      </c>
      <c r="H172" s="581">
        <f>H154+H171</f>
        <v>0</v>
      </c>
      <c r="I172" s="581">
        <f>I154+I171</f>
        <v>0</v>
      </c>
      <c r="J172" s="581">
        <f>J154+J171</f>
        <v>0</v>
      </c>
      <c r="K172" s="580">
        <f>K154+K171</f>
        <v>0</v>
      </c>
    </row>
    <row r="173" spans="1:12" ht="18" hidden="1" customHeight="1" thickBot="1" x14ac:dyDescent="0.25">
      <c r="A173" s="927" t="s">
        <v>480</v>
      </c>
      <c r="B173" s="928"/>
      <c r="C173" s="928"/>
      <c r="D173" s="928"/>
      <c r="E173" s="928"/>
      <c r="F173" s="928"/>
      <c r="G173" s="593" t="s">
        <v>481</v>
      </c>
      <c r="H173" s="929"/>
      <c r="I173" s="929"/>
      <c r="J173" s="929"/>
      <c r="K173" s="930"/>
    </row>
    <row r="174" spans="1:12" ht="18" hidden="1" customHeight="1" x14ac:dyDescent="0.2">
      <c r="A174" s="931" t="str">
        <f>IF(G173="Si","Administración","Gastos de administración")</f>
        <v>Administración</v>
      </c>
      <c r="B174" s="932"/>
      <c r="C174" s="932"/>
      <c r="D174" s="932"/>
      <c r="E174" s="933"/>
      <c r="F174" s="216"/>
      <c r="G174" s="579">
        <v>0</v>
      </c>
      <c r="H174" s="527">
        <f>G174</f>
        <v>0</v>
      </c>
      <c r="I174" s="527"/>
      <c r="J174" s="527"/>
      <c r="K174" s="578"/>
      <c r="L174" s="253" t="s">
        <v>482</v>
      </c>
    </row>
    <row r="175" spans="1:12" ht="18" hidden="1" customHeight="1" x14ac:dyDescent="0.2">
      <c r="A175" s="934" t="str">
        <f>IF(G173="Si","Utilidad","")</f>
        <v>Utilidad</v>
      </c>
      <c r="B175" s="935"/>
      <c r="C175" s="935"/>
      <c r="D175" s="935"/>
      <c r="E175" s="936"/>
      <c r="F175" s="216"/>
      <c r="G175" s="579">
        <v>0</v>
      </c>
      <c r="H175" s="527"/>
      <c r="I175" s="527"/>
      <c r="J175" s="527"/>
      <c r="K175" s="578"/>
    </row>
    <row r="176" spans="1:12" ht="18" hidden="1" customHeight="1" x14ac:dyDescent="0.2">
      <c r="A176" s="934" t="str">
        <f>IF(G173="Si","IVA","")</f>
        <v>IVA</v>
      </c>
      <c r="B176" s="935"/>
      <c r="C176" s="935"/>
      <c r="D176" s="935"/>
      <c r="E176" s="936"/>
      <c r="F176" s="216"/>
      <c r="G176" s="579">
        <v>0</v>
      </c>
      <c r="H176" s="527"/>
      <c r="I176" s="527"/>
      <c r="J176" s="527"/>
      <c r="K176" s="578"/>
      <c r="L176" s="215" t="s">
        <v>453</v>
      </c>
    </row>
    <row r="177" spans="1:11" ht="18" hidden="1" customHeight="1" thickBot="1" x14ac:dyDescent="0.25">
      <c r="A177" s="937" t="str">
        <f>IF(G173="Si","TOTAL (después de AU e IVA)", "TOTAL (después de administración)")</f>
        <v>TOTAL (después de AU e IVA)</v>
      </c>
      <c r="B177" s="938"/>
      <c r="C177" s="938"/>
      <c r="D177" s="938"/>
      <c r="E177" s="938"/>
      <c r="F177" s="938"/>
      <c r="G177" s="577">
        <f>SUM(G174:G176)+G172</f>
        <v>0</v>
      </c>
      <c r="H177" s="576">
        <f>SUM(H174:H176)+H172</f>
        <v>0</v>
      </c>
      <c r="I177" s="576">
        <f>SUM(I174:I176)+I172</f>
        <v>0</v>
      </c>
      <c r="J177" s="576">
        <f>SUM(J174:J176)+J172</f>
        <v>0</v>
      </c>
      <c r="K177" s="575">
        <f>SUM(K174:K176)+K172</f>
        <v>0</v>
      </c>
    </row>
    <row r="178" spans="1:11" ht="40.5" hidden="1" customHeight="1" thickBot="1" x14ac:dyDescent="0.25">
      <c r="A178" s="200" t="s">
        <v>483</v>
      </c>
      <c r="B178" s="366"/>
      <c r="C178" s="201" t="s">
        <v>118</v>
      </c>
      <c r="D178" s="366"/>
      <c r="E178" s="201" t="s">
        <v>484</v>
      </c>
      <c r="F178" s="443">
        <f>IFERROR(G172/B178,0)</f>
        <v>0</v>
      </c>
      <c r="G178" s="921" t="s">
        <v>485</v>
      </c>
      <c r="H178" s="922"/>
      <c r="I178" s="922"/>
      <c r="J178" s="922"/>
      <c r="K178" s="923"/>
    </row>
    <row r="179" spans="1:11" ht="18" hidden="1" customHeight="1" thickBot="1" x14ac:dyDescent="0.25">
      <c r="A179" s="924"/>
      <c r="B179" s="925"/>
      <c r="C179" s="925"/>
      <c r="D179" s="925"/>
      <c r="E179" s="925"/>
      <c r="F179" s="925"/>
      <c r="G179" s="925"/>
      <c r="H179" s="925"/>
      <c r="I179" s="925"/>
      <c r="J179" s="925"/>
      <c r="K179" s="926"/>
    </row>
    <row r="180" spans="1:11" ht="55.5" hidden="1" customHeight="1" thickBot="1" x14ac:dyDescent="0.25">
      <c r="A180" s="200" t="s">
        <v>483</v>
      </c>
      <c r="B180" s="366"/>
      <c r="C180" s="201" t="s">
        <v>118</v>
      </c>
      <c r="D180" s="366"/>
      <c r="E180" s="201" t="s">
        <v>487</v>
      </c>
      <c r="F180" s="443">
        <f>IFERROR((G172-G154)/B180,0)</f>
        <v>0</v>
      </c>
      <c r="G180" s="921" t="s">
        <v>485</v>
      </c>
      <c r="H180" s="922"/>
      <c r="I180" s="922"/>
      <c r="J180" s="922"/>
      <c r="K180" s="923"/>
    </row>
    <row r="181" spans="1:11" ht="18" hidden="1" customHeight="1" x14ac:dyDescent="0.2">
      <c r="A181" s="369"/>
      <c r="B181" s="341"/>
      <c r="C181" s="369"/>
      <c r="D181" s="341"/>
      <c r="E181" s="369"/>
      <c r="F181" s="367"/>
      <c r="G181" s="368"/>
      <c r="H181" s="368"/>
      <c r="I181" s="368"/>
      <c r="J181" s="368"/>
      <c r="K181" s="368"/>
    </row>
    <row r="182" spans="1:11" ht="18" hidden="1" customHeight="1" x14ac:dyDescent="0.2">
      <c r="A182" s="948" t="s">
        <v>493</v>
      </c>
      <c r="B182" s="949"/>
      <c r="C182" s="949"/>
      <c r="D182" s="949"/>
      <c r="E182" s="949"/>
      <c r="F182" s="949"/>
      <c r="G182" s="949"/>
      <c r="H182" s="949"/>
      <c r="I182" s="949"/>
      <c r="J182" s="949"/>
      <c r="K182" s="950"/>
    </row>
    <row r="183" spans="1:11" ht="31.5" hidden="1" customHeight="1" x14ac:dyDescent="0.2">
      <c r="A183" s="197" t="s">
        <v>402</v>
      </c>
      <c r="B183" s="44" t="s">
        <v>403</v>
      </c>
      <c r="C183" s="44" t="s">
        <v>404</v>
      </c>
      <c r="D183" s="44" t="s">
        <v>118</v>
      </c>
      <c r="E183" s="44" t="s">
        <v>405</v>
      </c>
      <c r="F183" s="590" t="s">
        <v>406</v>
      </c>
      <c r="G183" s="590" t="s">
        <v>407</v>
      </c>
      <c r="H183" s="588" t="s">
        <v>411</v>
      </c>
      <c r="I183" s="588" t="s">
        <v>412</v>
      </c>
      <c r="J183" s="588" t="s">
        <v>411</v>
      </c>
      <c r="K183" s="587" t="s">
        <v>412</v>
      </c>
    </row>
    <row r="184" spans="1:11" ht="18" hidden="1" customHeight="1" x14ac:dyDescent="0.2">
      <c r="A184" s="945" t="s">
        <v>399</v>
      </c>
      <c r="B184" s="946"/>
      <c r="C184" s="946"/>
      <c r="D184" s="946"/>
      <c r="E184" s="946"/>
      <c r="F184" s="946"/>
      <c r="G184" s="946"/>
      <c r="H184" s="946"/>
      <c r="I184" s="946"/>
      <c r="J184" s="946"/>
      <c r="K184" s="947"/>
    </row>
    <row r="185" spans="1:11" ht="18" hidden="1" customHeight="1" x14ac:dyDescent="0.2">
      <c r="A185" s="198"/>
      <c r="B185" s="103"/>
      <c r="C185" s="101"/>
      <c r="D185" s="103"/>
      <c r="E185" s="103"/>
      <c r="F185" s="527"/>
      <c r="G185" s="527">
        <f t="shared" ref="G185:G195" si="6">B185*C185*E185*F185</f>
        <v>0</v>
      </c>
      <c r="H185" s="527"/>
      <c r="I185" s="527"/>
      <c r="J185" s="527"/>
      <c r="K185" s="578"/>
    </row>
    <row r="186" spans="1:11" ht="18" hidden="1" customHeight="1" x14ac:dyDescent="0.2">
      <c r="A186" s="198"/>
      <c r="B186" s="103"/>
      <c r="C186" s="101"/>
      <c r="D186" s="103"/>
      <c r="E186" s="103"/>
      <c r="F186" s="527"/>
      <c r="G186" s="527">
        <f t="shared" si="6"/>
        <v>0</v>
      </c>
      <c r="H186" s="527"/>
      <c r="I186" s="527"/>
      <c r="J186" s="527"/>
      <c r="K186" s="578"/>
    </row>
    <row r="187" spans="1:11" ht="18" hidden="1" customHeight="1" x14ac:dyDescent="0.2">
      <c r="A187" s="198"/>
      <c r="B187" s="103"/>
      <c r="C187" s="101"/>
      <c r="D187" s="103"/>
      <c r="E187" s="103"/>
      <c r="F187" s="527"/>
      <c r="G187" s="527">
        <f t="shared" si="6"/>
        <v>0</v>
      </c>
      <c r="H187" s="527"/>
      <c r="I187" s="527"/>
      <c r="J187" s="527"/>
      <c r="K187" s="578"/>
    </row>
    <row r="188" spans="1:11" ht="18" hidden="1" customHeight="1" x14ac:dyDescent="0.2">
      <c r="A188" s="198"/>
      <c r="B188" s="103"/>
      <c r="C188" s="101"/>
      <c r="D188" s="103"/>
      <c r="E188" s="103"/>
      <c r="F188" s="527"/>
      <c r="G188" s="527">
        <f t="shared" si="6"/>
        <v>0</v>
      </c>
      <c r="H188" s="527"/>
      <c r="I188" s="527"/>
      <c r="J188" s="527"/>
      <c r="K188" s="578"/>
    </row>
    <row r="189" spans="1:11" ht="18" hidden="1" customHeight="1" x14ac:dyDescent="0.2">
      <c r="A189" s="198"/>
      <c r="B189" s="103"/>
      <c r="C189" s="101"/>
      <c r="D189" s="103"/>
      <c r="E189" s="103"/>
      <c r="F189" s="527"/>
      <c r="G189" s="527">
        <f t="shared" si="6"/>
        <v>0</v>
      </c>
      <c r="H189" s="527"/>
      <c r="I189" s="527"/>
      <c r="J189" s="527"/>
      <c r="K189" s="578"/>
    </row>
    <row r="190" spans="1:11" ht="18" hidden="1" customHeight="1" x14ac:dyDescent="0.2">
      <c r="A190" s="198"/>
      <c r="B190" s="103"/>
      <c r="C190" s="101"/>
      <c r="D190" s="103"/>
      <c r="E190" s="103"/>
      <c r="F190" s="527"/>
      <c r="G190" s="527">
        <f t="shared" si="6"/>
        <v>0</v>
      </c>
      <c r="H190" s="527"/>
      <c r="I190" s="527"/>
      <c r="J190" s="527"/>
      <c r="K190" s="578"/>
    </row>
    <row r="191" spans="1:11" ht="18" hidden="1" customHeight="1" x14ac:dyDescent="0.2">
      <c r="A191" s="198"/>
      <c r="B191" s="103"/>
      <c r="C191" s="101"/>
      <c r="D191" s="103"/>
      <c r="E191" s="103"/>
      <c r="F191" s="527"/>
      <c r="G191" s="527">
        <f t="shared" si="6"/>
        <v>0</v>
      </c>
      <c r="H191" s="527"/>
      <c r="I191" s="527"/>
      <c r="J191" s="527"/>
      <c r="K191" s="578"/>
    </row>
    <row r="192" spans="1:11" ht="18" hidden="1" customHeight="1" x14ac:dyDescent="0.2">
      <c r="A192" s="198"/>
      <c r="B192" s="103"/>
      <c r="C192" s="101"/>
      <c r="D192" s="103"/>
      <c r="E192" s="103"/>
      <c r="F192" s="527"/>
      <c r="G192" s="527">
        <f t="shared" si="6"/>
        <v>0</v>
      </c>
      <c r="H192" s="527"/>
      <c r="I192" s="527"/>
      <c r="J192" s="527"/>
      <c r="K192" s="578"/>
    </row>
    <row r="193" spans="1:11" ht="18" hidden="1" customHeight="1" x14ac:dyDescent="0.2">
      <c r="A193" s="107"/>
      <c r="B193" s="100"/>
      <c r="C193" s="101"/>
      <c r="D193" s="100"/>
      <c r="E193" s="100"/>
      <c r="F193" s="527"/>
      <c r="G193" s="527">
        <f t="shared" si="6"/>
        <v>0</v>
      </c>
      <c r="H193" s="527"/>
      <c r="I193" s="527"/>
      <c r="J193" s="527"/>
      <c r="K193" s="578"/>
    </row>
    <row r="194" spans="1:11" ht="18" hidden="1" customHeight="1" x14ac:dyDescent="0.2">
      <c r="A194" s="107"/>
      <c r="B194" s="100"/>
      <c r="C194" s="101"/>
      <c r="D194" s="100"/>
      <c r="E194" s="100"/>
      <c r="F194" s="527"/>
      <c r="G194" s="527">
        <f t="shared" si="6"/>
        <v>0</v>
      </c>
      <c r="H194" s="527"/>
      <c r="I194" s="527"/>
      <c r="J194" s="527"/>
      <c r="K194" s="578"/>
    </row>
    <row r="195" spans="1:11" ht="18" hidden="1" customHeight="1" x14ac:dyDescent="0.2">
      <c r="A195" s="107"/>
      <c r="B195" s="100"/>
      <c r="C195" s="101"/>
      <c r="D195" s="100"/>
      <c r="E195" s="100"/>
      <c r="F195" s="527"/>
      <c r="G195" s="527">
        <f t="shared" si="6"/>
        <v>0</v>
      </c>
      <c r="H195" s="527"/>
      <c r="I195" s="527"/>
      <c r="J195" s="527"/>
      <c r="K195" s="578"/>
    </row>
    <row r="196" spans="1:11" ht="18" hidden="1" customHeight="1" x14ac:dyDescent="0.2">
      <c r="A196" s="939" t="s">
        <v>469</v>
      </c>
      <c r="B196" s="940"/>
      <c r="C196" s="940"/>
      <c r="D196" s="940"/>
      <c r="E196" s="940"/>
      <c r="F196" s="940"/>
      <c r="G196" s="583">
        <f>SUM(G185:G195)</f>
        <v>0</v>
      </c>
      <c r="H196" s="583">
        <f>SUM(H185:H195)</f>
        <v>0</v>
      </c>
      <c r="I196" s="583">
        <f>SUM(I185:I195)</f>
        <v>0</v>
      </c>
      <c r="J196" s="583">
        <f>SUM(J185:J195)</f>
        <v>0</v>
      </c>
      <c r="K196" s="582">
        <f>SUM(K185:K195)</f>
        <v>0</v>
      </c>
    </row>
    <row r="197" spans="1:11" ht="24.75" hidden="1" customHeight="1" x14ac:dyDescent="0.2">
      <c r="A197" s="943" t="s">
        <v>402</v>
      </c>
      <c r="B197" s="944"/>
      <c r="C197" s="944"/>
      <c r="D197" s="51" t="s">
        <v>118</v>
      </c>
      <c r="E197" s="51" t="s">
        <v>405</v>
      </c>
      <c r="F197" s="51" t="s">
        <v>470</v>
      </c>
      <c r="G197" s="589" t="s">
        <v>471</v>
      </c>
      <c r="H197" s="588" t="s">
        <v>411</v>
      </c>
      <c r="I197" s="588" t="s">
        <v>412</v>
      </c>
      <c r="J197" s="588" t="s">
        <v>411</v>
      </c>
      <c r="K197" s="587" t="s">
        <v>412</v>
      </c>
    </row>
    <row r="198" spans="1:11" ht="18" hidden="1" customHeight="1" x14ac:dyDescent="0.2">
      <c r="A198" s="945" t="s">
        <v>472</v>
      </c>
      <c r="B198" s="946"/>
      <c r="C198" s="946"/>
      <c r="D198" s="946"/>
      <c r="E198" s="946"/>
      <c r="F198" s="946"/>
      <c r="G198" s="946"/>
      <c r="H198" s="946"/>
      <c r="I198" s="946"/>
      <c r="J198" s="946"/>
      <c r="K198" s="947"/>
    </row>
    <row r="199" spans="1:11" ht="18" hidden="1" customHeight="1" x14ac:dyDescent="0.2">
      <c r="A199" s="825"/>
      <c r="B199" s="826"/>
      <c r="C199" s="826"/>
      <c r="D199" s="20"/>
      <c r="E199" s="20"/>
      <c r="F199" s="527"/>
      <c r="G199" s="527">
        <f t="shared" ref="G199:G212" si="7">E199*F199</f>
        <v>0</v>
      </c>
      <c r="H199" s="586"/>
      <c r="I199" s="586"/>
      <c r="J199" s="585"/>
      <c r="K199" s="584"/>
    </row>
    <row r="200" spans="1:11" ht="18" hidden="1" customHeight="1" x14ac:dyDescent="0.2">
      <c r="A200" s="825"/>
      <c r="B200" s="826"/>
      <c r="C200" s="826"/>
      <c r="D200" s="20"/>
      <c r="E200" s="20"/>
      <c r="F200" s="527"/>
      <c r="G200" s="527">
        <f t="shared" si="7"/>
        <v>0</v>
      </c>
      <c r="H200" s="586"/>
      <c r="I200" s="586"/>
      <c r="J200" s="585"/>
      <c r="K200" s="584"/>
    </row>
    <row r="201" spans="1:11" ht="18" hidden="1" customHeight="1" x14ac:dyDescent="0.2">
      <c r="A201" s="825"/>
      <c r="B201" s="826"/>
      <c r="C201" s="826"/>
      <c r="D201" s="20"/>
      <c r="E201" s="20"/>
      <c r="F201" s="527"/>
      <c r="G201" s="527">
        <f t="shared" si="7"/>
        <v>0</v>
      </c>
      <c r="H201" s="586"/>
      <c r="I201" s="586"/>
      <c r="J201" s="585"/>
      <c r="K201" s="584"/>
    </row>
    <row r="202" spans="1:11" ht="18" hidden="1" customHeight="1" x14ac:dyDescent="0.2">
      <c r="A202" s="825"/>
      <c r="B202" s="826"/>
      <c r="C202" s="826"/>
      <c r="D202" s="20"/>
      <c r="E202" s="20"/>
      <c r="F202" s="527"/>
      <c r="G202" s="527">
        <f t="shared" si="7"/>
        <v>0</v>
      </c>
      <c r="H202" s="586"/>
      <c r="I202" s="586"/>
      <c r="J202" s="585"/>
      <c r="K202" s="584"/>
    </row>
    <row r="203" spans="1:11" ht="18" hidden="1" customHeight="1" x14ac:dyDescent="0.2">
      <c r="A203" s="825"/>
      <c r="B203" s="826"/>
      <c r="C203" s="826"/>
      <c r="D203" s="20"/>
      <c r="E203" s="20"/>
      <c r="F203" s="527"/>
      <c r="G203" s="527">
        <f t="shared" si="7"/>
        <v>0</v>
      </c>
      <c r="H203" s="586"/>
      <c r="I203" s="586"/>
      <c r="J203" s="585"/>
      <c r="K203" s="584"/>
    </row>
    <row r="204" spans="1:11" ht="18" hidden="1" customHeight="1" x14ac:dyDescent="0.2">
      <c r="A204" s="825"/>
      <c r="B204" s="826"/>
      <c r="C204" s="826"/>
      <c r="D204" s="20"/>
      <c r="E204" s="20"/>
      <c r="F204" s="527"/>
      <c r="G204" s="527">
        <f t="shared" si="7"/>
        <v>0</v>
      </c>
      <c r="H204" s="586"/>
      <c r="I204" s="586"/>
      <c r="J204" s="585"/>
      <c r="K204" s="584"/>
    </row>
    <row r="205" spans="1:11" ht="18" hidden="1" customHeight="1" x14ac:dyDescent="0.2">
      <c r="A205" s="825"/>
      <c r="B205" s="826"/>
      <c r="C205" s="826"/>
      <c r="D205" s="20"/>
      <c r="E205" s="20"/>
      <c r="F205" s="527"/>
      <c r="G205" s="527">
        <f t="shared" si="7"/>
        <v>0</v>
      </c>
      <c r="H205" s="586"/>
      <c r="I205" s="586"/>
      <c r="J205" s="585"/>
      <c r="K205" s="584"/>
    </row>
    <row r="206" spans="1:11" ht="18" hidden="1" customHeight="1" x14ac:dyDescent="0.2">
      <c r="A206" s="825"/>
      <c r="B206" s="826"/>
      <c r="C206" s="826"/>
      <c r="D206" s="20"/>
      <c r="E206" s="20"/>
      <c r="F206" s="527"/>
      <c r="G206" s="527">
        <f t="shared" si="7"/>
        <v>0</v>
      </c>
      <c r="H206" s="586"/>
      <c r="I206" s="586"/>
      <c r="J206" s="585"/>
      <c r="K206" s="584"/>
    </row>
    <row r="207" spans="1:11" ht="18" hidden="1" customHeight="1" x14ac:dyDescent="0.2">
      <c r="A207" s="825"/>
      <c r="B207" s="826"/>
      <c r="C207" s="826"/>
      <c r="D207" s="20"/>
      <c r="E207" s="20"/>
      <c r="F207" s="527"/>
      <c r="G207" s="527">
        <f t="shared" si="7"/>
        <v>0</v>
      </c>
      <c r="H207" s="586"/>
      <c r="I207" s="586"/>
      <c r="J207" s="585"/>
      <c r="K207" s="584"/>
    </row>
    <row r="208" spans="1:11" ht="18" hidden="1" customHeight="1" x14ac:dyDescent="0.2">
      <c r="A208" s="825"/>
      <c r="B208" s="826"/>
      <c r="C208" s="826"/>
      <c r="D208" s="20"/>
      <c r="E208" s="20"/>
      <c r="F208" s="527"/>
      <c r="G208" s="527">
        <f t="shared" si="7"/>
        <v>0</v>
      </c>
      <c r="H208" s="586"/>
      <c r="I208" s="586"/>
      <c r="J208" s="585"/>
      <c r="K208" s="584"/>
    </row>
    <row r="209" spans="1:12" ht="18" hidden="1" customHeight="1" x14ac:dyDescent="0.2">
      <c r="A209" s="825"/>
      <c r="B209" s="826"/>
      <c r="C209" s="826"/>
      <c r="D209" s="20"/>
      <c r="E209" s="20"/>
      <c r="F209" s="527"/>
      <c r="G209" s="527">
        <f t="shared" si="7"/>
        <v>0</v>
      </c>
      <c r="H209" s="586"/>
      <c r="I209" s="586"/>
      <c r="J209" s="585"/>
      <c r="K209" s="584"/>
    </row>
    <row r="210" spans="1:12" ht="18" hidden="1" customHeight="1" x14ac:dyDescent="0.2">
      <c r="A210" s="825"/>
      <c r="B210" s="826"/>
      <c r="C210" s="826"/>
      <c r="D210" s="20"/>
      <c r="E210" s="20"/>
      <c r="F210" s="527"/>
      <c r="G210" s="527">
        <f t="shared" si="7"/>
        <v>0</v>
      </c>
      <c r="H210" s="586"/>
      <c r="I210" s="586"/>
      <c r="J210" s="585"/>
      <c r="K210" s="584"/>
    </row>
    <row r="211" spans="1:12" ht="18" hidden="1" customHeight="1" x14ac:dyDescent="0.2">
      <c r="A211" s="825"/>
      <c r="B211" s="826"/>
      <c r="C211" s="826"/>
      <c r="D211" s="20"/>
      <c r="E211" s="20"/>
      <c r="F211" s="527"/>
      <c r="G211" s="527">
        <f t="shared" si="7"/>
        <v>0</v>
      </c>
      <c r="H211" s="586"/>
      <c r="I211" s="586"/>
      <c r="J211" s="585"/>
      <c r="K211" s="584"/>
    </row>
    <row r="212" spans="1:12" ht="18" hidden="1" customHeight="1" x14ac:dyDescent="0.2">
      <c r="A212" s="825"/>
      <c r="B212" s="826"/>
      <c r="C212" s="826"/>
      <c r="D212" s="20"/>
      <c r="E212" s="20"/>
      <c r="F212" s="527"/>
      <c r="G212" s="527">
        <f t="shared" si="7"/>
        <v>0</v>
      </c>
      <c r="H212" s="586"/>
      <c r="I212" s="586"/>
      <c r="J212" s="585"/>
      <c r="K212" s="584"/>
    </row>
    <row r="213" spans="1:12" ht="18" hidden="1" customHeight="1" x14ac:dyDescent="0.2">
      <c r="A213" s="939" t="s">
        <v>478</v>
      </c>
      <c r="B213" s="940"/>
      <c r="C213" s="940"/>
      <c r="D213" s="940"/>
      <c r="E213" s="940"/>
      <c r="F213" s="940"/>
      <c r="G213" s="583">
        <f>SUM(G199:G212)</f>
        <v>0</v>
      </c>
      <c r="H213" s="583">
        <f>SUM(H199:H212)</f>
        <v>0</v>
      </c>
      <c r="I213" s="583">
        <f>SUM(I199:I212)</f>
        <v>0</v>
      </c>
      <c r="J213" s="583">
        <f>SUM(J199:J212)</f>
        <v>0</v>
      </c>
      <c r="K213" s="582">
        <f>SUM(K199:K212)</f>
        <v>0</v>
      </c>
    </row>
    <row r="214" spans="1:12" ht="18" hidden="1" customHeight="1" x14ac:dyDescent="0.2">
      <c r="A214" s="941" t="s">
        <v>479</v>
      </c>
      <c r="B214" s="942"/>
      <c r="C214" s="942"/>
      <c r="D214" s="942"/>
      <c r="E214" s="942"/>
      <c r="F214" s="942"/>
      <c r="G214" s="581">
        <f>G196+G213</f>
        <v>0</v>
      </c>
      <c r="H214" s="581">
        <f>H196+H213</f>
        <v>0</v>
      </c>
      <c r="I214" s="581">
        <f>I196+I213</f>
        <v>0</v>
      </c>
      <c r="J214" s="581">
        <f>J196+J213</f>
        <v>0</v>
      </c>
      <c r="K214" s="580">
        <f>K196+K213</f>
        <v>0</v>
      </c>
    </row>
    <row r="215" spans="1:12" ht="18" hidden="1" customHeight="1" x14ac:dyDescent="0.2">
      <c r="A215" s="927" t="s">
        <v>480</v>
      </c>
      <c r="B215" s="928"/>
      <c r="C215" s="928"/>
      <c r="D215" s="928"/>
      <c r="E215" s="928"/>
      <c r="F215" s="928"/>
      <c r="G215" s="593" t="s">
        <v>494</v>
      </c>
      <c r="H215" s="929"/>
      <c r="I215" s="929"/>
      <c r="J215" s="929"/>
      <c r="K215" s="930"/>
    </row>
    <row r="216" spans="1:12" ht="18" hidden="1" customHeight="1" x14ac:dyDescent="0.2">
      <c r="A216" s="931" t="str">
        <f>IF(G215="Si","Administración","Gastos de administración")</f>
        <v>Gastos de administración</v>
      </c>
      <c r="B216" s="932"/>
      <c r="C216" s="932"/>
      <c r="D216" s="932"/>
      <c r="E216" s="933"/>
      <c r="F216" s="216"/>
      <c r="G216" s="579">
        <v>0</v>
      </c>
      <c r="H216" s="527">
        <f>G216</f>
        <v>0</v>
      </c>
      <c r="I216" s="527"/>
      <c r="J216" s="527"/>
      <c r="K216" s="578"/>
      <c r="L216" s="253" t="s">
        <v>482</v>
      </c>
    </row>
    <row r="217" spans="1:12" ht="18" hidden="1" customHeight="1" x14ac:dyDescent="0.2">
      <c r="A217" s="934" t="str">
        <f>IF(G215="Si","Utilidad","")</f>
        <v/>
      </c>
      <c r="B217" s="935"/>
      <c r="C217" s="935"/>
      <c r="D217" s="935"/>
      <c r="E217" s="936"/>
      <c r="F217" s="216"/>
      <c r="G217" s="579">
        <v>0</v>
      </c>
      <c r="H217" s="527"/>
      <c r="I217" s="527"/>
      <c r="J217" s="527"/>
      <c r="K217" s="578"/>
    </row>
    <row r="218" spans="1:12" ht="18" hidden="1" customHeight="1" x14ac:dyDescent="0.2">
      <c r="A218" s="934" t="str">
        <f>IF(G215="Si","IVA","")</f>
        <v/>
      </c>
      <c r="B218" s="935"/>
      <c r="C218" s="935"/>
      <c r="D218" s="935"/>
      <c r="E218" s="936"/>
      <c r="F218" s="216"/>
      <c r="G218" s="579">
        <v>0</v>
      </c>
      <c r="H218" s="527"/>
      <c r="I218" s="527"/>
      <c r="J218" s="527"/>
      <c r="K218" s="578"/>
      <c r="L218" s="215" t="s">
        <v>453</v>
      </c>
    </row>
    <row r="219" spans="1:12" ht="18" hidden="1" customHeight="1" x14ac:dyDescent="0.2">
      <c r="A219" s="937" t="str">
        <f>IF(G215="Si","TOTAL (después de AU e IVA)", "TOTAL (después de administración)")</f>
        <v>TOTAL (después de administración)</v>
      </c>
      <c r="B219" s="938"/>
      <c r="C219" s="938"/>
      <c r="D219" s="938"/>
      <c r="E219" s="938"/>
      <c r="F219" s="938"/>
      <c r="G219" s="577">
        <f>SUM(G216:G218)+G214</f>
        <v>0</v>
      </c>
      <c r="H219" s="576">
        <f>SUM(H216:H218)+H214</f>
        <v>0</v>
      </c>
      <c r="I219" s="576">
        <f>SUM(I216:I218)+I214</f>
        <v>0</v>
      </c>
      <c r="J219" s="576">
        <f>SUM(J216:J218)+J214</f>
        <v>0</v>
      </c>
      <c r="K219" s="575">
        <f>SUM(K216:K218)+K214</f>
        <v>0</v>
      </c>
    </row>
    <row r="220" spans="1:12" ht="39.75" hidden="1" customHeight="1" x14ac:dyDescent="0.2">
      <c r="A220" s="200" t="s">
        <v>483</v>
      </c>
      <c r="B220" s="366"/>
      <c r="C220" s="201" t="s">
        <v>118</v>
      </c>
      <c r="D220" s="366"/>
      <c r="E220" s="201" t="s">
        <v>484</v>
      </c>
      <c r="F220" s="443">
        <f>IFERROR(G214/B220,0)</f>
        <v>0</v>
      </c>
      <c r="G220" s="921" t="s">
        <v>485</v>
      </c>
      <c r="H220" s="922"/>
      <c r="I220" s="922"/>
      <c r="J220" s="922"/>
      <c r="K220" s="923"/>
    </row>
    <row r="221" spans="1:12" ht="39.75" hidden="1" customHeight="1" x14ac:dyDescent="0.2">
      <c r="A221" s="924"/>
      <c r="B221" s="925"/>
      <c r="C221" s="925"/>
      <c r="D221" s="925"/>
      <c r="E221" s="925"/>
      <c r="F221" s="925"/>
      <c r="G221" s="925"/>
      <c r="H221" s="925"/>
      <c r="I221" s="925"/>
      <c r="J221" s="925"/>
      <c r="K221" s="926"/>
    </row>
    <row r="222" spans="1:12" ht="56.25" hidden="1" customHeight="1" x14ac:dyDescent="0.2">
      <c r="A222" s="200" t="s">
        <v>483</v>
      </c>
      <c r="B222" s="366"/>
      <c r="C222" s="201" t="s">
        <v>118</v>
      </c>
      <c r="D222" s="366"/>
      <c r="E222" s="201" t="s">
        <v>487</v>
      </c>
      <c r="F222" s="443">
        <f>IFERROR((G214-G196)/B222,0)</f>
        <v>0</v>
      </c>
      <c r="G222" s="921" t="s">
        <v>485</v>
      </c>
      <c r="H222" s="922"/>
      <c r="I222" s="922"/>
      <c r="J222" s="922"/>
      <c r="K222" s="923"/>
    </row>
    <row r="223" spans="1:12" ht="18" hidden="1" customHeight="1" x14ac:dyDescent="0.2"/>
    <row r="224" spans="1:12" ht="18" hidden="1" customHeight="1" x14ac:dyDescent="0.2">
      <c r="A224" s="948" t="s">
        <v>495</v>
      </c>
      <c r="B224" s="949"/>
      <c r="C224" s="949"/>
      <c r="D224" s="949"/>
      <c r="E224" s="949"/>
      <c r="F224" s="949"/>
      <c r="G224" s="949"/>
      <c r="H224" s="949"/>
      <c r="I224" s="949"/>
      <c r="J224" s="949"/>
      <c r="K224" s="950"/>
    </row>
    <row r="225" spans="1:11" ht="31.5" hidden="1" customHeight="1" x14ac:dyDescent="0.2">
      <c r="A225" s="197" t="s">
        <v>402</v>
      </c>
      <c r="B225" s="44" t="s">
        <v>403</v>
      </c>
      <c r="C225" s="44" t="s">
        <v>404</v>
      </c>
      <c r="D225" s="44" t="s">
        <v>118</v>
      </c>
      <c r="E225" s="44" t="s">
        <v>405</v>
      </c>
      <c r="F225" s="590" t="s">
        <v>406</v>
      </c>
      <c r="G225" s="590" t="s">
        <v>407</v>
      </c>
      <c r="H225" s="588" t="s">
        <v>411</v>
      </c>
      <c r="I225" s="588" t="s">
        <v>412</v>
      </c>
      <c r="J225" s="588" t="s">
        <v>411</v>
      </c>
      <c r="K225" s="587" t="s">
        <v>412</v>
      </c>
    </row>
    <row r="226" spans="1:11" ht="18" hidden="1" customHeight="1" x14ac:dyDescent="0.2">
      <c r="A226" s="945" t="s">
        <v>399</v>
      </c>
      <c r="B226" s="946"/>
      <c r="C226" s="946"/>
      <c r="D226" s="946"/>
      <c r="E226" s="946"/>
      <c r="F226" s="946"/>
      <c r="G226" s="946"/>
      <c r="H226" s="946"/>
      <c r="I226" s="946"/>
      <c r="J226" s="946"/>
      <c r="K226" s="947"/>
    </row>
    <row r="227" spans="1:11" ht="18" hidden="1" customHeight="1" x14ac:dyDescent="0.2">
      <c r="A227" s="198"/>
      <c r="B227" s="103"/>
      <c r="C227" s="101"/>
      <c r="D227" s="103"/>
      <c r="E227" s="103"/>
      <c r="F227" s="527"/>
      <c r="G227" s="527">
        <f t="shared" ref="G227:G237" si="8">B227*C227*E227*F227</f>
        <v>0</v>
      </c>
      <c r="H227" s="527"/>
      <c r="I227" s="527"/>
      <c r="J227" s="527"/>
      <c r="K227" s="578"/>
    </row>
    <row r="228" spans="1:11" ht="18" hidden="1" customHeight="1" x14ac:dyDescent="0.2">
      <c r="A228" s="198"/>
      <c r="B228" s="103"/>
      <c r="C228" s="101"/>
      <c r="D228" s="103"/>
      <c r="E228" s="103"/>
      <c r="F228" s="527"/>
      <c r="G228" s="527">
        <f t="shared" si="8"/>
        <v>0</v>
      </c>
      <c r="H228" s="527"/>
      <c r="I228" s="527"/>
      <c r="J228" s="527"/>
      <c r="K228" s="578"/>
    </row>
    <row r="229" spans="1:11" ht="18" hidden="1" customHeight="1" x14ac:dyDescent="0.2">
      <c r="A229" s="198"/>
      <c r="B229" s="103"/>
      <c r="C229" s="101"/>
      <c r="D229" s="103"/>
      <c r="E229" s="103"/>
      <c r="F229" s="527"/>
      <c r="G229" s="527">
        <f t="shared" si="8"/>
        <v>0</v>
      </c>
      <c r="H229" s="527"/>
      <c r="I229" s="527"/>
      <c r="J229" s="527"/>
      <c r="K229" s="578"/>
    </row>
    <row r="230" spans="1:11" ht="18" hidden="1" customHeight="1" x14ac:dyDescent="0.2">
      <c r="A230" s="198"/>
      <c r="B230" s="103"/>
      <c r="C230" s="101"/>
      <c r="D230" s="103"/>
      <c r="E230" s="103"/>
      <c r="F230" s="527"/>
      <c r="G230" s="527">
        <f t="shared" si="8"/>
        <v>0</v>
      </c>
      <c r="H230" s="527"/>
      <c r="I230" s="527"/>
      <c r="J230" s="527"/>
      <c r="K230" s="578"/>
    </row>
    <row r="231" spans="1:11" ht="18" hidden="1" customHeight="1" x14ac:dyDescent="0.2">
      <c r="A231" s="198"/>
      <c r="B231" s="103"/>
      <c r="C231" s="101"/>
      <c r="D231" s="103"/>
      <c r="E231" s="103"/>
      <c r="F231" s="527"/>
      <c r="G231" s="527">
        <f t="shared" si="8"/>
        <v>0</v>
      </c>
      <c r="H231" s="527"/>
      <c r="I231" s="527"/>
      <c r="J231" s="527"/>
      <c r="K231" s="578"/>
    </row>
    <row r="232" spans="1:11" ht="18" hidden="1" customHeight="1" x14ac:dyDescent="0.2">
      <c r="A232" s="198"/>
      <c r="B232" s="103"/>
      <c r="C232" s="101"/>
      <c r="D232" s="103"/>
      <c r="E232" s="103"/>
      <c r="F232" s="527"/>
      <c r="G232" s="527">
        <f t="shared" si="8"/>
        <v>0</v>
      </c>
      <c r="H232" s="527"/>
      <c r="I232" s="527"/>
      <c r="J232" s="527"/>
      <c r="K232" s="578"/>
    </row>
    <row r="233" spans="1:11" ht="18" hidden="1" customHeight="1" x14ac:dyDescent="0.2">
      <c r="A233" s="198"/>
      <c r="B233" s="103"/>
      <c r="C233" s="101"/>
      <c r="D233" s="103"/>
      <c r="E233" s="103"/>
      <c r="F233" s="527"/>
      <c r="G233" s="527">
        <f t="shared" si="8"/>
        <v>0</v>
      </c>
      <c r="H233" s="527"/>
      <c r="I233" s="527"/>
      <c r="J233" s="527"/>
      <c r="K233" s="578"/>
    </row>
    <row r="234" spans="1:11" ht="18" hidden="1" customHeight="1" x14ac:dyDescent="0.2">
      <c r="A234" s="198"/>
      <c r="B234" s="103"/>
      <c r="C234" s="101"/>
      <c r="D234" s="103"/>
      <c r="E234" s="103"/>
      <c r="F234" s="527"/>
      <c r="G234" s="527">
        <f t="shared" si="8"/>
        <v>0</v>
      </c>
      <c r="H234" s="527"/>
      <c r="I234" s="527"/>
      <c r="J234" s="527"/>
      <c r="K234" s="578"/>
    </row>
    <row r="235" spans="1:11" ht="18" hidden="1" customHeight="1" x14ac:dyDescent="0.2">
      <c r="A235" s="107"/>
      <c r="B235" s="100"/>
      <c r="C235" s="101"/>
      <c r="D235" s="100"/>
      <c r="E235" s="100"/>
      <c r="F235" s="527"/>
      <c r="G235" s="527">
        <f t="shared" si="8"/>
        <v>0</v>
      </c>
      <c r="H235" s="527"/>
      <c r="I235" s="527"/>
      <c r="J235" s="527"/>
      <c r="K235" s="578"/>
    </row>
    <row r="236" spans="1:11" ht="18" hidden="1" customHeight="1" x14ac:dyDescent="0.2">
      <c r="A236" s="107"/>
      <c r="B236" s="100"/>
      <c r="C236" s="101"/>
      <c r="D236" s="100"/>
      <c r="E236" s="100"/>
      <c r="F236" s="527"/>
      <c r="G236" s="527">
        <f t="shared" si="8"/>
        <v>0</v>
      </c>
      <c r="H236" s="527"/>
      <c r="I236" s="527"/>
      <c r="J236" s="527"/>
      <c r="K236" s="578"/>
    </row>
    <row r="237" spans="1:11" ht="18" hidden="1" customHeight="1" x14ac:dyDescent="0.2">
      <c r="A237" s="107"/>
      <c r="B237" s="100"/>
      <c r="C237" s="101"/>
      <c r="D237" s="100"/>
      <c r="E237" s="100"/>
      <c r="F237" s="527"/>
      <c r="G237" s="527">
        <f t="shared" si="8"/>
        <v>0</v>
      </c>
      <c r="H237" s="527"/>
      <c r="I237" s="527"/>
      <c r="J237" s="527"/>
      <c r="K237" s="578"/>
    </row>
    <row r="238" spans="1:11" ht="18" hidden="1" customHeight="1" x14ac:dyDescent="0.2">
      <c r="A238" s="939" t="s">
        <v>469</v>
      </c>
      <c r="B238" s="940"/>
      <c r="C238" s="940"/>
      <c r="D238" s="940"/>
      <c r="E238" s="940"/>
      <c r="F238" s="940"/>
      <c r="G238" s="583">
        <f>SUM(G227:G237)</f>
        <v>0</v>
      </c>
      <c r="H238" s="583">
        <f>SUM(H227:H237)</f>
        <v>0</v>
      </c>
      <c r="I238" s="583">
        <f>SUM(I227:I237)</f>
        <v>0</v>
      </c>
      <c r="J238" s="583">
        <f>SUM(J227:J237)</f>
        <v>0</v>
      </c>
      <c r="K238" s="582">
        <f>SUM(K227:K237)</f>
        <v>0</v>
      </c>
    </row>
    <row r="239" spans="1:11" ht="26.25" hidden="1" customHeight="1" x14ac:dyDescent="0.2">
      <c r="A239" s="943" t="s">
        <v>402</v>
      </c>
      <c r="B239" s="944"/>
      <c r="C239" s="944"/>
      <c r="D239" s="51" t="s">
        <v>118</v>
      </c>
      <c r="E239" s="51" t="s">
        <v>405</v>
      </c>
      <c r="F239" s="51" t="s">
        <v>470</v>
      </c>
      <c r="G239" s="589" t="s">
        <v>471</v>
      </c>
      <c r="H239" s="588" t="s">
        <v>411</v>
      </c>
      <c r="I239" s="588" t="s">
        <v>412</v>
      </c>
      <c r="J239" s="588" t="s">
        <v>411</v>
      </c>
      <c r="K239" s="587" t="s">
        <v>412</v>
      </c>
    </row>
    <row r="240" spans="1:11" ht="18" hidden="1" customHeight="1" x14ac:dyDescent="0.2">
      <c r="A240" s="945" t="s">
        <v>472</v>
      </c>
      <c r="B240" s="946"/>
      <c r="C240" s="946"/>
      <c r="D240" s="946"/>
      <c r="E240" s="946"/>
      <c r="F240" s="946"/>
      <c r="G240" s="946"/>
      <c r="H240" s="946"/>
      <c r="I240" s="946"/>
      <c r="J240" s="946"/>
      <c r="K240" s="947"/>
    </row>
    <row r="241" spans="1:11" ht="18" hidden="1" customHeight="1" x14ac:dyDescent="0.2">
      <c r="A241" s="825"/>
      <c r="B241" s="826"/>
      <c r="C241" s="826"/>
      <c r="D241" s="20"/>
      <c r="E241" s="20"/>
      <c r="F241" s="527"/>
      <c r="G241" s="527">
        <f t="shared" ref="G241:G254" si="9">E241*F241</f>
        <v>0</v>
      </c>
      <c r="H241" s="586"/>
      <c r="I241" s="586"/>
      <c r="J241" s="585"/>
      <c r="K241" s="584"/>
    </row>
    <row r="242" spans="1:11" ht="18" hidden="1" customHeight="1" x14ac:dyDescent="0.2">
      <c r="A242" s="825"/>
      <c r="B242" s="826"/>
      <c r="C242" s="826"/>
      <c r="D242" s="20"/>
      <c r="E242" s="20"/>
      <c r="F242" s="527"/>
      <c r="G242" s="527">
        <f t="shared" si="9"/>
        <v>0</v>
      </c>
      <c r="H242" s="586"/>
      <c r="I242" s="586"/>
      <c r="J242" s="585"/>
      <c r="K242" s="584"/>
    </row>
    <row r="243" spans="1:11" ht="18" hidden="1" customHeight="1" x14ac:dyDescent="0.2">
      <c r="A243" s="825"/>
      <c r="B243" s="826"/>
      <c r="C243" s="826"/>
      <c r="D243" s="20"/>
      <c r="E243" s="20"/>
      <c r="F243" s="527"/>
      <c r="G243" s="527">
        <f t="shared" si="9"/>
        <v>0</v>
      </c>
      <c r="H243" s="586"/>
      <c r="I243" s="586"/>
      <c r="J243" s="585"/>
      <c r="K243" s="584"/>
    </row>
    <row r="244" spans="1:11" ht="18" hidden="1" customHeight="1" x14ac:dyDescent="0.2">
      <c r="A244" s="825"/>
      <c r="B244" s="826"/>
      <c r="C244" s="826"/>
      <c r="D244" s="20"/>
      <c r="E244" s="20"/>
      <c r="F244" s="527"/>
      <c r="G244" s="527">
        <f t="shared" si="9"/>
        <v>0</v>
      </c>
      <c r="H244" s="586"/>
      <c r="I244" s="586"/>
      <c r="J244" s="585"/>
      <c r="K244" s="584"/>
    </row>
    <row r="245" spans="1:11" ht="18" hidden="1" customHeight="1" x14ac:dyDescent="0.2">
      <c r="A245" s="825"/>
      <c r="B245" s="826"/>
      <c r="C245" s="826"/>
      <c r="D245" s="20"/>
      <c r="E245" s="20"/>
      <c r="F245" s="527"/>
      <c r="G245" s="527">
        <f t="shared" si="9"/>
        <v>0</v>
      </c>
      <c r="H245" s="586"/>
      <c r="I245" s="586"/>
      <c r="J245" s="585"/>
      <c r="K245" s="584"/>
    </row>
    <row r="246" spans="1:11" ht="18" hidden="1" customHeight="1" x14ac:dyDescent="0.2">
      <c r="A246" s="825"/>
      <c r="B246" s="826"/>
      <c r="C246" s="826"/>
      <c r="D246" s="20"/>
      <c r="E246" s="20"/>
      <c r="F246" s="527"/>
      <c r="G246" s="527">
        <f t="shared" si="9"/>
        <v>0</v>
      </c>
      <c r="H246" s="586"/>
      <c r="I246" s="586"/>
      <c r="J246" s="585"/>
      <c r="K246" s="584"/>
    </row>
    <row r="247" spans="1:11" ht="18" hidden="1" customHeight="1" x14ac:dyDescent="0.2">
      <c r="A247" s="825"/>
      <c r="B247" s="826"/>
      <c r="C247" s="826"/>
      <c r="D247" s="20"/>
      <c r="E247" s="20"/>
      <c r="F247" s="527"/>
      <c r="G247" s="527">
        <f t="shared" si="9"/>
        <v>0</v>
      </c>
      <c r="H247" s="586"/>
      <c r="I247" s="586"/>
      <c r="J247" s="585"/>
      <c r="K247" s="584"/>
    </row>
    <row r="248" spans="1:11" ht="18" hidden="1" customHeight="1" x14ac:dyDescent="0.2">
      <c r="A248" s="825"/>
      <c r="B248" s="826"/>
      <c r="C248" s="826"/>
      <c r="D248" s="20"/>
      <c r="E248" s="20"/>
      <c r="F248" s="527"/>
      <c r="G248" s="527">
        <f t="shared" si="9"/>
        <v>0</v>
      </c>
      <c r="H248" s="586"/>
      <c r="I248" s="586"/>
      <c r="J248" s="585"/>
      <c r="K248" s="584"/>
    </row>
    <row r="249" spans="1:11" ht="18" hidden="1" customHeight="1" x14ac:dyDescent="0.2">
      <c r="A249" s="825"/>
      <c r="B249" s="826"/>
      <c r="C249" s="826"/>
      <c r="D249" s="20"/>
      <c r="E249" s="20"/>
      <c r="F249" s="527"/>
      <c r="G249" s="527">
        <f t="shared" si="9"/>
        <v>0</v>
      </c>
      <c r="H249" s="586"/>
      <c r="I249" s="586"/>
      <c r="J249" s="585"/>
      <c r="K249" s="584"/>
    </row>
    <row r="250" spans="1:11" ht="18" hidden="1" customHeight="1" x14ac:dyDescent="0.2">
      <c r="A250" s="825"/>
      <c r="B250" s="826"/>
      <c r="C250" s="826"/>
      <c r="D250" s="20"/>
      <c r="E250" s="20"/>
      <c r="F250" s="527"/>
      <c r="G250" s="527">
        <f t="shared" si="9"/>
        <v>0</v>
      </c>
      <c r="H250" s="586"/>
      <c r="I250" s="586"/>
      <c r="J250" s="585"/>
      <c r="K250" s="584"/>
    </row>
    <row r="251" spans="1:11" ht="18" hidden="1" customHeight="1" x14ac:dyDescent="0.2">
      <c r="A251" s="825"/>
      <c r="B251" s="826"/>
      <c r="C251" s="826"/>
      <c r="D251" s="20"/>
      <c r="E251" s="20"/>
      <c r="F251" s="527"/>
      <c r="G251" s="527">
        <f t="shared" si="9"/>
        <v>0</v>
      </c>
      <c r="H251" s="586"/>
      <c r="I251" s="586"/>
      <c r="J251" s="585"/>
      <c r="K251" s="584"/>
    </row>
    <row r="252" spans="1:11" ht="18" hidden="1" customHeight="1" x14ac:dyDescent="0.2">
      <c r="A252" s="825"/>
      <c r="B252" s="826"/>
      <c r="C252" s="826"/>
      <c r="D252" s="20"/>
      <c r="E252" s="20"/>
      <c r="F252" s="527"/>
      <c r="G252" s="527">
        <f t="shared" si="9"/>
        <v>0</v>
      </c>
      <c r="H252" s="586"/>
      <c r="I252" s="586"/>
      <c r="J252" s="585"/>
      <c r="K252" s="584"/>
    </row>
    <row r="253" spans="1:11" ht="18" hidden="1" customHeight="1" x14ac:dyDescent="0.2">
      <c r="A253" s="825"/>
      <c r="B253" s="826"/>
      <c r="C253" s="826"/>
      <c r="D253" s="20"/>
      <c r="E253" s="20"/>
      <c r="F253" s="527"/>
      <c r="G253" s="527">
        <f t="shared" si="9"/>
        <v>0</v>
      </c>
      <c r="H253" s="586"/>
      <c r="I253" s="586"/>
      <c r="J253" s="585"/>
      <c r="K253" s="584"/>
    </row>
    <row r="254" spans="1:11" ht="18" hidden="1" customHeight="1" x14ac:dyDescent="0.2">
      <c r="A254" s="825"/>
      <c r="B254" s="826"/>
      <c r="C254" s="826"/>
      <c r="D254" s="20"/>
      <c r="E254" s="20"/>
      <c r="F254" s="527"/>
      <c r="G254" s="527">
        <f t="shared" si="9"/>
        <v>0</v>
      </c>
      <c r="H254" s="586"/>
      <c r="I254" s="586"/>
      <c r="J254" s="585"/>
      <c r="K254" s="584"/>
    </row>
    <row r="255" spans="1:11" ht="18" hidden="1" customHeight="1" x14ac:dyDescent="0.2">
      <c r="A255" s="939" t="s">
        <v>478</v>
      </c>
      <c r="B255" s="940"/>
      <c r="C255" s="940"/>
      <c r="D255" s="940"/>
      <c r="E255" s="940"/>
      <c r="F255" s="940"/>
      <c r="G255" s="583">
        <f>SUM(G241:G254)</f>
        <v>0</v>
      </c>
      <c r="H255" s="583">
        <f>SUM(H241:H254)</f>
        <v>0</v>
      </c>
      <c r="I255" s="583">
        <f>SUM(I241:I254)</f>
        <v>0</v>
      </c>
      <c r="J255" s="583">
        <f>SUM(J241:J254)</f>
        <v>0</v>
      </c>
      <c r="K255" s="582">
        <f>SUM(K241:K254)</f>
        <v>0</v>
      </c>
    </row>
    <row r="256" spans="1:11" ht="18" hidden="1" customHeight="1" x14ac:dyDescent="0.2">
      <c r="A256" s="941" t="s">
        <v>479</v>
      </c>
      <c r="B256" s="942"/>
      <c r="C256" s="942"/>
      <c r="D256" s="942"/>
      <c r="E256" s="942"/>
      <c r="F256" s="942"/>
      <c r="G256" s="581">
        <f>G238+G255</f>
        <v>0</v>
      </c>
      <c r="H256" s="581">
        <f>H238+H255</f>
        <v>0</v>
      </c>
      <c r="I256" s="581">
        <f>I238+I255</f>
        <v>0</v>
      </c>
      <c r="J256" s="581">
        <f>J238+J255</f>
        <v>0</v>
      </c>
      <c r="K256" s="580">
        <f>K238+K255</f>
        <v>0</v>
      </c>
    </row>
    <row r="257" spans="1:12" ht="18" hidden="1" customHeight="1" x14ac:dyDescent="0.2">
      <c r="A257" s="927" t="s">
        <v>480</v>
      </c>
      <c r="B257" s="928"/>
      <c r="C257" s="928"/>
      <c r="D257" s="928"/>
      <c r="E257" s="928"/>
      <c r="F257" s="928"/>
      <c r="G257" s="593" t="s">
        <v>494</v>
      </c>
      <c r="H257" s="929"/>
      <c r="I257" s="929"/>
      <c r="J257" s="929"/>
      <c r="K257" s="930"/>
    </row>
    <row r="258" spans="1:12" ht="18" hidden="1" customHeight="1" x14ac:dyDescent="0.2">
      <c r="A258" s="931" t="str">
        <f>IF(G257="Si","Administración","Gastos de administración")</f>
        <v>Gastos de administración</v>
      </c>
      <c r="B258" s="932"/>
      <c r="C258" s="932"/>
      <c r="D258" s="932"/>
      <c r="E258" s="933"/>
      <c r="F258" s="216"/>
      <c r="G258" s="579">
        <v>0</v>
      </c>
      <c r="H258" s="527">
        <f>G258</f>
        <v>0</v>
      </c>
      <c r="I258" s="527"/>
      <c r="J258" s="527"/>
      <c r="K258" s="578"/>
      <c r="L258" s="253" t="s">
        <v>482</v>
      </c>
    </row>
    <row r="259" spans="1:12" ht="18" hidden="1" customHeight="1" x14ac:dyDescent="0.2">
      <c r="A259" s="934" t="str">
        <f>IF(G257="Si","Utilidad","")</f>
        <v/>
      </c>
      <c r="B259" s="935"/>
      <c r="C259" s="935"/>
      <c r="D259" s="935"/>
      <c r="E259" s="936"/>
      <c r="F259" s="216"/>
      <c r="G259" s="579">
        <v>0</v>
      </c>
      <c r="H259" s="527"/>
      <c r="I259" s="527"/>
      <c r="J259" s="527"/>
      <c r="K259" s="578"/>
    </row>
    <row r="260" spans="1:12" ht="18" hidden="1" customHeight="1" x14ac:dyDescent="0.2">
      <c r="A260" s="934" t="str">
        <f>IF(G257="Si","IVA","")</f>
        <v/>
      </c>
      <c r="B260" s="935"/>
      <c r="C260" s="935"/>
      <c r="D260" s="935"/>
      <c r="E260" s="936"/>
      <c r="F260" s="216"/>
      <c r="G260" s="579">
        <v>0</v>
      </c>
      <c r="H260" s="527"/>
      <c r="I260" s="527"/>
      <c r="J260" s="527"/>
      <c r="K260" s="578"/>
      <c r="L260" s="215" t="s">
        <v>453</v>
      </c>
    </row>
    <row r="261" spans="1:12" ht="18" hidden="1" customHeight="1" x14ac:dyDescent="0.2">
      <c r="A261" s="937" t="str">
        <f>IF(G257="Si","TOTAL (después de AU e IVA)", "TOTAL (después de administración)")</f>
        <v>TOTAL (después de administración)</v>
      </c>
      <c r="B261" s="938"/>
      <c r="C261" s="938"/>
      <c r="D261" s="938"/>
      <c r="E261" s="938"/>
      <c r="F261" s="938"/>
      <c r="G261" s="577">
        <f>SUM(G258:G260)+G256</f>
        <v>0</v>
      </c>
      <c r="H261" s="576">
        <f>SUM(H258:H260)+H256</f>
        <v>0</v>
      </c>
      <c r="I261" s="576">
        <f>SUM(I258:I260)+I256</f>
        <v>0</v>
      </c>
      <c r="J261" s="576">
        <f>SUM(J258:J260)+J256</f>
        <v>0</v>
      </c>
      <c r="K261" s="575">
        <f>SUM(K258:K260)+K256</f>
        <v>0</v>
      </c>
    </row>
    <row r="262" spans="1:12" ht="43.5" hidden="1" customHeight="1" x14ac:dyDescent="0.2">
      <c r="A262" s="200" t="s">
        <v>483</v>
      </c>
      <c r="B262" s="366"/>
      <c r="C262" s="201" t="s">
        <v>118</v>
      </c>
      <c r="D262" s="366"/>
      <c r="E262" s="201" t="s">
        <v>484</v>
      </c>
      <c r="F262" s="443">
        <f>IFERROR(G256/B262,0)</f>
        <v>0</v>
      </c>
      <c r="G262" s="921" t="s">
        <v>485</v>
      </c>
      <c r="H262" s="922"/>
      <c r="I262" s="922"/>
      <c r="J262" s="922"/>
      <c r="K262" s="923"/>
    </row>
    <row r="263" spans="1:12" ht="18" hidden="1" customHeight="1" x14ac:dyDescent="0.2">
      <c r="A263" s="924"/>
      <c r="B263" s="925"/>
      <c r="C263" s="925"/>
      <c r="D263" s="925"/>
      <c r="E263" s="925"/>
      <c r="F263" s="925"/>
      <c r="G263" s="925"/>
      <c r="H263" s="925"/>
      <c r="I263" s="925"/>
      <c r="J263" s="925"/>
      <c r="K263" s="926"/>
    </row>
    <row r="264" spans="1:12" ht="51" hidden="1" customHeight="1" x14ac:dyDescent="0.2">
      <c r="A264" s="200" t="s">
        <v>483</v>
      </c>
      <c r="B264" s="366"/>
      <c r="C264" s="201" t="s">
        <v>118</v>
      </c>
      <c r="D264" s="366"/>
      <c r="E264" s="201" t="s">
        <v>487</v>
      </c>
      <c r="F264" s="443">
        <f>IFERROR((G256-G238)/B264,0)</f>
        <v>0</v>
      </c>
      <c r="G264" s="921" t="s">
        <v>485</v>
      </c>
      <c r="H264" s="922"/>
      <c r="I264" s="922"/>
      <c r="J264" s="922"/>
      <c r="K264" s="923"/>
    </row>
    <row r="265" spans="1:12" ht="18" hidden="1" customHeight="1" x14ac:dyDescent="0.2"/>
    <row r="266" spans="1:12" ht="18" hidden="1" customHeight="1" x14ac:dyDescent="0.2"/>
    <row r="267" spans="1:12" ht="18" hidden="1" customHeight="1" x14ac:dyDescent="0.2"/>
    <row r="268" spans="1:12" ht="18" hidden="1" customHeight="1" x14ac:dyDescent="0.2"/>
  </sheetData>
  <sheetProtection algorithmName="SHA-512" hashValue="y/VsOX4OOPwIR+Ve4nZ8fzHZSWOjZ9ZycjmP7J0rY0MLmbyytrdadYG4+kCd35aYCYrFk0JV+keDfxv4TqNo9A==" saltValue="+X7G/NhNygJHksMaxTQUQQ==" spinCount="100000" sheet="1" formatCells="0" formatColumns="0" formatRows="0"/>
  <mergeCells count="202">
    <mergeCell ref="A6:E6"/>
    <mergeCell ref="F6:K6"/>
    <mergeCell ref="A8:E8"/>
    <mergeCell ref="F8:K8"/>
    <mergeCell ref="A9:E9"/>
    <mergeCell ref="F9:K9"/>
    <mergeCell ref="A1:C3"/>
    <mergeCell ref="D1:K1"/>
    <mergeCell ref="D2:K2"/>
    <mergeCell ref="D3:F3"/>
    <mergeCell ref="G3:K3"/>
    <mergeCell ref="A5:E5"/>
    <mergeCell ref="F5:K5"/>
    <mergeCell ref="A14:K14"/>
    <mergeCell ref="A16:K16"/>
    <mergeCell ref="A28:F28"/>
    <mergeCell ref="A29:C29"/>
    <mergeCell ref="A30:K30"/>
    <mergeCell ref="A31:C31"/>
    <mergeCell ref="A10:E10"/>
    <mergeCell ref="F10:K10"/>
    <mergeCell ref="A12:G13"/>
    <mergeCell ref="H12:K12"/>
    <mergeCell ref="H13:I13"/>
    <mergeCell ref="J13:K13"/>
    <mergeCell ref="A38:C38"/>
    <mergeCell ref="A39:C39"/>
    <mergeCell ref="A40:C40"/>
    <mergeCell ref="A41:C41"/>
    <mergeCell ref="A42:C42"/>
    <mergeCell ref="A43:C43"/>
    <mergeCell ref="A32:C32"/>
    <mergeCell ref="A33:C33"/>
    <mergeCell ref="A34:C34"/>
    <mergeCell ref="A35:C35"/>
    <mergeCell ref="A36:C36"/>
    <mergeCell ref="A37:C37"/>
    <mergeCell ref="A49:E49"/>
    <mergeCell ref="A50:E50"/>
    <mergeCell ref="A51:F51"/>
    <mergeCell ref="G52:K52"/>
    <mergeCell ref="A53:K53"/>
    <mergeCell ref="G54:K54"/>
    <mergeCell ref="A44:C44"/>
    <mergeCell ref="A45:F45"/>
    <mergeCell ref="A46:F46"/>
    <mergeCell ref="A47:F47"/>
    <mergeCell ref="H47:K47"/>
    <mergeCell ref="A48:E48"/>
    <mergeCell ref="A73:C73"/>
    <mergeCell ref="A74:C74"/>
    <mergeCell ref="A75:C75"/>
    <mergeCell ref="A76:C76"/>
    <mergeCell ref="A77:C77"/>
    <mergeCell ref="A78:C78"/>
    <mergeCell ref="A55:K55"/>
    <mergeCell ref="A56:K56"/>
    <mergeCell ref="A58:K58"/>
    <mergeCell ref="A70:F70"/>
    <mergeCell ref="A71:C71"/>
    <mergeCell ref="A72:K72"/>
    <mergeCell ref="A85:C85"/>
    <mergeCell ref="A86:C86"/>
    <mergeCell ref="A87:F87"/>
    <mergeCell ref="A88:F88"/>
    <mergeCell ref="A89:F89"/>
    <mergeCell ref="H89:K89"/>
    <mergeCell ref="A79:C79"/>
    <mergeCell ref="A80:C80"/>
    <mergeCell ref="A81:C81"/>
    <mergeCell ref="A82:C82"/>
    <mergeCell ref="A83:C83"/>
    <mergeCell ref="A84:C84"/>
    <mergeCell ref="G96:K96"/>
    <mergeCell ref="A97:K97"/>
    <mergeCell ref="A98:K98"/>
    <mergeCell ref="A100:K100"/>
    <mergeCell ref="A112:F112"/>
    <mergeCell ref="A113:C113"/>
    <mergeCell ref="A90:E90"/>
    <mergeCell ref="A91:E91"/>
    <mergeCell ref="A92:E92"/>
    <mergeCell ref="A93:F93"/>
    <mergeCell ref="G94:K94"/>
    <mergeCell ref="A95:K95"/>
    <mergeCell ref="A120:C120"/>
    <mergeCell ref="A121:C121"/>
    <mergeCell ref="A122:C122"/>
    <mergeCell ref="A123:C123"/>
    <mergeCell ref="A124:C124"/>
    <mergeCell ref="A125:C125"/>
    <mergeCell ref="A114:K114"/>
    <mergeCell ref="A115:C115"/>
    <mergeCell ref="A116:C116"/>
    <mergeCell ref="A117:C117"/>
    <mergeCell ref="A118:C118"/>
    <mergeCell ref="A119:C119"/>
    <mergeCell ref="H131:K131"/>
    <mergeCell ref="A132:E132"/>
    <mergeCell ref="A133:E133"/>
    <mergeCell ref="A134:E134"/>
    <mergeCell ref="A135:F135"/>
    <mergeCell ref="G136:K136"/>
    <mergeCell ref="A126:C126"/>
    <mergeCell ref="A127:C127"/>
    <mergeCell ref="A128:C128"/>
    <mergeCell ref="A129:F129"/>
    <mergeCell ref="A130:F130"/>
    <mergeCell ref="A131:F131"/>
    <mergeCell ref="A155:C155"/>
    <mergeCell ref="A156:K156"/>
    <mergeCell ref="A157:C157"/>
    <mergeCell ref="A158:C158"/>
    <mergeCell ref="A159:C159"/>
    <mergeCell ref="A160:C160"/>
    <mergeCell ref="A137:K137"/>
    <mergeCell ref="G138:K138"/>
    <mergeCell ref="A139:K139"/>
    <mergeCell ref="A140:K140"/>
    <mergeCell ref="A142:K142"/>
    <mergeCell ref="A154:F154"/>
    <mergeCell ref="A167:C167"/>
    <mergeCell ref="A168:C168"/>
    <mergeCell ref="A169:C169"/>
    <mergeCell ref="A170:C170"/>
    <mergeCell ref="A171:F171"/>
    <mergeCell ref="A172:F172"/>
    <mergeCell ref="A161:C161"/>
    <mergeCell ref="A162:C162"/>
    <mergeCell ref="A163:C163"/>
    <mergeCell ref="A164:C164"/>
    <mergeCell ref="A165:C165"/>
    <mergeCell ref="A166:C166"/>
    <mergeCell ref="G178:K178"/>
    <mergeCell ref="A179:K179"/>
    <mergeCell ref="G180:K180"/>
    <mergeCell ref="A182:K182"/>
    <mergeCell ref="A184:K184"/>
    <mergeCell ref="A196:F196"/>
    <mergeCell ref="A173:F173"/>
    <mergeCell ref="H173:K173"/>
    <mergeCell ref="A174:E174"/>
    <mergeCell ref="A175:E175"/>
    <mergeCell ref="A176:E176"/>
    <mergeCell ref="A177:F177"/>
    <mergeCell ref="A203:C203"/>
    <mergeCell ref="A204:C204"/>
    <mergeCell ref="A205:C205"/>
    <mergeCell ref="A206:C206"/>
    <mergeCell ref="A207:C207"/>
    <mergeCell ref="A208:C208"/>
    <mergeCell ref="A197:C197"/>
    <mergeCell ref="A198:K198"/>
    <mergeCell ref="A199:C199"/>
    <mergeCell ref="A200:C200"/>
    <mergeCell ref="A201:C201"/>
    <mergeCell ref="A202:C202"/>
    <mergeCell ref="A215:F215"/>
    <mergeCell ref="H215:K215"/>
    <mergeCell ref="A216:E216"/>
    <mergeCell ref="A217:E217"/>
    <mergeCell ref="A218:E218"/>
    <mergeCell ref="A219:F219"/>
    <mergeCell ref="A209:C209"/>
    <mergeCell ref="A210:C210"/>
    <mergeCell ref="A211:C211"/>
    <mergeCell ref="A212:C212"/>
    <mergeCell ref="A213:F213"/>
    <mergeCell ref="A214:F214"/>
    <mergeCell ref="A239:C239"/>
    <mergeCell ref="A240:K240"/>
    <mergeCell ref="A241:C241"/>
    <mergeCell ref="A242:C242"/>
    <mergeCell ref="A243:C243"/>
    <mergeCell ref="A244:C244"/>
    <mergeCell ref="G220:K220"/>
    <mergeCell ref="A221:K221"/>
    <mergeCell ref="G222:K222"/>
    <mergeCell ref="A224:K224"/>
    <mergeCell ref="A226:K226"/>
    <mergeCell ref="A238:F238"/>
    <mergeCell ref="A251:C251"/>
    <mergeCell ref="A252:C252"/>
    <mergeCell ref="A253:C253"/>
    <mergeCell ref="A254:C254"/>
    <mergeCell ref="A255:F255"/>
    <mergeCell ref="A256:F256"/>
    <mergeCell ref="A245:C245"/>
    <mergeCell ref="A246:C246"/>
    <mergeCell ref="A247:C247"/>
    <mergeCell ref="A248:C248"/>
    <mergeCell ref="A249:C249"/>
    <mergeCell ref="A250:C250"/>
    <mergeCell ref="G262:K262"/>
    <mergeCell ref="A263:K263"/>
    <mergeCell ref="G264:K264"/>
    <mergeCell ref="A257:F257"/>
    <mergeCell ref="H257:K257"/>
    <mergeCell ref="A258:E258"/>
    <mergeCell ref="A259:E259"/>
    <mergeCell ref="A260:E260"/>
    <mergeCell ref="A261:F261"/>
  </mergeCells>
  <dataValidations count="1">
    <dataValidation type="list" allowBlank="1" showInputMessage="1" showErrorMessage="1" sqref="G47 G173 G215 G89 G131 G257" xr:uid="{8C20CCF4-6FB9-41D5-BC71-5758F182DD67}">
      <formula1>"Si, No"</formula1>
    </dataValidation>
  </dataValidations>
  <hyperlinks>
    <hyperlink ref="L1" location="ins" display="Instructivo" xr:uid="{87748D79-FEB5-4625-AAD8-193F14862E8C}"/>
    <hyperlink ref="L50" location="IVA" display="Info IVA" xr:uid="{509B38DA-49ED-461C-8577-9A89714F49C3}"/>
    <hyperlink ref="L92" location="IVA" display="Info IVA" xr:uid="{A2BD9FC6-BB76-45C8-875D-EB1DD5878C8E}"/>
    <hyperlink ref="L134" location="IVA" display="Info IVA" xr:uid="{E7B85CBE-7ED9-49A9-9BE8-EDA7AB4D4E44}"/>
    <hyperlink ref="L176" location="IVA" display="Info IVA" xr:uid="{54141A07-52DD-4CF7-8941-A27BB94587D4}"/>
    <hyperlink ref="L218" location="IVA" display="Info IVA" xr:uid="{29370DFC-5B4A-4F17-8272-79F499CF190E}"/>
    <hyperlink ref="L260" location="IVA" display="Info IVA" xr:uid="{97FA8F2F-7BA7-4AD0-9E84-C7C66446EE4D}"/>
    <hyperlink ref="L48" location="gtosadm" display="Gastos de administración" xr:uid="{7D5B1C7E-01A3-48EA-A591-6C2C6E5F9549}"/>
    <hyperlink ref="L90" location="gtosadm" display="Gastos de administración" xr:uid="{D03E15E2-EE06-4BDB-BCE9-ABC49AED1C32}"/>
    <hyperlink ref="L132" location="gtosadm" display="Gastos de administración" xr:uid="{C2724FB2-E906-4B8F-B928-E89BE6057756}"/>
    <hyperlink ref="L174" location="gtosadm" display="Gastos de administración" xr:uid="{CF704859-ECEA-488F-A75B-DC2DE03A952F}"/>
    <hyperlink ref="L216" location="gtosadm" display="Gastos de administración" xr:uid="{B16E000B-C8AF-4805-A365-BF7D01E89E48}"/>
    <hyperlink ref="L258" location="gtosadm" display="Gastos de administración" xr:uid="{034B5517-2A1A-44A8-B6A1-4DA6D31C9226}"/>
  </hyperlinks>
  <printOptions horizontalCentered="1"/>
  <pageMargins left="0" right="0" top="0" bottom="0" header="0" footer="0"/>
  <pageSetup scale="61" fitToHeight="0" orientation="landscape" horizontalDpi="4294967295" verticalDpi="4294967295"/>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567EC-14E8-4890-AE1D-264B3AC73A57}">
  <sheetPr>
    <tabColor theme="5" tint="0.39997558519241921"/>
    <pageSetUpPr fitToPage="1"/>
  </sheetPr>
  <dimension ref="A1:N264"/>
  <sheetViews>
    <sheetView showGridLines="0" topLeftCell="A12" zoomScale="80" zoomScaleNormal="80" workbookViewId="0">
      <selection activeCell="A31" sqref="A31:F32"/>
    </sheetView>
  </sheetViews>
  <sheetFormatPr baseColWidth="10" defaultColWidth="11.5" defaultRowHeight="18" customHeight="1" x14ac:dyDescent="0.2"/>
  <cols>
    <col min="1" max="1" width="22.6640625" style="104" customWidth="1"/>
    <col min="2" max="2" width="11.83203125" style="104" customWidth="1"/>
    <col min="3" max="3" width="14.1640625" style="104" customWidth="1"/>
    <col min="4" max="4" width="18.83203125" style="104" customWidth="1"/>
    <col min="5" max="5" width="26.33203125" style="109" customWidth="1"/>
    <col min="6" max="11" width="18.83203125" style="38" customWidth="1"/>
    <col min="12" max="12" width="22.1640625" style="38" customWidth="1"/>
    <col min="13" max="13" width="16.1640625" style="38" bestFit="1" customWidth="1"/>
    <col min="14" max="14" width="14.83203125" style="38" bestFit="1" customWidth="1"/>
    <col min="15" max="16384" width="11.5" style="38"/>
  </cols>
  <sheetData>
    <row r="1" spans="1:13" ht="18" customHeight="1" x14ac:dyDescent="0.2">
      <c r="A1" s="967"/>
      <c r="B1" s="968"/>
      <c r="C1" s="968"/>
      <c r="D1" s="841" t="s">
        <v>0</v>
      </c>
      <c r="E1" s="841"/>
      <c r="F1" s="841"/>
      <c r="G1" s="841"/>
      <c r="H1" s="841"/>
      <c r="I1" s="841"/>
      <c r="J1" s="841"/>
      <c r="K1" s="846"/>
      <c r="L1" s="189" t="s">
        <v>104</v>
      </c>
      <c r="M1" s="34"/>
    </row>
    <row r="2" spans="1:13" ht="18" customHeight="1" x14ac:dyDescent="0.2">
      <c r="A2" s="969"/>
      <c r="B2" s="970"/>
      <c r="C2" s="970"/>
      <c r="D2" s="843" t="s">
        <v>461</v>
      </c>
      <c r="E2" s="843"/>
      <c r="F2" s="843"/>
      <c r="G2" s="843"/>
      <c r="H2" s="843"/>
      <c r="I2" s="843"/>
      <c r="J2" s="843"/>
      <c r="K2" s="847"/>
    </row>
    <row r="3" spans="1:13" ht="18" customHeight="1" thickBot="1" x14ac:dyDescent="0.25">
      <c r="A3" s="971"/>
      <c r="B3" s="972"/>
      <c r="C3" s="972"/>
      <c r="D3" s="845" t="s">
        <v>2</v>
      </c>
      <c r="E3" s="845"/>
      <c r="F3" s="845"/>
      <c r="G3" s="845" t="str">
        <f>[7]Instructivo!G3</f>
        <v>VERSIÓN: 04</v>
      </c>
      <c r="H3" s="845"/>
      <c r="I3" s="845"/>
      <c r="J3" s="845"/>
      <c r="K3" s="848"/>
    </row>
    <row r="4" spans="1:13" ht="18" customHeight="1" thickBot="1" x14ac:dyDescent="0.25">
      <c r="A4" s="134"/>
      <c r="B4" s="134"/>
      <c r="C4" s="134"/>
      <c r="D4" s="35"/>
      <c r="E4" s="35"/>
      <c r="F4" s="35"/>
      <c r="G4" s="35"/>
      <c r="H4" s="35"/>
      <c r="I4" s="35"/>
      <c r="J4" s="35"/>
      <c r="K4" s="35"/>
    </row>
    <row r="5" spans="1:13" ht="24" customHeight="1" thickBot="1" x14ac:dyDescent="0.25">
      <c r="A5" s="957" t="s">
        <v>106</v>
      </c>
      <c r="B5" s="849"/>
      <c r="C5" s="849"/>
      <c r="D5" s="849"/>
      <c r="E5" s="963"/>
      <c r="F5" s="850" t="str">
        <f>'[7]Plan Ejecución'!AE5</f>
        <v>Convenio Interadministrativo</v>
      </c>
      <c r="G5" s="851"/>
      <c r="H5" s="851"/>
      <c r="I5" s="851"/>
      <c r="J5" s="851"/>
      <c r="K5" s="852"/>
    </row>
    <row r="6" spans="1:13" ht="38.25" customHeight="1" thickBot="1" x14ac:dyDescent="0.25">
      <c r="A6" s="957" t="s">
        <v>108</v>
      </c>
      <c r="B6" s="849"/>
      <c r="C6" s="849"/>
      <c r="D6" s="849"/>
      <c r="E6" s="963"/>
      <c r="F6" s="964" t="str">
        <f>'[7]Plan Ejecución'!AE6</f>
        <v xml:space="preserve">“Aunar esfuerzos técnicos, administrativos y financieros para caracterizar el esquema de pago por servicios ambientales, para la conservación de ecosistemas estratégicos asociados al recurso hídrico bajo los parámetros establecidos en la ordenanza Departamental N° 049 de 2016, en familias campesinas en el territorio del Municipio XXXXX en la jurisdicción de CORANTIOQUIA.” </v>
      </c>
      <c r="G6" s="965"/>
      <c r="H6" s="965"/>
      <c r="I6" s="965"/>
      <c r="J6" s="965"/>
      <c r="K6" s="966"/>
    </row>
    <row r="7" spans="1:13" ht="18" customHeight="1" thickBot="1" x14ac:dyDescent="0.25">
      <c r="A7" s="33"/>
      <c r="B7" s="33"/>
      <c r="C7" s="33"/>
      <c r="D7" s="33"/>
      <c r="E7" s="33"/>
    </row>
    <row r="8" spans="1:13" s="35" customFormat="1" ht="18" customHeight="1" thickBot="1" x14ac:dyDescent="0.25">
      <c r="A8" s="849" t="s">
        <v>462</v>
      </c>
      <c r="B8" s="849"/>
      <c r="C8" s="849"/>
      <c r="D8" s="849"/>
      <c r="E8" s="849"/>
      <c r="F8" s="736"/>
      <c r="G8" s="737"/>
      <c r="H8" s="737"/>
      <c r="I8" s="737"/>
      <c r="J8" s="737"/>
      <c r="K8" s="812"/>
    </row>
    <row r="9" spans="1:13" s="35" customFormat="1" ht="18" customHeight="1" thickBot="1" x14ac:dyDescent="0.25">
      <c r="A9" s="849" t="s">
        <v>463</v>
      </c>
      <c r="B9" s="849"/>
      <c r="C9" s="849"/>
      <c r="D9" s="849"/>
      <c r="E9" s="849"/>
      <c r="F9" s="736"/>
      <c r="G9" s="737"/>
      <c r="H9" s="737"/>
      <c r="I9" s="737"/>
      <c r="J9" s="737"/>
      <c r="K9" s="812"/>
    </row>
    <row r="10" spans="1:13" ht="18" customHeight="1" thickBot="1" x14ac:dyDescent="0.25">
      <c r="A10" s="849" t="s">
        <v>464</v>
      </c>
      <c r="B10" s="849"/>
      <c r="C10" s="849"/>
      <c r="D10" s="849"/>
      <c r="E10" s="849"/>
      <c r="F10" s="736"/>
      <c r="G10" s="737"/>
      <c r="H10" s="737"/>
      <c r="I10" s="737"/>
      <c r="J10" s="737"/>
      <c r="K10" s="812"/>
    </row>
    <row r="11" spans="1:13" ht="18" customHeight="1" thickBot="1" x14ac:dyDescent="0.25">
      <c r="A11" s="105"/>
      <c r="B11" s="105"/>
      <c r="C11" s="105"/>
      <c r="D11" s="105"/>
      <c r="E11" s="98"/>
      <c r="F11" s="592"/>
      <c r="G11" s="592"/>
      <c r="H11" s="591"/>
      <c r="I11" s="591"/>
      <c r="J11" s="591"/>
      <c r="K11" s="591"/>
    </row>
    <row r="12" spans="1:13" ht="18" customHeight="1" x14ac:dyDescent="0.2">
      <c r="A12" s="954" t="s">
        <v>465</v>
      </c>
      <c r="B12" s="955"/>
      <c r="C12" s="955"/>
      <c r="D12" s="955"/>
      <c r="E12" s="955"/>
      <c r="F12" s="955"/>
      <c r="G12" s="956"/>
      <c r="H12" s="959" t="s">
        <v>400</v>
      </c>
      <c r="I12" s="959"/>
      <c r="J12" s="959"/>
      <c r="K12" s="960"/>
    </row>
    <row r="13" spans="1:13" ht="18" customHeight="1" thickBot="1" x14ac:dyDescent="0.25">
      <c r="A13" s="957"/>
      <c r="B13" s="849"/>
      <c r="C13" s="849"/>
      <c r="D13" s="849"/>
      <c r="E13" s="849"/>
      <c r="F13" s="849"/>
      <c r="G13" s="958"/>
      <c r="H13" s="961" t="s">
        <v>409</v>
      </c>
      <c r="I13" s="961"/>
      <c r="J13" s="961" t="s">
        <v>410</v>
      </c>
      <c r="K13" s="962"/>
    </row>
    <row r="14" spans="1:13" ht="18" customHeight="1" x14ac:dyDescent="0.2">
      <c r="A14" s="948" t="s">
        <v>467</v>
      </c>
      <c r="B14" s="949"/>
      <c r="C14" s="949"/>
      <c r="D14" s="949"/>
      <c r="E14" s="949"/>
      <c r="F14" s="949"/>
      <c r="G14" s="949"/>
      <c r="H14" s="949"/>
      <c r="I14" s="949"/>
      <c r="J14" s="949"/>
      <c r="K14" s="950"/>
    </row>
    <row r="15" spans="1:13" ht="27" customHeight="1" x14ac:dyDescent="0.2">
      <c r="A15" s="197" t="s">
        <v>402</v>
      </c>
      <c r="B15" s="44" t="s">
        <v>403</v>
      </c>
      <c r="C15" s="44" t="s">
        <v>404</v>
      </c>
      <c r="D15" s="44" t="s">
        <v>118</v>
      </c>
      <c r="E15" s="44" t="s">
        <v>405</v>
      </c>
      <c r="F15" s="590" t="s">
        <v>406</v>
      </c>
      <c r="G15" s="590" t="s">
        <v>407</v>
      </c>
      <c r="H15" s="588" t="s">
        <v>411</v>
      </c>
      <c r="I15" s="588" t="s">
        <v>412</v>
      </c>
      <c r="J15" s="588" t="s">
        <v>411</v>
      </c>
      <c r="K15" s="587" t="s">
        <v>412</v>
      </c>
    </row>
    <row r="16" spans="1:13" ht="18" customHeight="1" x14ac:dyDescent="0.2">
      <c r="A16" s="945" t="s">
        <v>399</v>
      </c>
      <c r="B16" s="946"/>
      <c r="C16" s="946"/>
      <c r="D16" s="946"/>
      <c r="E16" s="946"/>
      <c r="F16" s="946"/>
      <c r="G16" s="946"/>
      <c r="H16" s="946"/>
      <c r="I16" s="946"/>
      <c r="J16" s="946"/>
      <c r="K16" s="947"/>
    </row>
    <row r="17" spans="1:14" ht="30" customHeight="1" x14ac:dyDescent="0.2">
      <c r="A17" s="198" t="s">
        <v>415</v>
      </c>
      <c r="B17" s="103">
        <v>1</v>
      </c>
      <c r="C17" s="101">
        <v>0.3</v>
      </c>
      <c r="D17" s="103" t="s">
        <v>496</v>
      </c>
      <c r="E17" s="103">
        <v>3</v>
      </c>
      <c r="F17" s="527">
        <v>7347000</v>
      </c>
      <c r="G17" s="527">
        <f>F17*E17*C17</f>
        <v>6612300</v>
      </c>
      <c r="H17" s="527">
        <v>6612300</v>
      </c>
      <c r="I17" s="527"/>
      <c r="J17" s="527"/>
      <c r="K17" s="578"/>
      <c r="M17" s="106"/>
      <c r="N17" s="106"/>
    </row>
    <row r="18" spans="1:14" ht="27.75" customHeight="1" x14ac:dyDescent="0.2">
      <c r="A18" s="198" t="s">
        <v>497</v>
      </c>
      <c r="B18" s="103">
        <v>1</v>
      </c>
      <c r="C18" s="101">
        <v>0.5</v>
      </c>
      <c r="D18" s="103" t="s">
        <v>496</v>
      </c>
      <c r="E18" s="103">
        <v>3</v>
      </c>
      <c r="F18" s="527">
        <v>4041000</v>
      </c>
      <c r="G18" s="527">
        <f>F18*E18*C18</f>
        <v>6061500</v>
      </c>
      <c r="H18" s="527">
        <v>6061500</v>
      </c>
      <c r="I18" s="527"/>
      <c r="J18" s="527"/>
      <c r="K18" s="578"/>
    </row>
    <row r="19" spans="1:14" ht="25.5" customHeight="1" x14ac:dyDescent="0.2">
      <c r="A19" s="198"/>
      <c r="B19" s="103"/>
      <c r="C19" s="101"/>
      <c r="D19" s="103"/>
      <c r="E19" s="103"/>
      <c r="F19" s="527"/>
      <c r="G19" s="527"/>
      <c r="H19" s="527"/>
      <c r="I19" s="527"/>
      <c r="J19" s="527"/>
      <c r="K19" s="578"/>
    </row>
    <row r="20" spans="1:14" ht="18" hidden="1" customHeight="1" x14ac:dyDescent="0.2">
      <c r="A20" s="198"/>
      <c r="B20" s="103"/>
      <c r="C20" s="101"/>
      <c r="D20" s="103"/>
      <c r="E20" s="103"/>
      <c r="F20" s="527"/>
      <c r="G20" s="527">
        <f t="shared" ref="G20:G27" si="0">B20*C20*E20*F20</f>
        <v>0</v>
      </c>
      <c r="H20" s="527"/>
      <c r="I20" s="527"/>
      <c r="J20" s="527"/>
      <c r="K20" s="578"/>
    </row>
    <row r="21" spans="1:14" ht="18" hidden="1" customHeight="1" x14ac:dyDescent="0.2">
      <c r="A21" s="198"/>
      <c r="B21" s="103"/>
      <c r="C21" s="101"/>
      <c r="D21" s="103"/>
      <c r="E21" s="103"/>
      <c r="F21" s="527"/>
      <c r="G21" s="527">
        <f t="shared" si="0"/>
        <v>0</v>
      </c>
      <c r="H21" s="527"/>
      <c r="I21" s="527"/>
      <c r="J21" s="527"/>
      <c r="K21" s="578"/>
    </row>
    <row r="22" spans="1:14" ht="18" hidden="1" customHeight="1" x14ac:dyDescent="0.2">
      <c r="A22" s="198"/>
      <c r="B22" s="103"/>
      <c r="C22" s="101"/>
      <c r="D22" s="103"/>
      <c r="E22" s="103"/>
      <c r="F22" s="527"/>
      <c r="G22" s="527">
        <f t="shared" si="0"/>
        <v>0</v>
      </c>
      <c r="H22" s="527"/>
      <c r="I22" s="527"/>
      <c r="J22" s="527"/>
      <c r="K22" s="578"/>
    </row>
    <row r="23" spans="1:14" ht="18" hidden="1" customHeight="1" x14ac:dyDescent="0.2">
      <c r="A23" s="198"/>
      <c r="B23" s="103"/>
      <c r="C23" s="101"/>
      <c r="D23" s="103"/>
      <c r="E23" s="103"/>
      <c r="F23" s="527"/>
      <c r="G23" s="527">
        <f t="shared" si="0"/>
        <v>0</v>
      </c>
      <c r="H23" s="527"/>
      <c r="I23" s="527"/>
      <c r="J23" s="527"/>
      <c r="K23" s="578"/>
    </row>
    <row r="24" spans="1:14" ht="18" hidden="1" customHeight="1" x14ac:dyDescent="0.2">
      <c r="A24" s="198"/>
      <c r="B24" s="103"/>
      <c r="C24" s="101"/>
      <c r="D24" s="103"/>
      <c r="E24" s="103"/>
      <c r="F24" s="527"/>
      <c r="G24" s="527">
        <f t="shared" si="0"/>
        <v>0</v>
      </c>
      <c r="H24" s="527"/>
      <c r="I24" s="527"/>
      <c r="J24" s="527"/>
      <c r="K24" s="578"/>
    </row>
    <row r="25" spans="1:14" ht="18" hidden="1" customHeight="1" x14ac:dyDescent="0.2">
      <c r="A25" s="107"/>
      <c r="B25" s="100"/>
      <c r="C25" s="101"/>
      <c r="D25" s="100"/>
      <c r="E25" s="100"/>
      <c r="F25" s="527"/>
      <c r="G25" s="527">
        <f t="shared" si="0"/>
        <v>0</v>
      </c>
      <c r="H25" s="527"/>
      <c r="I25" s="527"/>
      <c r="J25" s="527"/>
      <c r="K25" s="578"/>
    </row>
    <row r="26" spans="1:14" ht="18" hidden="1" customHeight="1" x14ac:dyDescent="0.2">
      <c r="A26" s="107"/>
      <c r="B26" s="100"/>
      <c r="C26" s="101"/>
      <c r="D26" s="100"/>
      <c r="E26" s="100"/>
      <c r="F26" s="527"/>
      <c r="G26" s="527">
        <f t="shared" si="0"/>
        <v>0</v>
      </c>
      <c r="H26" s="527"/>
      <c r="I26" s="527"/>
      <c r="J26" s="527"/>
      <c r="K26" s="578"/>
    </row>
    <row r="27" spans="1:14" ht="11.25" customHeight="1" x14ac:dyDescent="0.2">
      <c r="A27" s="107"/>
      <c r="B27" s="100"/>
      <c r="C27" s="101"/>
      <c r="D27" s="100"/>
      <c r="E27" s="100"/>
      <c r="F27" s="527"/>
      <c r="G27" s="527">
        <f t="shared" si="0"/>
        <v>0</v>
      </c>
      <c r="H27" s="527"/>
      <c r="I27" s="527"/>
      <c r="J27" s="527"/>
      <c r="K27" s="578"/>
    </row>
    <row r="28" spans="1:14" ht="18" customHeight="1" x14ac:dyDescent="0.2">
      <c r="A28" s="939" t="s">
        <v>469</v>
      </c>
      <c r="B28" s="940"/>
      <c r="C28" s="940"/>
      <c r="D28" s="940"/>
      <c r="E28" s="940"/>
      <c r="F28" s="940"/>
      <c r="G28" s="583">
        <f>SUM(G17:G27)</f>
        <v>12673800</v>
      </c>
      <c r="H28" s="583">
        <f>SUM(H17:H27)</f>
        <v>12673800</v>
      </c>
      <c r="I28" s="583">
        <f>SUM(I17:I27)</f>
        <v>0</v>
      </c>
      <c r="J28" s="583">
        <f>SUM(J17:J27)</f>
        <v>0</v>
      </c>
      <c r="K28" s="582">
        <f>SUM(K17:K27)</f>
        <v>0</v>
      </c>
    </row>
    <row r="29" spans="1:14" ht="27.75" customHeight="1" x14ac:dyDescent="0.2">
      <c r="A29" s="943" t="s">
        <v>402</v>
      </c>
      <c r="B29" s="944"/>
      <c r="C29" s="944"/>
      <c r="D29" s="51" t="s">
        <v>118</v>
      </c>
      <c r="E29" s="51" t="s">
        <v>405</v>
      </c>
      <c r="F29" s="51" t="s">
        <v>470</v>
      </c>
      <c r="G29" s="589" t="s">
        <v>471</v>
      </c>
      <c r="H29" s="588" t="s">
        <v>411</v>
      </c>
      <c r="I29" s="588" t="s">
        <v>412</v>
      </c>
      <c r="J29" s="588" t="s">
        <v>411</v>
      </c>
      <c r="K29" s="587" t="s">
        <v>412</v>
      </c>
    </row>
    <row r="30" spans="1:14" ht="18" customHeight="1" x14ac:dyDescent="0.2">
      <c r="A30" s="945" t="s">
        <v>472</v>
      </c>
      <c r="B30" s="946"/>
      <c r="C30" s="946"/>
      <c r="D30" s="946"/>
      <c r="E30" s="946"/>
      <c r="F30" s="946"/>
      <c r="G30" s="946"/>
      <c r="H30" s="946"/>
      <c r="I30" s="946"/>
      <c r="J30" s="946"/>
      <c r="K30" s="947"/>
    </row>
    <row r="31" spans="1:14" ht="18" customHeight="1" x14ac:dyDescent="0.2">
      <c r="A31" s="825" t="s">
        <v>432</v>
      </c>
      <c r="B31" s="826"/>
      <c r="C31" s="826"/>
      <c r="D31" s="20" t="s">
        <v>433</v>
      </c>
      <c r="E31" s="20">
        <v>10</v>
      </c>
      <c r="F31" s="527">
        <v>87000</v>
      </c>
      <c r="G31" s="527">
        <f t="shared" ref="G31:G44" si="1">E31*F31</f>
        <v>870000</v>
      </c>
      <c r="H31" s="586">
        <f>G31</f>
        <v>870000</v>
      </c>
      <c r="I31" s="586"/>
      <c r="J31" s="585"/>
      <c r="K31" s="584"/>
    </row>
    <row r="32" spans="1:14" ht="18" customHeight="1" x14ac:dyDescent="0.2">
      <c r="A32" s="825" t="s">
        <v>434</v>
      </c>
      <c r="B32" s="826"/>
      <c r="C32" s="826"/>
      <c r="D32" s="20" t="s">
        <v>435</v>
      </c>
      <c r="E32" s="20">
        <v>10</v>
      </c>
      <c r="F32" s="527">
        <v>700000</v>
      </c>
      <c r="G32" s="527">
        <f t="shared" si="1"/>
        <v>7000000</v>
      </c>
      <c r="H32" s="586">
        <f>G32</f>
        <v>7000000</v>
      </c>
      <c r="I32" s="586"/>
      <c r="J32" s="585"/>
      <c r="K32" s="584"/>
    </row>
    <row r="33" spans="1:12" ht="18" customHeight="1" x14ac:dyDescent="0.2">
      <c r="A33" s="825"/>
      <c r="B33" s="826"/>
      <c r="C33" s="826"/>
      <c r="D33" s="20"/>
      <c r="E33" s="20"/>
      <c r="F33" s="527"/>
      <c r="G33" s="527">
        <f t="shared" si="1"/>
        <v>0</v>
      </c>
      <c r="H33" s="586"/>
      <c r="I33" s="586"/>
      <c r="J33" s="585"/>
      <c r="K33" s="584"/>
    </row>
    <row r="34" spans="1:12" ht="18" hidden="1" customHeight="1" x14ac:dyDescent="0.2">
      <c r="A34" s="825"/>
      <c r="B34" s="826"/>
      <c r="C34" s="826"/>
      <c r="D34" s="20"/>
      <c r="E34" s="20"/>
      <c r="F34" s="527"/>
      <c r="G34" s="527">
        <f t="shared" si="1"/>
        <v>0</v>
      </c>
      <c r="H34" s="586"/>
      <c r="I34" s="586"/>
      <c r="J34" s="585"/>
      <c r="K34" s="584"/>
    </row>
    <row r="35" spans="1:12" ht="18" hidden="1" customHeight="1" x14ac:dyDescent="0.2">
      <c r="A35" s="825"/>
      <c r="B35" s="826"/>
      <c r="C35" s="826"/>
      <c r="D35" s="20"/>
      <c r="E35" s="20"/>
      <c r="F35" s="527"/>
      <c r="G35" s="527">
        <f t="shared" si="1"/>
        <v>0</v>
      </c>
      <c r="H35" s="586"/>
      <c r="I35" s="586"/>
      <c r="J35" s="585"/>
      <c r="K35" s="584"/>
    </row>
    <row r="36" spans="1:12" ht="18" hidden="1" customHeight="1" x14ac:dyDescent="0.2">
      <c r="A36" s="825"/>
      <c r="B36" s="826"/>
      <c r="C36" s="826"/>
      <c r="D36" s="20"/>
      <c r="E36" s="20"/>
      <c r="F36" s="527"/>
      <c r="G36" s="527">
        <f t="shared" si="1"/>
        <v>0</v>
      </c>
      <c r="H36" s="586"/>
      <c r="I36" s="586"/>
      <c r="J36" s="585"/>
      <c r="K36" s="584"/>
    </row>
    <row r="37" spans="1:12" ht="18" hidden="1" customHeight="1" x14ac:dyDescent="0.2">
      <c r="A37" s="825"/>
      <c r="B37" s="826"/>
      <c r="C37" s="826"/>
      <c r="D37" s="20"/>
      <c r="E37" s="20"/>
      <c r="F37" s="527"/>
      <c r="G37" s="527">
        <f t="shared" si="1"/>
        <v>0</v>
      </c>
      <c r="H37" s="586"/>
      <c r="I37" s="586"/>
      <c r="J37" s="585"/>
      <c r="K37" s="584"/>
    </row>
    <row r="38" spans="1:12" ht="18" hidden="1" customHeight="1" x14ac:dyDescent="0.2">
      <c r="A38" s="825"/>
      <c r="B38" s="826"/>
      <c r="C38" s="826"/>
      <c r="D38" s="20"/>
      <c r="E38" s="20"/>
      <c r="F38" s="527"/>
      <c r="G38" s="527">
        <f t="shared" si="1"/>
        <v>0</v>
      </c>
      <c r="H38" s="586"/>
      <c r="I38" s="586"/>
      <c r="J38" s="585"/>
      <c r="K38" s="584"/>
    </row>
    <row r="39" spans="1:12" ht="18" hidden="1" customHeight="1" x14ac:dyDescent="0.2">
      <c r="A39" s="825"/>
      <c r="B39" s="826"/>
      <c r="C39" s="826"/>
      <c r="D39" s="20"/>
      <c r="E39" s="20"/>
      <c r="F39" s="527"/>
      <c r="G39" s="527">
        <f t="shared" si="1"/>
        <v>0</v>
      </c>
      <c r="H39" s="586"/>
      <c r="I39" s="586"/>
      <c r="J39" s="585"/>
      <c r="K39" s="584"/>
    </row>
    <row r="40" spans="1:12" ht="18" hidden="1" customHeight="1" x14ac:dyDescent="0.2">
      <c r="A40" s="825"/>
      <c r="B40" s="826"/>
      <c r="C40" s="826"/>
      <c r="D40" s="20"/>
      <c r="E40" s="20"/>
      <c r="F40" s="527"/>
      <c r="G40" s="527">
        <f t="shared" si="1"/>
        <v>0</v>
      </c>
      <c r="H40" s="586"/>
      <c r="I40" s="586"/>
      <c r="J40" s="585"/>
      <c r="K40" s="584"/>
    </row>
    <row r="41" spans="1:12" ht="18" hidden="1" customHeight="1" x14ac:dyDescent="0.2">
      <c r="A41" s="825"/>
      <c r="B41" s="826"/>
      <c r="C41" s="826"/>
      <c r="D41" s="20"/>
      <c r="E41" s="20"/>
      <c r="F41" s="527"/>
      <c r="G41" s="527">
        <f t="shared" si="1"/>
        <v>0</v>
      </c>
      <c r="H41" s="586"/>
      <c r="I41" s="586"/>
      <c r="J41" s="585"/>
      <c r="K41" s="584"/>
    </row>
    <row r="42" spans="1:12" ht="18" hidden="1" customHeight="1" x14ac:dyDescent="0.2">
      <c r="A42" s="825"/>
      <c r="B42" s="826"/>
      <c r="C42" s="826"/>
      <c r="D42" s="20"/>
      <c r="E42" s="20"/>
      <c r="F42" s="527"/>
      <c r="G42" s="527">
        <f t="shared" si="1"/>
        <v>0</v>
      </c>
      <c r="H42" s="586"/>
      <c r="I42" s="586"/>
      <c r="J42" s="585"/>
      <c r="K42" s="584"/>
    </row>
    <row r="43" spans="1:12" ht="18" hidden="1" customHeight="1" x14ac:dyDescent="0.2">
      <c r="A43" s="825"/>
      <c r="B43" s="826"/>
      <c r="C43" s="826"/>
      <c r="D43" s="20"/>
      <c r="E43" s="20"/>
      <c r="F43" s="527"/>
      <c r="G43" s="527">
        <f t="shared" si="1"/>
        <v>0</v>
      </c>
      <c r="H43" s="586"/>
      <c r="I43" s="586"/>
      <c r="J43" s="585"/>
      <c r="K43" s="584"/>
    </row>
    <row r="44" spans="1:12" ht="18" hidden="1" customHeight="1" x14ac:dyDescent="0.2">
      <c r="A44" s="825"/>
      <c r="B44" s="826"/>
      <c r="C44" s="826"/>
      <c r="D44" s="20"/>
      <c r="E44" s="20"/>
      <c r="F44" s="527"/>
      <c r="G44" s="527">
        <f t="shared" si="1"/>
        <v>0</v>
      </c>
      <c r="H44" s="586"/>
      <c r="I44" s="586"/>
      <c r="J44" s="585"/>
      <c r="K44" s="584"/>
    </row>
    <row r="45" spans="1:12" ht="18" customHeight="1" x14ac:dyDescent="0.2">
      <c r="A45" s="939" t="s">
        <v>478</v>
      </c>
      <c r="B45" s="940"/>
      <c r="C45" s="940"/>
      <c r="D45" s="940"/>
      <c r="E45" s="940"/>
      <c r="F45" s="940"/>
      <c r="G45" s="583">
        <f>SUM(G31:G44)</f>
        <v>7870000</v>
      </c>
      <c r="H45" s="583">
        <f>SUM(H31:H44)</f>
        <v>7870000</v>
      </c>
      <c r="I45" s="583">
        <f>SUM(I31:I44)</f>
        <v>0</v>
      </c>
      <c r="J45" s="583">
        <f>SUM(J31:J44)</f>
        <v>0</v>
      </c>
      <c r="K45" s="582">
        <f>SUM(K31:K44)</f>
        <v>0</v>
      </c>
    </row>
    <row r="46" spans="1:12" ht="18" customHeight="1" thickBot="1" x14ac:dyDescent="0.25">
      <c r="A46" s="941" t="s">
        <v>479</v>
      </c>
      <c r="B46" s="942"/>
      <c r="C46" s="942"/>
      <c r="D46" s="942"/>
      <c r="E46" s="942"/>
      <c r="F46" s="942"/>
      <c r="G46" s="581">
        <f>G28+G45</f>
        <v>20543800</v>
      </c>
      <c r="H46" s="581">
        <f>H28+H45</f>
        <v>20543800</v>
      </c>
      <c r="I46" s="581">
        <f t="shared" ref="I46:K46" si="2">I28+I45</f>
        <v>0</v>
      </c>
      <c r="J46" s="581">
        <f t="shared" si="2"/>
        <v>0</v>
      </c>
      <c r="K46" s="580">
        <f t="shared" si="2"/>
        <v>0</v>
      </c>
    </row>
    <row r="47" spans="1:12" ht="18" customHeight="1" thickBot="1" x14ac:dyDescent="0.25">
      <c r="A47" s="927" t="s">
        <v>480</v>
      </c>
      <c r="B47" s="928"/>
      <c r="C47" s="928"/>
      <c r="D47" s="928"/>
      <c r="E47" s="928"/>
      <c r="F47" s="928"/>
      <c r="G47" s="599" t="s">
        <v>481</v>
      </c>
      <c r="H47" s="929"/>
      <c r="I47" s="929"/>
      <c r="J47" s="929"/>
      <c r="K47" s="930"/>
    </row>
    <row r="48" spans="1:12" ht="18" customHeight="1" x14ac:dyDescent="0.2">
      <c r="A48" s="931" t="str">
        <f>IF(G47="Si","Administración","Gastos de administración")</f>
        <v>Administración</v>
      </c>
      <c r="B48" s="932"/>
      <c r="C48" s="932"/>
      <c r="D48" s="932"/>
      <c r="E48" s="933"/>
      <c r="F48" s="216">
        <v>0.14000000000000001</v>
      </c>
      <c r="G48" s="579">
        <f>H46*F48</f>
        <v>2876132.0000000005</v>
      </c>
      <c r="H48" s="527">
        <f>H46*0.14</f>
        <v>2876132.0000000005</v>
      </c>
      <c r="I48" s="527"/>
      <c r="J48" s="527"/>
      <c r="K48" s="578"/>
      <c r="L48" s="217" t="s">
        <v>482</v>
      </c>
    </row>
    <row r="49" spans="1:12" ht="18" customHeight="1" x14ac:dyDescent="0.2">
      <c r="A49" s="934" t="str">
        <f>IF(G47="Si","Utilidad","")</f>
        <v>Utilidad</v>
      </c>
      <c r="B49" s="935"/>
      <c r="C49" s="935"/>
      <c r="D49" s="935"/>
      <c r="E49" s="936"/>
      <c r="F49" s="216"/>
      <c r="G49" s="579">
        <v>0</v>
      </c>
      <c r="H49" s="527"/>
      <c r="I49" s="527"/>
      <c r="J49" s="527"/>
      <c r="K49" s="578"/>
    </row>
    <row r="50" spans="1:12" ht="18" customHeight="1" x14ac:dyDescent="0.2">
      <c r="A50" s="934" t="str">
        <f>IF(G47="Si","IVA","")</f>
        <v>IVA</v>
      </c>
      <c r="B50" s="935"/>
      <c r="C50" s="935"/>
      <c r="D50" s="935"/>
      <c r="E50" s="936"/>
      <c r="F50" s="216"/>
      <c r="G50" s="579">
        <v>0</v>
      </c>
      <c r="H50" s="527"/>
      <c r="I50" s="527"/>
      <c r="J50" s="527"/>
      <c r="K50" s="578"/>
      <c r="L50" s="215" t="s">
        <v>453</v>
      </c>
    </row>
    <row r="51" spans="1:12" ht="18" customHeight="1" thickBot="1" x14ac:dyDescent="0.25">
      <c r="A51" s="937" t="str">
        <f>IF(G47="Si","TOTAL (después de AU e IVA)", "TOTAL (después de administración)")</f>
        <v>TOTAL (después de AU e IVA)</v>
      </c>
      <c r="B51" s="938"/>
      <c r="C51" s="938"/>
      <c r="D51" s="938"/>
      <c r="E51" s="938"/>
      <c r="F51" s="938"/>
      <c r="G51" s="577">
        <f>SUM(G48:G50)+G46</f>
        <v>23419932</v>
      </c>
      <c r="H51" s="576">
        <f>SUM(H48:H50)+H46</f>
        <v>23419932</v>
      </c>
      <c r="I51" s="576">
        <f t="shared" ref="I51:K51" si="3">SUM(I48:I50)+I46</f>
        <v>0</v>
      </c>
      <c r="J51" s="576">
        <f t="shared" si="3"/>
        <v>0</v>
      </c>
      <c r="K51" s="575">
        <f t="shared" si="3"/>
        <v>0</v>
      </c>
    </row>
    <row r="52" spans="1:12" ht="45.75" hidden="1" customHeight="1" thickBot="1" x14ac:dyDescent="0.25">
      <c r="A52" s="200" t="s">
        <v>483</v>
      </c>
      <c r="B52" s="366"/>
      <c r="C52" s="201" t="s">
        <v>118</v>
      </c>
      <c r="D52" s="366"/>
      <c r="E52" s="201" t="s">
        <v>484</v>
      </c>
      <c r="F52" s="443">
        <f>IFERROR(G46/B52,0)</f>
        <v>0</v>
      </c>
      <c r="G52" s="921" t="s">
        <v>485</v>
      </c>
      <c r="H52" s="922"/>
      <c r="I52" s="922"/>
      <c r="J52" s="922"/>
      <c r="K52" s="923"/>
    </row>
    <row r="53" spans="1:12" ht="12" hidden="1" customHeight="1" thickBot="1" x14ac:dyDescent="0.25">
      <c r="A53" s="924"/>
      <c r="B53" s="925"/>
      <c r="C53" s="925"/>
      <c r="D53" s="925"/>
      <c r="E53" s="925"/>
      <c r="F53" s="925"/>
      <c r="G53" s="925"/>
      <c r="H53" s="925"/>
      <c r="I53" s="925"/>
      <c r="J53" s="925"/>
      <c r="K53" s="926"/>
    </row>
    <row r="54" spans="1:12" ht="53.25" hidden="1" customHeight="1" thickBot="1" x14ac:dyDescent="0.25">
      <c r="A54" s="200" t="s">
        <v>483</v>
      </c>
      <c r="B54" s="366"/>
      <c r="C54" s="201" t="s">
        <v>118</v>
      </c>
      <c r="D54" s="366"/>
      <c r="E54" s="201" t="s">
        <v>487</v>
      </c>
      <c r="F54" s="443">
        <f>IFERROR((G46-G28)/B54,0)</f>
        <v>0</v>
      </c>
      <c r="G54" s="921" t="s">
        <v>485</v>
      </c>
      <c r="H54" s="922"/>
      <c r="I54" s="922"/>
      <c r="J54" s="922"/>
      <c r="K54" s="923"/>
    </row>
    <row r="55" spans="1:12" ht="18" hidden="1" customHeight="1" thickBot="1" x14ac:dyDescent="0.25">
      <c r="A55" s="952"/>
      <c r="B55" s="953"/>
      <c r="C55" s="953"/>
      <c r="D55" s="953"/>
      <c r="E55" s="953"/>
      <c r="F55" s="953"/>
      <c r="G55" s="953"/>
      <c r="H55" s="953"/>
      <c r="I55" s="953"/>
      <c r="J55" s="953"/>
      <c r="K55" s="953"/>
    </row>
    <row r="56" spans="1:12" ht="18" hidden="1" customHeight="1" x14ac:dyDescent="0.2">
      <c r="A56" s="948" t="s">
        <v>488</v>
      </c>
      <c r="B56" s="949"/>
      <c r="C56" s="949"/>
      <c r="D56" s="949"/>
      <c r="E56" s="949"/>
      <c r="F56" s="949"/>
      <c r="G56" s="949"/>
      <c r="H56" s="949"/>
      <c r="I56" s="949"/>
      <c r="J56" s="949"/>
      <c r="K56" s="950"/>
    </row>
    <row r="57" spans="1:12" ht="30" hidden="1" customHeight="1" x14ac:dyDescent="0.2">
      <c r="A57" s="197" t="s">
        <v>402</v>
      </c>
      <c r="B57" s="44" t="s">
        <v>403</v>
      </c>
      <c r="C57" s="44" t="s">
        <v>404</v>
      </c>
      <c r="D57" s="44" t="s">
        <v>118</v>
      </c>
      <c r="E57" s="44" t="s">
        <v>405</v>
      </c>
      <c r="F57" s="590" t="s">
        <v>406</v>
      </c>
      <c r="G57" s="590" t="s">
        <v>407</v>
      </c>
      <c r="H57" s="588" t="s">
        <v>411</v>
      </c>
      <c r="I57" s="588" t="s">
        <v>412</v>
      </c>
      <c r="J57" s="588" t="s">
        <v>411</v>
      </c>
      <c r="K57" s="587" t="s">
        <v>412</v>
      </c>
    </row>
    <row r="58" spans="1:12" ht="18" hidden="1" customHeight="1" x14ac:dyDescent="0.2">
      <c r="A58" s="945" t="s">
        <v>399</v>
      </c>
      <c r="B58" s="946"/>
      <c r="C58" s="946"/>
      <c r="D58" s="946"/>
      <c r="E58" s="946"/>
      <c r="F58" s="946"/>
      <c r="G58" s="946"/>
      <c r="H58" s="946"/>
      <c r="I58" s="946"/>
      <c r="J58" s="946"/>
      <c r="K58" s="947"/>
    </row>
    <row r="59" spans="1:12" ht="24.75" hidden="1" customHeight="1" x14ac:dyDescent="0.2">
      <c r="A59" s="198"/>
      <c r="B59" s="103"/>
      <c r="C59" s="101"/>
      <c r="D59" s="103"/>
      <c r="E59" s="103"/>
      <c r="F59" s="527"/>
      <c r="G59" s="527">
        <f>B59*C59*E59*F59</f>
        <v>0</v>
      </c>
      <c r="H59" s="527"/>
      <c r="I59" s="527"/>
      <c r="J59" s="527"/>
      <c r="K59" s="578"/>
    </row>
    <row r="60" spans="1:12" ht="18" hidden="1" customHeight="1" x14ac:dyDescent="0.2">
      <c r="A60" s="198"/>
      <c r="B60" s="103"/>
      <c r="C60" s="101"/>
      <c r="D60" s="103"/>
      <c r="E60" s="103"/>
      <c r="F60" s="527"/>
      <c r="G60" s="527">
        <f t="shared" ref="G60:G69" si="4">B60*C60*E60*F60</f>
        <v>0</v>
      </c>
      <c r="H60" s="527"/>
      <c r="I60" s="527"/>
      <c r="J60" s="527"/>
      <c r="K60" s="578"/>
    </row>
    <row r="61" spans="1:12" ht="18" hidden="1" customHeight="1" x14ac:dyDescent="0.2">
      <c r="A61" s="198"/>
      <c r="B61" s="103"/>
      <c r="C61" s="101"/>
      <c r="D61" s="103"/>
      <c r="E61" s="103"/>
      <c r="F61" s="527"/>
      <c r="G61" s="527">
        <f t="shared" si="4"/>
        <v>0</v>
      </c>
      <c r="H61" s="527"/>
      <c r="I61" s="527"/>
      <c r="J61" s="527"/>
      <c r="K61" s="578"/>
    </row>
    <row r="62" spans="1:12" ht="18" hidden="1" customHeight="1" x14ac:dyDescent="0.2">
      <c r="A62" s="198"/>
      <c r="B62" s="103"/>
      <c r="C62" s="101"/>
      <c r="D62" s="103"/>
      <c r="E62" s="103"/>
      <c r="F62" s="527"/>
      <c r="G62" s="527">
        <f t="shared" si="4"/>
        <v>0</v>
      </c>
      <c r="H62" s="527"/>
      <c r="I62" s="527"/>
      <c r="J62" s="527"/>
      <c r="K62" s="578"/>
    </row>
    <row r="63" spans="1:12" ht="18" hidden="1" customHeight="1" x14ac:dyDescent="0.2">
      <c r="A63" s="198"/>
      <c r="B63" s="103"/>
      <c r="C63" s="101"/>
      <c r="D63" s="103"/>
      <c r="E63" s="103"/>
      <c r="F63" s="527"/>
      <c r="G63" s="527">
        <f t="shared" si="4"/>
        <v>0</v>
      </c>
      <c r="H63" s="527"/>
      <c r="I63" s="527"/>
      <c r="J63" s="527"/>
      <c r="K63" s="578"/>
    </row>
    <row r="64" spans="1:12" ht="18" hidden="1" customHeight="1" x14ac:dyDescent="0.2">
      <c r="A64" s="198"/>
      <c r="B64" s="103"/>
      <c r="C64" s="101"/>
      <c r="D64" s="103"/>
      <c r="E64" s="103"/>
      <c r="F64" s="527"/>
      <c r="G64" s="527">
        <f t="shared" si="4"/>
        <v>0</v>
      </c>
      <c r="H64" s="527"/>
      <c r="I64" s="527"/>
      <c r="J64" s="527"/>
      <c r="K64" s="578"/>
    </row>
    <row r="65" spans="1:11" ht="18" hidden="1" customHeight="1" x14ac:dyDescent="0.2">
      <c r="A65" s="198"/>
      <c r="B65" s="103"/>
      <c r="C65" s="101"/>
      <c r="D65" s="103"/>
      <c r="E65" s="103"/>
      <c r="F65" s="527"/>
      <c r="G65" s="527">
        <f t="shared" si="4"/>
        <v>0</v>
      </c>
      <c r="H65" s="527"/>
      <c r="I65" s="527"/>
      <c r="J65" s="527"/>
      <c r="K65" s="578"/>
    </row>
    <row r="66" spans="1:11" ht="18" hidden="1" customHeight="1" x14ac:dyDescent="0.2">
      <c r="A66" s="198"/>
      <c r="B66" s="103"/>
      <c r="C66" s="101"/>
      <c r="D66" s="103"/>
      <c r="E66" s="103"/>
      <c r="F66" s="527"/>
      <c r="G66" s="527">
        <f t="shared" si="4"/>
        <v>0</v>
      </c>
      <c r="H66" s="527"/>
      <c r="I66" s="527"/>
      <c r="J66" s="527"/>
      <c r="K66" s="578"/>
    </row>
    <row r="67" spans="1:11" ht="18" hidden="1" customHeight="1" x14ac:dyDescent="0.2">
      <c r="A67" s="107"/>
      <c r="B67" s="100"/>
      <c r="C67" s="101"/>
      <c r="D67" s="100"/>
      <c r="E67" s="100"/>
      <c r="F67" s="527"/>
      <c r="G67" s="527">
        <f t="shared" si="4"/>
        <v>0</v>
      </c>
      <c r="H67" s="527"/>
      <c r="I67" s="527"/>
      <c r="J67" s="527"/>
      <c r="K67" s="578"/>
    </row>
    <row r="68" spans="1:11" ht="18" hidden="1" customHeight="1" x14ac:dyDescent="0.2">
      <c r="A68" s="107"/>
      <c r="B68" s="100"/>
      <c r="C68" s="101"/>
      <c r="D68" s="100"/>
      <c r="E68" s="100"/>
      <c r="F68" s="527"/>
      <c r="G68" s="527">
        <f t="shared" si="4"/>
        <v>0</v>
      </c>
      <c r="H68" s="527"/>
      <c r="I68" s="527"/>
      <c r="J68" s="527"/>
      <c r="K68" s="578"/>
    </row>
    <row r="69" spans="1:11" ht="18" hidden="1" customHeight="1" x14ac:dyDescent="0.2">
      <c r="A69" s="107"/>
      <c r="B69" s="100"/>
      <c r="C69" s="101"/>
      <c r="D69" s="100"/>
      <c r="E69" s="100"/>
      <c r="F69" s="527"/>
      <c r="G69" s="527">
        <f t="shared" si="4"/>
        <v>0</v>
      </c>
      <c r="H69" s="527"/>
      <c r="I69" s="527"/>
      <c r="J69" s="527"/>
      <c r="K69" s="578"/>
    </row>
    <row r="70" spans="1:11" ht="18" hidden="1" customHeight="1" x14ac:dyDescent="0.2">
      <c r="A70" s="939" t="s">
        <v>469</v>
      </c>
      <c r="B70" s="940"/>
      <c r="C70" s="940"/>
      <c r="D70" s="940"/>
      <c r="E70" s="940"/>
      <c r="F70" s="940"/>
      <c r="G70" s="583">
        <f>SUM(G59:G69)</f>
        <v>0</v>
      </c>
      <c r="H70" s="583">
        <f>SUM(H59:H69)</f>
        <v>0</v>
      </c>
      <c r="I70" s="583">
        <f>SUM(I59:I69)</f>
        <v>0</v>
      </c>
      <c r="J70" s="583">
        <f>SUM(J59:J69)</f>
        <v>0</v>
      </c>
      <c r="K70" s="582">
        <f>SUM(K59:K69)</f>
        <v>0</v>
      </c>
    </row>
    <row r="71" spans="1:11" ht="28.5" hidden="1" customHeight="1" x14ac:dyDescent="0.2">
      <c r="A71" s="943" t="s">
        <v>402</v>
      </c>
      <c r="B71" s="944"/>
      <c r="C71" s="944"/>
      <c r="D71" s="51" t="s">
        <v>118</v>
      </c>
      <c r="E71" s="51" t="s">
        <v>405</v>
      </c>
      <c r="F71" s="51" t="s">
        <v>470</v>
      </c>
      <c r="G71" s="589" t="s">
        <v>471</v>
      </c>
      <c r="H71" s="588" t="s">
        <v>411</v>
      </c>
      <c r="I71" s="588" t="s">
        <v>412</v>
      </c>
      <c r="J71" s="588" t="s">
        <v>411</v>
      </c>
      <c r="K71" s="587" t="s">
        <v>412</v>
      </c>
    </row>
    <row r="72" spans="1:11" ht="18" hidden="1" customHeight="1" x14ac:dyDescent="0.2">
      <c r="A72" s="945" t="s">
        <v>472</v>
      </c>
      <c r="B72" s="946"/>
      <c r="C72" s="946"/>
      <c r="D72" s="946"/>
      <c r="E72" s="946"/>
      <c r="F72" s="946"/>
      <c r="G72" s="946"/>
      <c r="H72" s="946"/>
      <c r="I72" s="946"/>
      <c r="J72" s="946"/>
      <c r="K72" s="947"/>
    </row>
    <row r="73" spans="1:11" ht="18" hidden="1" customHeight="1" x14ac:dyDescent="0.2">
      <c r="A73" s="825"/>
      <c r="B73" s="826"/>
      <c r="C73" s="826"/>
      <c r="D73" s="20"/>
      <c r="E73" s="20"/>
      <c r="F73" s="527"/>
      <c r="G73" s="527">
        <f t="shared" ref="G73:G86" si="5">E73*F73</f>
        <v>0</v>
      </c>
      <c r="H73" s="586"/>
      <c r="I73" s="586"/>
      <c r="J73" s="585"/>
      <c r="K73" s="584"/>
    </row>
    <row r="74" spans="1:11" ht="18" hidden="1" customHeight="1" x14ac:dyDescent="0.2">
      <c r="A74" s="825"/>
      <c r="B74" s="826"/>
      <c r="C74" s="826"/>
      <c r="D74" s="20"/>
      <c r="E74" s="20"/>
      <c r="F74" s="527"/>
      <c r="G74" s="527">
        <f t="shared" si="5"/>
        <v>0</v>
      </c>
      <c r="H74" s="586"/>
      <c r="I74" s="586"/>
      <c r="J74" s="585"/>
      <c r="K74" s="584"/>
    </row>
    <row r="75" spans="1:11" ht="18" hidden="1" customHeight="1" x14ac:dyDescent="0.2">
      <c r="A75" s="825"/>
      <c r="B75" s="826"/>
      <c r="C75" s="826"/>
      <c r="D75" s="20"/>
      <c r="E75" s="20"/>
      <c r="F75" s="527"/>
      <c r="G75" s="527">
        <f t="shared" si="5"/>
        <v>0</v>
      </c>
      <c r="H75" s="586"/>
      <c r="I75" s="586"/>
      <c r="J75" s="585"/>
      <c r="K75" s="584"/>
    </row>
    <row r="76" spans="1:11" ht="18" hidden="1" customHeight="1" x14ac:dyDescent="0.2">
      <c r="A76" s="825"/>
      <c r="B76" s="826"/>
      <c r="C76" s="826"/>
      <c r="D76" s="20"/>
      <c r="E76" s="20"/>
      <c r="F76" s="527"/>
      <c r="G76" s="527">
        <f t="shared" si="5"/>
        <v>0</v>
      </c>
      <c r="H76" s="586"/>
      <c r="I76" s="586"/>
      <c r="J76" s="585"/>
      <c r="K76" s="584"/>
    </row>
    <row r="77" spans="1:11" ht="18" hidden="1" customHeight="1" x14ac:dyDescent="0.2">
      <c r="A77" s="825"/>
      <c r="B77" s="826"/>
      <c r="C77" s="826"/>
      <c r="D77" s="20"/>
      <c r="E77" s="20"/>
      <c r="F77" s="527"/>
      <c r="G77" s="527">
        <f t="shared" si="5"/>
        <v>0</v>
      </c>
      <c r="H77" s="586"/>
      <c r="I77" s="586"/>
      <c r="J77" s="585"/>
      <c r="K77" s="584"/>
    </row>
    <row r="78" spans="1:11" ht="18" hidden="1" customHeight="1" x14ac:dyDescent="0.2">
      <c r="A78" s="825"/>
      <c r="B78" s="826"/>
      <c r="C78" s="826"/>
      <c r="D78" s="20"/>
      <c r="E78" s="20"/>
      <c r="F78" s="527"/>
      <c r="G78" s="527">
        <f t="shared" si="5"/>
        <v>0</v>
      </c>
      <c r="H78" s="586"/>
      <c r="I78" s="586"/>
      <c r="J78" s="585"/>
      <c r="K78" s="584"/>
    </row>
    <row r="79" spans="1:11" ht="18" hidden="1" customHeight="1" x14ac:dyDescent="0.2">
      <c r="A79" s="825"/>
      <c r="B79" s="826"/>
      <c r="C79" s="826"/>
      <c r="D79" s="20"/>
      <c r="E79" s="20"/>
      <c r="F79" s="527"/>
      <c r="G79" s="527">
        <f t="shared" si="5"/>
        <v>0</v>
      </c>
      <c r="H79" s="586"/>
      <c r="I79" s="586"/>
      <c r="J79" s="585"/>
      <c r="K79" s="584"/>
    </row>
    <row r="80" spans="1:11" ht="18" hidden="1" customHeight="1" x14ac:dyDescent="0.2">
      <c r="A80" s="825"/>
      <c r="B80" s="826"/>
      <c r="C80" s="826"/>
      <c r="D80" s="20"/>
      <c r="E80" s="20"/>
      <c r="F80" s="527"/>
      <c r="G80" s="527">
        <f t="shared" si="5"/>
        <v>0</v>
      </c>
      <c r="H80" s="586"/>
      <c r="I80" s="586"/>
      <c r="J80" s="585"/>
      <c r="K80" s="584"/>
    </row>
    <row r="81" spans="1:12" ht="18" hidden="1" customHeight="1" x14ac:dyDescent="0.2">
      <c r="A81" s="825"/>
      <c r="B81" s="826"/>
      <c r="C81" s="826"/>
      <c r="D81" s="20"/>
      <c r="E81" s="20"/>
      <c r="F81" s="527"/>
      <c r="G81" s="527">
        <f t="shared" si="5"/>
        <v>0</v>
      </c>
      <c r="H81" s="586"/>
      <c r="I81" s="586"/>
      <c r="J81" s="585"/>
      <c r="K81" s="584"/>
    </row>
    <row r="82" spans="1:12" ht="18" hidden="1" customHeight="1" x14ac:dyDescent="0.2">
      <c r="A82" s="825"/>
      <c r="B82" s="826"/>
      <c r="C82" s="826"/>
      <c r="D82" s="20"/>
      <c r="E82" s="20"/>
      <c r="F82" s="527"/>
      <c r="G82" s="527">
        <f t="shared" si="5"/>
        <v>0</v>
      </c>
      <c r="H82" s="586"/>
      <c r="I82" s="586"/>
      <c r="J82" s="585"/>
      <c r="K82" s="584"/>
    </row>
    <row r="83" spans="1:12" ht="18" hidden="1" customHeight="1" x14ac:dyDescent="0.2">
      <c r="A83" s="825"/>
      <c r="B83" s="826"/>
      <c r="C83" s="826"/>
      <c r="D83" s="20"/>
      <c r="E83" s="20"/>
      <c r="F83" s="527"/>
      <c r="G83" s="527">
        <f t="shared" si="5"/>
        <v>0</v>
      </c>
      <c r="H83" s="586"/>
      <c r="I83" s="586"/>
      <c r="J83" s="585"/>
      <c r="K83" s="584"/>
    </row>
    <row r="84" spans="1:12" ht="18" hidden="1" customHeight="1" x14ac:dyDescent="0.2">
      <c r="A84" s="825"/>
      <c r="B84" s="826"/>
      <c r="C84" s="826"/>
      <c r="D84" s="20"/>
      <c r="E84" s="20"/>
      <c r="F84" s="527"/>
      <c r="G84" s="527">
        <f t="shared" si="5"/>
        <v>0</v>
      </c>
      <c r="H84" s="586"/>
      <c r="I84" s="586"/>
      <c r="J84" s="585"/>
      <c r="K84" s="584"/>
    </row>
    <row r="85" spans="1:12" ht="18" hidden="1" customHeight="1" x14ac:dyDescent="0.2">
      <c r="A85" s="825"/>
      <c r="B85" s="826"/>
      <c r="C85" s="826"/>
      <c r="D85" s="20"/>
      <c r="E85" s="20"/>
      <c r="F85" s="527"/>
      <c r="G85" s="527">
        <f t="shared" si="5"/>
        <v>0</v>
      </c>
      <c r="H85" s="586"/>
      <c r="I85" s="586"/>
      <c r="J85" s="585"/>
      <c r="K85" s="584"/>
    </row>
    <row r="86" spans="1:12" ht="18" hidden="1" customHeight="1" x14ac:dyDescent="0.2">
      <c r="A86" s="825"/>
      <c r="B86" s="826"/>
      <c r="C86" s="826"/>
      <c r="D86" s="20"/>
      <c r="E86" s="20"/>
      <c r="F86" s="527"/>
      <c r="G86" s="527">
        <f t="shared" si="5"/>
        <v>0</v>
      </c>
      <c r="H86" s="586"/>
      <c r="I86" s="586"/>
      <c r="J86" s="585"/>
      <c r="K86" s="584"/>
    </row>
    <row r="87" spans="1:12" ht="18" hidden="1" customHeight="1" x14ac:dyDescent="0.2">
      <c r="A87" s="939" t="s">
        <v>478</v>
      </c>
      <c r="B87" s="940"/>
      <c r="C87" s="940"/>
      <c r="D87" s="940"/>
      <c r="E87" s="940"/>
      <c r="F87" s="940"/>
      <c r="G87" s="583">
        <f>SUM(G73:G86)</f>
        <v>0</v>
      </c>
      <c r="H87" s="583">
        <f>SUM(H73:H86)</f>
        <v>0</v>
      </c>
      <c r="I87" s="583">
        <f>SUM(I73:I86)</f>
        <v>0</v>
      </c>
      <c r="J87" s="583">
        <f>SUM(J73:J86)</f>
        <v>0</v>
      </c>
      <c r="K87" s="582">
        <f>SUM(K73:K86)</f>
        <v>0</v>
      </c>
    </row>
    <row r="88" spans="1:12" ht="18" hidden="1" customHeight="1" thickBot="1" x14ac:dyDescent="0.25">
      <c r="A88" s="941" t="s">
        <v>479</v>
      </c>
      <c r="B88" s="942"/>
      <c r="C88" s="942"/>
      <c r="D88" s="942"/>
      <c r="E88" s="942"/>
      <c r="F88" s="942"/>
      <c r="G88" s="581">
        <f>G70+G87</f>
        <v>0</v>
      </c>
      <c r="H88" s="581">
        <f>H70+H87</f>
        <v>0</v>
      </c>
      <c r="I88" s="581">
        <f t="shared" ref="I88:K88" si="6">I70+I87</f>
        <v>0</v>
      </c>
      <c r="J88" s="581">
        <f t="shared" si="6"/>
        <v>0</v>
      </c>
      <c r="K88" s="580">
        <f t="shared" si="6"/>
        <v>0</v>
      </c>
    </row>
    <row r="89" spans="1:12" ht="18" hidden="1" customHeight="1" thickBot="1" x14ac:dyDescent="0.25">
      <c r="A89" s="927" t="s">
        <v>480</v>
      </c>
      <c r="B89" s="928"/>
      <c r="C89" s="928"/>
      <c r="D89" s="928"/>
      <c r="E89" s="928"/>
      <c r="F89" s="928"/>
      <c r="G89" s="599" t="s">
        <v>494</v>
      </c>
      <c r="H89" s="929"/>
      <c r="I89" s="929"/>
      <c r="J89" s="929"/>
      <c r="K89" s="930"/>
    </row>
    <row r="90" spans="1:12" ht="18" hidden="1" customHeight="1" x14ac:dyDescent="0.2">
      <c r="A90" s="931" t="str">
        <f>IF(G89="Si","Administración","Gastos de administración")</f>
        <v>Gastos de administración</v>
      </c>
      <c r="B90" s="932"/>
      <c r="C90" s="932"/>
      <c r="D90" s="932"/>
      <c r="E90" s="933"/>
      <c r="F90" s="216"/>
      <c r="G90" s="579">
        <v>0</v>
      </c>
      <c r="H90" s="527">
        <f>G90</f>
        <v>0</v>
      </c>
      <c r="I90" s="527"/>
      <c r="J90" s="527"/>
      <c r="K90" s="578"/>
      <c r="L90" s="253" t="s">
        <v>482</v>
      </c>
    </row>
    <row r="91" spans="1:12" ht="18" hidden="1" customHeight="1" x14ac:dyDescent="0.2">
      <c r="A91" s="934" t="str">
        <f>IF(G89="Si","Utilidad","")</f>
        <v/>
      </c>
      <c r="B91" s="935"/>
      <c r="C91" s="935"/>
      <c r="D91" s="935"/>
      <c r="E91" s="936"/>
      <c r="F91" s="216"/>
      <c r="G91" s="579">
        <v>0</v>
      </c>
      <c r="H91" s="527"/>
      <c r="I91" s="527"/>
      <c r="J91" s="527"/>
      <c r="K91" s="578"/>
    </row>
    <row r="92" spans="1:12" ht="18" hidden="1" customHeight="1" x14ac:dyDescent="0.2">
      <c r="A92" s="934" t="str">
        <f>IF(G89="Si","IVA","")</f>
        <v/>
      </c>
      <c r="B92" s="935"/>
      <c r="C92" s="935"/>
      <c r="D92" s="935"/>
      <c r="E92" s="936"/>
      <c r="F92" s="216"/>
      <c r="G92" s="579">
        <v>0</v>
      </c>
      <c r="H92" s="527"/>
      <c r="I92" s="527"/>
      <c r="J92" s="527"/>
      <c r="K92" s="578"/>
      <c r="L92" s="215" t="s">
        <v>453</v>
      </c>
    </row>
    <row r="93" spans="1:12" ht="18" hidden="1" customHeight="1" thickBot="1" x14ac:dyDescent="0.25">
      <c r="A93" s="937" t="str">
        <f>IF(G89="Si","TOTAL (después de AU e IVA)", "TOTAL (después de administración)")</f>
        <v>TOTAL (después de administración)</v>
      </c>
      <c r="B93" s="938"/>
      <c r="C93" s="938"/>
      <c r="D93" s="938"/>
      <c r="E93" s="938"/>
      <c r="F93" s="938"/>
      <c r="G93" s="577">
        <f>SUM(G90:G92)+G88</f>
        <v>0</v>
      </c>
      <c r="H93" s="576">
        <f t="shared" ref="H93:K93" si="7">SUM(H90:H92)+H88</f>
        <v>0</v>
      </c>
      <c r="I93" s="576">
        <f t="shared" si="7"/>
        <v>0</v>
      </c>
      <c r="J93" s="576">
        <f t="shared" si="7"/>
        <v>0</v>
      </c>
      <c r="K93" s="575">
        <f t="shared" si="7"/>
        <v>0</v>
      </c>
    </row>
    <row r="94" spans="1:12" ht="42" hidden="1" customHeight="1" thickBot="1" x14ac:dyDescent="0.25">
      <c r="A94" s="200" t="s">
        <v>483</v>
      </c>
      <c r="B94" s="366"/>
      <c r="C94" s="201" t="s">
        <v>118</v>
      </c>
      <c r="D94" s="366"/>
      <c r="E94" s="201" t="s">
        <v>484</v>
      </c>
      <c r="F94" s="443">
        <f>IFERROR(G88/B94,0)</f>
        <v>0</v>
      </c>
      <c r="G94" s="921" t="s">
        <v>485</v>
      </c>
      <c r="H94" s="922"/>
      <c r="I94" s="922"/>
      <c r="J94" s="922"/>
      <c r="K94" s="923"/>
    </row>
    <row r="95" spans="1:12" ht="30.75" hidden="1" customHeight="1" thickBot="1" x14ac:dyDescent="0.25">
      <c r="A95" s="924"/>
      <c r="B95" s="925"/>
      <c r="C95" s="925"/>
      <c r="D95" s="925"/>
      <c r="E95" s="925"/>
      <c r="F95" s="925"/>
      <c r="G95" s="925"/>
      <c r="H95" s="925"/>
      <c r="I95" s="925"/>
      <c r="J95" s="925"/>
      <c r="K95" s="926"/>
    </row>
    <row r="96" spans="1:12" ht="51.75" hidden="1" customHeight="1" thickBot="1" x14ac:dyDescent="0.25">
      <c r="A96" s="200" t="s">
        <v>483</v>
      </c>
      <c r="B96" s="366"/>
      <c r="C96" s="201" t="s">
        <v>118</v>
      </c>
      <c r="D96" s="366"/>
      <c r="E96" s="201" t="s">
        <v>487</v>
      </c>
      <c r="F96" s="443">
        <f>IFERROR((G88-G70)/B96,0)</f>
        <v>0</v>
      </c>
      <c r="G96" s="921" t="s">
        <v>485</v>
      </c>
      <c r="H96" s="922"/>
      <c r="I96" s="922"/>
      <c r="J96" s="922"/>
      <c r="K96" s="923"/>
    </row>
    <row r="97" spans="1:11" ht="18" hidden="1" customHeight="1" thickBot="1" x14ac:dyDescent="0.25">
      <c r="A97" s="952"/>
      <c r="B97" s="953"/>
      <c r="C97" s="953"/>
      <c r="D97" s="953"/>
      <c r="E97" s="953"/>
      <c r="F97" s="953"/>
      <c r="G97" s="953"/>
      <c r="H97" s="953"/>
      <c r="I97" s="953"/>
      <c r="J97" s="953"/>
      <c r="K97" s="953"/>
    </row>
    <row r="98" spans="1:11" ht="18" hidden="1" customHeight="1" x14ac:dyDescent="0.2">
      <c r="A98" s="948" t="s">
        <v>489</v>
      </c>
      <c r="B98" s="949"/>
      <c r="C98" s="949"/>
      <c r="D98" s="949"/>
      <c r="E98" s="949"/>
      <c r="F98" s="949"/>
      <c r="G98" s="949"/>
      <c r="H98" s="949"/>
      <c r="I98" s="949"/>
      <c r="J98" s="949"/>
      <c r="K98" s="950"/>
    </row>
    <row r="99" spans="1:11" ht="31.5" hidden="1" customHeight="1" x14ac:dyDescent="0.2">
      <c r="A99" s="197" t="s">
        <v>402</v>
      </c>
      <c r="B99" s="44" t="s">
        <v>403</v>
      </c>
      <c r="C99" s="44" t="s">
        <v>404</v>
      </c>
      <c r="D99" s="44" t="s">
        <v>118</v>
      </c>
      <c r="E99" s="44" t="s">
        <v>405</v>
      </c>
      <c r="F99" s="590" t="s">
        <v>406</v>
      </c>
      <c r="G99" s="590" t="s">
        <v>407</v>
      </c>
      <c r="H99" s="588" t="s">
        <v>411</v>
      </c>
      <c r="I99" s="588" t="s">
        <v>412</v>
      </c>
      <c r="J99" s="588" t="s">
        <v>411</v>
      </c>
      <c r="K99" s="587" t="s">
        <v>412</v>
      </c>
    </row>
    <row r="100" spans="1:11" ht="18" hidden="1" customHeight="1" x14ac:dyDescent="0.2">
      <c r="A100" s="945" t="s">
        <v>399</v>
      </c>
      <c r="B100" s="946"/>
      <c r="C100" s="946"/>
      <c r="D100" s="946"/>
      <c r="E100" s="946"/>
      <c r="F100" s="946"/>
      <c r="G100" s="946"/>
      <c r="H100" s="946"/>
      <c r="I100" s="946"/>
      <c r="J100" s="946"/>
      <c r="K100" s="947"/>
    </row>
    <row r="101" spans="1:11" ht="18" hidden="1" customHeight="1" x14ac:dyDescent="0.2">
      <c r="A101" s="198"/>
      <c r="B101" s="103"/>
      <c r="C101" s="101"/>
      <c r="D101" s="103"/>
      <c r="E101" s="103"/>
      <c r="F101" s="527"/>
      <c r="G101" s="527">
        <f>B101*C101*E101*F101</f>
        <v>0</v>
      </c>
      <c r="H101" s="527"/>
      <c r="I101" s="527"/>
      <c r="J101" s="527"/>
      <c r="K101" s="578"/>
    </row>
    <row r="102" spans="1:11" ht="18" hidden="1" customHeight="1" x14ac:dyDescent="0.2">
      <c r="A102" s="198"/>
      <c r="B102" s="103"/>
      <c r="C102" s="101"/>
      <c r="D102" s="103"/>
      <c r="E102" s="103"/>
      <c r="F102" s="527"/>
      <c r="G102" s="527">
        <f>B102*C102*E102*F102</f>
        <v>0</v>
      </c>
      <c r="H102" s="527"/>
      <c r="I102" s="527"/>
      <c r="J102" s="527"/>
      <c r="K102" s="578"/>
    </row>
    <row r="103" spans="1:11" ht="18" hidden="1" customHeight="1" x14ac:dyDescent="0.2">
      <c r="A103" s="198"/>
      <c r="B103" s="103"/>
      <c r="C103" s="101"/>
      <c r="D103" s="103"/>
      <c r="E103" s="103"/>
      <c r="F103" s="527"/>
      <c r="G103" s="527">
        <f t="shared" ref="G103:G111" si="8">B103*C103*E103*F103</f>
        <v>0</v>
      </c>
      <c r="H103" s="527"/>
      <c r="I103" s="527"/>
      <c r="J103" s="527"/>
      <c r="K103" s="578"/>
    </row>
    <row r="104" spans="1:11" ht="18" hidden="1" customHeight="1" x14ac:dyDescent="0.2">
      <c r="A104" s="198"/>
      <c r="B104" s="103"/>
      <c r="C104" s="101"/>
      <c r="D104" s="103"/>
      <c r="E104" s="103"/>
      <c r="F104" s="527"/>
      <c r="G104" s="527">
        <f t="shared" si="8"/>
        <v>0</v>
      </c>
      <c r="H104" s="527"/>
      <c r="I104" s="527"/>
      <c r="J104" s="527"/>
      <c r="K104" s="578"/>
    </row>
    <row r="105" spans="1:11" ht="18" hidden="1" customHeight="1" x14ac:dyDescent="0.2">
      <c r="A105" s="198"/>
      <c r="B105" s="103"/>
      <c r="C105" s="101"/>
      <c r="D105" s="103"/>
      <c r="E105" s="103"/>
      <c r="F105" s="527"/>
      <c r="G105" s="527">
        <f t="shared" si="8"/>
        <v>0</v>
      </c>
      <c r="H105" s="527"/>
      <c r="I105" s="527"/>
      <c r="J105" s="527"/>
      <c r="K105" s="578"/>
    </row>
    <row r="106" spans="1:11" ht="18" hidden="1" customHeight="1" x14ac:dyDescent="0.2">
      <c r="A106" s="198"/>
      <c r="B106" s="103"/>
      <c r="C106" s="101"/>
      <c r="D106" s="103"/>
      <c r="E106" s="103"/>
      <c r="F106" s="527"/>
      <c r="G106" s="527">
        <f t="shared" si="8"/>
        <v>0</v>
      </c>
      <c r="H106" s="527"/>
      <c r="I106" s="527"/>
      <c r="J106" s="527"/>
      <c r="K106" s="578"/>
    </row>
    <row r="107" spans="1:11" ht="18" hidden="1" customHeight="1" x14ac:dyDescent="0.2">
      <c r="A107" s="198"/>
      <c r="B107" s="103"/>
      <c r="C107" s="101"/>
      <c r="D107" s="103"/>
      <c r="E107" s="103"/>
      <c r="F107" s="527"/>
      <c r="G107" s="527">
        <f t="shared" si="8"/>
        <v>0</v>
      </c>
      <c r="H107" s="527"/>
      <c r="I107" s="527"/>
      <c r="J107" s="527"/>
      <c r="K107" s="578"/>
    </row>
    <row r="108" spans="1:11" ht="18" hidden="1" customHeight="1" x14ac:dyDescent="0.2">
      <c r="A108" s="198"/>
      <c r="B108" s="103"/>
      <c r="C108" s="101"/>
      <c r="D108" s="103"/>
      <c r="E108" s="103"/>
      <c r="F108" s="527"/>
      <c r="G108" s="527">
        <f t="shared" si="8"/>
        <v>0</v>
      </c>
      <c r="H108" s="527"/>
      <c r="I108" s="527"/>
      <c r="J108" s="527"/>
      <c r="K108" s="578"/>
    </row>
    <row r="109" spans="1:11" ht="18" hidden="1" customHeight="1" x14ac:dyDescent="0.2">
      <c r="A109" s="107"/>
      <c r="B109" s="100"/>
      <c r="C109" s="101"/>
      <c r="D109" s="100"/>
      <c r="E109" s="100"/>
      <c r="F109" s="527"/>
      <c r="G109" s="527">
        <f t="shared" si="8"/>
        <v>0</v>
      </c>
      <c r="H109" s="527"/>
      <c r="I109" s="527"/>
      <c r="J109" s="527"/>
      <c r="K109" s="578"/>
    </row>
    <row r="110" spans="1:11" ht="18" hidden="1" customHeight="1" x14ac:dyDescent="0.2">
      <c r="A110" s="107"/>
      <c r="B110" s="100"/>
      <c r="C110" s="101"/>
      <c r="D110" s="100"/>
      <c r="E110" s="100"/>
      <c r="F110" s="527"/>
      <c r="G110" s="527">
        <f t="shared" si="8"/>
        <v>0</v>
      </c>
      <c r="H110" s="527"/>
      <c r="I110" s="527"/>
      <c r="J110" s="527"/>
      <c r="K110" s="578"/>
    </row>
    <row r="111" spans="1:11" ht="18" hidden="1" customHeight="1" x14ac:dyDescent="0.2">
      <c r="A111" s="107"/>
      <c r="B111" s="100"/>
      <c r="C111" s="101"/>
      <c r="D111" s="100"/>
      <c r="E111" s="100"/>
      <c r="F111" s="527"/>
      <c r="G111" s="527">
        <f t="shared" si="8"/>
        <v>0</v>
      </c>
      <c r="H111" s="527"/>
      <c r="I111" s="527"/>
      <c r="J111" s="527"/>
      <c r="K111" s="578"/>
    </row>
    <row r="112" spans="1:11" ht="17.25" hidden="1" customHeight="1" x14ac:dyDescent="0.2">
      <c r="A112" s="939" t="s">
        <v>469</v>
      </c>
      <c r="B112" s="940"/>
      <c r="C112" s="940"/>
      <c r="D112" s="940"/>
      <c r="E112" s="940"/>
      <c r="F112" s="940"/>
      <c r="G112" s="583">
        <f>SUM(G101:G111)</f>
        <v>0</v>
      </c>
      <c r="H112" s="583">
        <f>SUM(H101:H111)</f>
        <v>0</v>
      </c>
      <c r="I112" s="583">
        <f>SUM(I101:I111)</f>
        <v>0</v>
      </c>
      <c r="J112" s="583">
        <f>SUM(J101:J111)</f>
        <v>0</v>
      </c>
      <c r="K112" s="582">
        <f>SUM(K101:K111)</f>
        <v>0</v>
      </c>
    </row>
    <row r="113" spans="1:11" ht="24.75" hidden="1" customHeight="1" x14ac:dyDescent="0.2">
      <c r="A113" s="943" t="s">
        <v>402</v>
      </c>
      <c r="B113" s="944"/>
      <c r="C113" s="944"/>
      <c r="D113" s="51" t="s">
        <v>118</v>
      </c>
      <c r="E113" s="51" t="s">
        <v>405</v>
      </c>
      <c r="F113" s="51" t="s">
        <v>470</v>
      </c>
      <c r="G113" s="589" t="s">
        <v>471</v>
      </c>
      <c r="H113" s="588" t="s">
        <v>411</v>
      </c>
      <c r="I113" s="588" t="s">
        <v>412</v>
      </c>
      <c r="J113" s="588" t="s">
        <v>411</v>
      </c>
      <c r="K113" s="587" t="s">
        <v>412</v>
      </c>
    </row>
    <row r="114" spans="1:11" ht="18" hidden="1" customHeight="1" x14ac:dyDescent="0.2">
      <c r="A114" s="945" t="s">
        <v>472</v>
      </c>
      <c r="B114" s="946"/>
      <c r="C114" s="946"/>
      <c r="D114" s="946"/>
      <c r="E114" s="946"/>
      <c r="F114" s="946"/>
      <c r="G114" s="946"/>
      <c r="H114" s="946"/>
      <c r="I114" s="946"/>
      <c r="J114" s="946"/>
      <c r="K114" s="947"/>
    </row>
    <row r="115" spans="1:11" ht="18" hidden="1" customHeight="1" x14ac:dyDescent="0.2">
      <c r="A115" s="825"/>
      <c r="B115" s="826"/>
      <c r="C115" s="826"/>
      <c r="D115" s="20"/>
      <c r="E115" s="20"/>
      <c r="F115" s="527"/>
      <c r="G115" s="527">
        <f t="shared" ref="G115:G128" si="9">E115*F115</f>
        <v>0</v>
      </c>
      <c r="H115" s="586"/>
      <c r="I115" s="586"/>
      <c r="J115" s="585"/>
      <c r="K115" s="584"/>
    </row>
    <row r="116" spans="1:11" ht="18" hidden="1" customHeight="1" x14ac:dyDescent="0.2">
      <c r="A116" s="825"/>
      <c r="B116" s="826"/>
      <c r="C116" s="826"/>
      <c r="D116" s="20"/>
      <c r="E116" s="20"/>
      <c r="F116" s="527"/>
      <c r="G116" s="527">
        <f t="shared" si="9"/>
        <v>0</v>
      </c>
      <c r="H116" s="586"/>
      <c r="I116" s="586"/>
      <c r="J116" s="585"/>
      <c r="K116" s="584"/>
    </row>
    <row r="117" spans="1:11" ht="18" hidden="1" customHeight="1" x14ac:dyDescent="0.2">
      <c r="A117" s="825"/>
      <c r="B117" s="826"/>
      <c r="C117" s="826"/>
      <c r="D117" s="20"/>
      <c r="E117" s="20"/>
      <c r="F117" s="527"/>
      <c r="G117" s="527">
        <f t="shared" si="9"/>
        <v>0</v>
      </c>
      <c r="H117" s="586"/>
      <c r="I117" s="586"/>
      <c r="J117" s="585"/>
      <c r="K117" s="584"/>
    </row>
    <row r="118" spans="1:11" ht="18" hidden="1" customHeight="1" x14ac:dyDescent="0.2">
      <c r="A118" s="825"/>
      <c r="B118" s="826"/>
      <c r="C118" s="826"/>
      <c r="D118" s="20"/>
      <c r="E118" s="20"/>
      <c r="F118" s="527"/>
      <c r="G118" s="527">
        <f t="shared" si="9"/>
        <v>0</v>
      </c>
      <c r="H118" s="586"/>
      <c r="I118" s="586"/>
      <c r="J118" s="585"/>
      <c r="K118" s="584"/>
    </row>
    <row r="119" spans="1:11" ht="18" hidden="1" customHeight="1" x14ac:dyDescent="0.2">
      <c r="A119" s="825"/>
      <c r="B119" s="826"/>
      <c r="C119" s="826"/>
      <c r="D119" s="20"/>
      <c r="E119" s="20"/>
      <c r="F119" s="527"/>
      <c r="G119" s="527">
        <f t="shared" si="9"/>
        <v>0</v>
      </c>
      <c r="H119" s="586"/>
      <c r="I119" s="586"/>
      <c r="J119" s="585"/>
      <c r="K119" s="584"/>
    </row>
    <row r="120" spans="1:11" ht="18" hidden="1" customHeight="1" x14ac:dyDescent="0.2">
      <c r="A120" s="825"/>
      <c r="B120" s="826"/>
      <c r="C120" s="826"/>
      <c r="D120" s="20"/>
      <c r="E120" s="20"/>
      <c r="F120" s="527"/>
      <c r="G120" s="527">
        <f t="shared" si="9"/>
        <v>0</v>
      </c>
      <c r="H120" s="586"/>
      <c r="I120" s="586"/>
      <c r="J120" s="585"/>
      <c r="K120" s="584"/>
    </row>
    <row r="121" spans="1:11" ht="18" hidden="1" customHeight="1" x14ac:dyDescent="0.2">
      <c r="A121" s="825"/>
      <c r="B121" s="826"/>
      <c r="C121" s="826"/>
      <c r="D121" s="20"/>
      <c r="E121" s="20"/>
      <c r="F121" s="527"/>
      <c r="G121" s="527">
        <f t="shared" si="9"/>
        <v>0</v>
      </c>
      <c r="H121" s="586"/>
      <c r="I121" s="586"/>
      <c r="J121" s="585"/>
      <c r="K121" s="584"/>
    </row>
    <row r="122" spans="1:11" ht="18" hidden="1" customHeight="1" x14ac:dyDescent="0.2">
      <c r="A122" s="825"/>
      <c r="B122" s="826"/>
      <c r="C122" s="826"/>
      <c r="D122" s="20"/>
      <c r="E122" s="20"/>
      <c r="F122" s="527"/>
      <c r="G122" s="527">
        <f t="shared" si="9"/>
        <v>0</v>
      </c>
      <c r="H122" s="586"/>
      <c r="I122" s="586"/>
      <c r="J122" s="585"/>
      <c r="K122" s="584"/>
    </row>
    <row r="123" spans="1:11" ht="18" hidden="1" customHeight="1" x14ac:dyDescent="0.2">
      <c r="A123" s="825"/>
      <c r="B123" s="826"/>
      <c r="C123" s="826"/>
      <c r="D123" s="20"/>
      <c r="E123" s="20"/>
      <c r="F123" s="527"/>
      <c r="G123" s="527">
        <f t="shared" si="9"/>
        <v>0</v>
      </c>
      <c r="H123" s="586"/>
      <c r="I123" s="586"/>
      <c r="J123" s="585"/>
      <c r="K123" s="584"/>
    </row>
    <row r="124" spans="1:11" ht="18" hidden="1" customHeight="1" x14ac:dyDescent="0.2">
      <c r="A124" s="825"/>
      <c r="B124" s="826"/>
      <c r="C124" s="826"/>
      <c r="D124" s="20"/>
      <c r="E124" s="20"/>
      <c r="F124" s="527"/>
      <c r="G124" s="527">
        <f t="shared" si="9"/>
        <v>0</v>
      </c>
      <c r="H124" s="586"/>
      <c r="I124" s="586"/>
      <c r="J124" s="585"/>
      <c r="K124" s="584"/>
    </row>
    <row r="125" spans="1:11" ht="18" hidden="1" customHeight="1" x14ac:dyDescent="0.2">
      <c r="A125" s="825"/>
      <c r="B125" s="826"/>
      <c r="C125" s="826"/>
      <c r="D125" s="20"/>
      <c r="E125" s="20"/>
      <c r="F125" s="527"/>
      <c r="G125" s="527">
        <f t="shared" si="9"/>
        <v>0</v>
      </c>
      <c r="H125" s="586"/>
      <c r="I125" s="586"/>
      <c r="J125" s="585"/>
      <c r="K125" s="584"/>
    </row>
    <row r="126" spans="1:11" ht="18" hidden="1" customHeight="1" x14ac:dyDescent="0.2">
      <c r="A126" s="825"/>
      <c r="B126" s="826"/>
      <c r="C126" s="826"/>
      <c r="D126" s="20"/>
      <c r="E126" s="20"/>
      <c r="F126" s="527"/>
      <c r="G126" s="527">
        <f t="shared" si="9"/>
        <v>0</v>
      </c>
      <c r="H126" s="586"/>
      <c r="I126" s="586"/>
      <c r="J126" s="585"/>
      <c r="K126" s="584"/>
    </row>
    <row r="127" spans="1:11" ht="18" hidden="1" customHeight="1" x14ac:dyDescent="0.2">
      <c r="A127" s="825"/>
      <c r="B127" s="826"/>
      <c r="C127" s="826"/>
      <c r="D127" s="20"/>
      <c r="E127" s="20"/>
      <c r="F127" s="527"/>
      <c r="G127" s="527">
        <f t="shared" si="9"/>
        <v>0</v>
      </c>
      <c r="H127" s="586"/>
      <c r="I127" s="586"/>
      <c r="J127" s="585"/>
      <c r="K127" s="584"/>
    </row>
    <row r="128" spans="1:11" ht="18" hidden="1" customHeight="1" x14ac:dyDescent="0.2">
      <c r="A128" s="825"/>
      <c r="B128" s="826"/>
      <c r="C128" s="826"/>
      <c r="D128" s="20"/>
      <c r="E128" s="20"/>
      <c r="F128" s="527"/>
      <c r="G128" s="527">
        <f t="shared" si="9"/>
        <v>0</v>
      </c>
      <c r="H128" s="586"/>
      <c r="I128" s="586"/>
      <c r="J128" s="585"/>
      <c r="K128" s="584"/>
    </row>
    <row r="129" spans="1:12" ht="18" hidden="1" customHeight="1" x14ac:dyDescent="0.2">
      <c r="A129" s="939" t="s">
        <v>478</v>
      </c>
      <c r="B129" s="940"/>
      <c r="C129" s="940"/>
      <c r="D129" s="940"/>
      <c r="E129" s="940"/>
      <c r="F129" s="940"/>
      <c r="G129" s="583">
        <f>SUM(G115:G128)</f>
        <v>0</v>
      </c>
      <c r="H129" s="583">
        <f>SUM(H115:H128)</f>
        <v>0</v>
      </c>
      <c r="I129" s="583">
        <f>SUM(I115:I128)</f>
        <v>0</v>
      </c>
      <c r="J129" s="583">
        <f>SUM(J115:J128)</f>
        <v>0</v>
      </c>
      <c r="K129" s="582">
        <f>SUM(K115:K128)</f>
        <v>0</v>
      </c>
    </row>
    <row r="130" spans="1:12" ht="18" hidden="1" customHeight="1" thickBot="1" x14ac:dyDescent="0.25">
      <c r="A130" s="941" t="s">
        <v>479</v>
      </c>
      <c r="B130" s="942"/>
      <c r="C130" s="942"/>
      <c r="D130" s="942"/>
      <c r="E130" s="942"/>
      <c r="F130" s="942"/>
      <c r="G130" s="581">
        <f>G112+G129</f>
        <v>0</v>
      </c>
      <c r="H130" s="581">
        <f>H112+H129</f>
        <v>0</v>
      </c>
      <c r="I130" s="581">
        <f t="shared" ref="I130:K130" si="10">I112+I129</f>
        <v>0</v>
      </c>
      <c r="J130" s="581">
        <f t="shared" si="10"/>
        <v>0</v>
      </c>
      <c r="K130" s="580">
        <f t="shared" si="10"/>
        <v>0</v>
      </c>
    </row>
    <row r="131" spans="1:12" ht="18" hidden="1" customHeight="1" thickBot="1" x14ac:dyDescent="0.25">
      <c r="A131" s="927" t="s">
        <v>480</v>
      </c>
      <c r="B131" s="928"/>
      <c r="C131" s="928"/>
      <c r="D131" s="928"/>
      <c r="E131" s="928"/>
      <c r="F131" s="928"/>
      <c r="G131" s="599" t="s">
        <v>481</v>
      </c>
      <c r="H131" s="929"/>
      <c r="I131" s="929"/>
      <c r="J131" s="929"/>
      <c r="K131" s="930"/>
    </row>
    <row r="132" spans="1:12" ht="18" hidden="1" customHeight="1" x14ac:dyDescent="0.2">
      <c r="A132" s="931" t="str">
        <f>IF(G131="Si","Administración","Gastos de administración")</f>
        <v>Administración</v>
      </c>
      <c r="B132" s="932"/>
      <c r="C132" s="932"/>
      <c r="D132" s="932"/>
      <c r="E132" s="933"/>
      <c r="F132" s="216"/>
      <c r="G132" s="579">
        <v>0</v>
      </c>
      <c r="H132" s="527">
        <f>G132</f>
        <v>0</v>
      </c>
      <c r="I132" s="527"/>
      <c r="J132" s="527"/>
      <c r="K132" s="578"/>
      <c r="L132" s="217" t="s">
        <v>482</v>
      </c>
    </row>
    <row r="133" spans="1:12" ht="18" hidden="1" customHeight="1" x14ac:dyDescent="0.2">
      <c r="A133" s="934" t="str">
        <f>IF(G131="Si","Utilidad","")</f>
        <v>Utilidad</v>
      </c>
      <c r="B133" s="935"/>
      <c r="C133" s="935"/>
      <c r="D133" s="935"/>
      <c r="E133" s="936"/>
      <c r="F133" s="216"/>
      <c r="G133" s="579">
        <v>0</v>
      </c>
      <c r="H133" s="527"/>
      <c r="I133" s="527"/>
      <c r="J133" s="527"/>
      <c r="K133" s="578"/>
    </row>
    <row r="134" spans="1:12" ht="18" hidden="1" customHeight="1" x14ac:dyDescent="0.2">
      <c r="A134" s="934" t="str">
        <f>IF(G131="Si","IVA","")</f>
        <v>IVA</v>
      </c>
      <c r="B134" s="935"/>
      <c r="C134" s="935"/>
      <c r="D134" s="935"/>
      <c r="E134" s="936"/>
      <c r="F134" s="216"/>
      <c r="G134" s="579">
        <v>0</v>
      </c>
      <c r="H134" s="527"/>
      <c r="I134" s="527"/>
      <c r="J134" s="527"/>
      <c r="K134" s="578"/>
      <c r="L134" s="215" t="s">
        <v>453</v>
      </c>
    </row>
    <row r="135" spans="1:12" ht="18" hidden="1" customHeight="1" thickBot="1" x14ac:dyDescent="0.25">
      <c r="A135" s="937" t="str">
        <f>IF(G131="Si","TOTAL (después de AU e IVA)", "TOTAL (después de administración)")</f>
        <v>TOTAL (después de AU e IVA)</v>
      </c>
      <c r="B135" s="938"/>
      <c r="C135" s="938"/>
      <c r="D135" s="938"/>
      <c r="E135" s="938"/>
      <c r="F135" s="938"/>
      <c r="G135" s="577">
        <f>SUM(G132:G134)+G130</f>
        <v>0</v>
      </c>
      <c r="H135" s="576">
        <f t="shared" ref="H135:K135" si="11">SUM(H132:H134)+H130</f>
        <v>0</v>
      </c>
      <c r="I135" s="576">
        <f t="shared" si="11"/>
        <v>0</v>
      </c>
      <c r="J135" s="576">
        <f t="shared" si="11"/>
        <v>0</v>
      </c>
      <c r="K135" s="575">
        <f t="shared" si="11"/>
        <v>0</v>
      </c>
    </row>
    <row r="136" spans="1:12" ht="40.5" hidden="1" customHeight="1" thickBot="1" x14ac:dyDescent="0.25">
      <c r="A136" s="200" t="s">
        <v>483</v>
      </c>
      <c r="B136" s="366"/>
      <c r="C136" s="201" t="s">
        <v>118</v>
      </c>
      <c r="D136" s="366"/>
      <c r="E136" s="201" t="s">
        <v>484</v>
      </c>
      <c r="F136" s="443">
        <f>IFERROR(G130/B136,0)</f>
        <v>0</v>
      </c>
      <c r="G136" s="921" t="s">
        <v>485</v>
      </c>
      <c r="H136" s="922"/>
      <c r="I136" s="922"/>
      <c r="J136" s="922"/>
      <c r="K136" s="923"/>
    </row>
    <row r="137" spans="1:12" ht="36" hidden="1" customHeight="1" thickBot="1" x14ac:dyDescent="0.25">
      <c r="A137" s="924"/>
      <c r="B137" s="925"/>
      <c r="C137" s="925"/>
      <c r="D137" s="925"/>
      <c r="E137" s="925"/>
      <c r="F137" s="925"/>
      <c r="G137" s="925"/>
      <c r="H137" s="925"/>
      <c r="I137" s="925"/>
      <c r="J137" s="925"/>
      <c r="K137" s="926"/>
    </row>
    <row r="138" spans="1:12" ht="56.25" hidden="1" customHeight="1" thickBot="1" x14ac:dyDescent="0.25">
      <c r="A138" s="200" t="s">
        <v>483</v>
      </c>
      <c r="B138" s="366"/>
      <c r="C138" s="201" t="s">
        <v>118</v>
      </c>
      <c r="D138" s="366"/>
      <c r="E138" s="201" t="s">
        <v>491</v>
      </c>
      <c r="F138" s="443">
        <f>IFERROR((G130-G112)/B138,0)</f>
        <v>0</v>
      </c>
      <c r="G138" s="921" t="s">
        <v>485</v>
      </c>
      <c r="H138" s="922"/>
      <c r="I138" s="922"/>
      <c r="J138" s="922"/>
      <c r="K138" s="923"/>
    </row>
    <row r="139" spans="1:12" ht="18" hidden="1" customHeight="1" thickBot="1" x14ac:dyDescent="0.25">
      <c r="A139" s="951"/>
      <c r="B139" s="951"/>
      <c r="C139" s="951"/>
      <c r="D139" s="951"/>
      <c r="E139" s="951"/>
      <c r="F139" s="951"/>
      <c r="G139" s="951"/>
      <c r="H139" s="951"/>
      <c r="I139" s="951"/>
      <c r="J139" s="951"/>
      <c r="K139" s="951"/>
    </row>
    <row r="140" spans="1:12" ht="18" hidden="1" customHeight="1" x14ac:dyDescent="0.2">
      <c r="A140" s="948" t="s">
        <v>492</v>
      </c>
      <c r="B140" s="949"/>
      <c r="C140" s="949"/>
      <c r="D140" s="949"/>
      <c r="E140" s="949"/>
      <c r="F140" s="949"/>
      <c r="G140" s="949"/>
      <c r="H140" s="949"/>
      <c r="I140" s="949"/>
      <c r="J140" s="949"/>
      <c r="K140" s="950"/>
    </row>
    <row r="141" spans="1:12" ht="25.5" hidden="1" customHeight="1" x14ac:dyDescent="0.2">
      <c r="A141" s="197" t="s">
        <v>402</v>
      </c>
      <c r="B141" s="44" t="s">
        <v>403</v>
      </c>
      <c r="C141" s="44" t="s">
        <v>404</v>
      </c>
      <c r="D141" s="44" t="s">
        <v>118</v>
      </c>
      <c r="E141" s="44" t="s">
        <v>405</v>
      </c>
      <c r="F141" s="590" t="s">
        <v>406</v>
      </c>
      <c r="G141" s="590" t="s">
        <v>407</v>
      </c>
      <c r="H141" s="588" t="s">
        <v>411</v>
      </c>
      <c r="I141" s="588" t="s">
        <v>412</v>
      </c>
      <c r="J141" s="588" t="s">
        <v>411</v>
      </c>
      <c r="K141" s="587" t="s">
        <v>412</v>
      </c>
    </row>
    <row r="142" spans="1:12" ht="18" hidden="1" customHeight="1" x14ac:dyDescent="0.2">
      <c r="A142" s="945" t="s">
        <v>399</v>
      </c>
      <c r="B142" s="946"/>
      <c r="C142" s="946"/>
      <c r="D142" s="946"/>
      <c r="E142" s="946"/>
      <c r="F142" s="946"/>
      <c r="G142" s="946"/>
      <c r="H142" s="946"/>
      <c r="I142" s="946"/>
      <c r="J142" s="946"/>
      <c r="K142" s="947"/>
    </row>
    <row r="143" spans="1:12" ht="18" hidden="1" customHeight="1" x14ac:dyDescent="0.2">
      <c r="A143" s="198"/>
      <c r="B143" s="103"/>
      <c r="C143" s="101"/>
      <c r="D143" s="103"/>
      <c r="E143" s="103"/>
      <c r="F143" s="527"/>
      <c r="G143" s="527">
        <f>B143*C143*E143*F143</f>
        <v>0</v>
      </c>
      <c r="H143" s="527"/>
      <c r="I143" s="527"/>
      <c r="J143" s="527"/>
      <c r="K143" s="578"/>
    </row>
    <row r="144" spans="1:12" ht="18" hidden="1" customHeight="1" x14ac:dyDescent="0.2">
      <c r="A144" s="198"/>
      <c r="B144" s="103"/>
      <c r="C144" s="101"/>
      <c r="D144" s="103"/>
      <c r="E144" s="103"/>
      <c r="F144" s="527"/>
      <c r="G144" s="527">
        <f t="shared" ref="G144:G153" si="12">B144*C144*E144*F144</f>
        <v>0</v>
      </c>
      <c r="H144" s="527"/>
      <c r="I144" s="527"/>
      <c r="J144" s="527"/>
      <c r="K144" s="578"/>
    </row>
    <row r="145" spans="1:11" ht="18" hidden="1" customHeight="1" x14ac:dyDescent="0.2">
      <c r="A145" s="198"/>
      <c r="B145" s="103"/>
      <c r="C145" s="101"/>
      <c r="D145" s="103"/>
      <c r="E145" s="103"/>
      <c r="F145" s="527"/>
      <c r="G145" s="527">
        <f t="shared" si="12"/>
        <v>0</v>
      </c>
      <c r="H145" s="527"/>
      <c r="I145" s="527"/>
      <c r="J145" s="527"/>
      <c r="K145" s="578"/>
    </row>
    <row r="146" spans="1:11" ht="18" hidden="1" customHeight="1" x14ac:dyDescent="0.2">
      <c r="A146" s="198"/>
      <c r="B146" s="103"/>
      <c r="C146" s="101"/>
      <c r="D146" s="103"/>
      <c r="E146" s="103"/>
      <c r="F146" s="527"/>
      <c r="G146" s="527">
        <f t="shared" si="12"/>
        <v>0</v>
      </c>
      <c r="H146" s="527"/>
      <c r="I146" s="527"/>
      <c r="J146" s="527"/>
      <c r="K146" s="578"/>
    </row>
    <row r="147" spans="1:11" ht="18" hidden="1" customHeight="1" x14ac:dyDescent="0.2">
      <c r="A147" s="198"/>
      <c r="B147" s="103"/>
      <c r="C147" s="101"/>
      <c r="D147" s="103"/>
      <c r="E147" s="103"/>
      <c r="F147" s="527"/>
      <c r="G147" s="527">
        <f t="shared" si="12"/>
        <v>0</v>
      </c>
      <c r="H147" s="527"/>
      <c r="I147" s="527"/>
      <c r="J147" s="527"/>
      <c r="K147" s="578"/>
    </row>
    <row r="148" spans="1:11" ht="18" hidden="1" customHeight="1" x14ac:dyDescent="0.2">
      <c r="A148" s="198"/>
      <c r="B148" s="103"/>
      <c r="C148" s="101"/>
      <c r="D148" s="103"/>
      <c r="E148" s="103"/>
      <c r="F148" s="527"/>
      <c r="G148" s="527">
        <f t="shared" si="12"/>
        <v>0</v>
      </c>
      <c r="H148" s="527"/>
      <c r="I148" s="527"/>
      <c r="J148" s="527"/>
      <c r="K148" s="578"/>
    </row>
    <row r="149" spans="1:11" ht="18" hidden="1" customHeight="1" x14ac:dyDescent="0.2">
      <c r="A149" s="198"/>
      <c r="B149" s="103"/>
      <c r="C149" s="101"/>
      <c r="D149" s="103"/>
      <c r="E149" s="103"/>
      <c r="F149" s="527"/>
      <c r="G149" s="527">
        <f t="shared" si="12"/>
        <v>0</v>
      </c>
      <c r="H149" s="527"/>
      <c r="I149" s="527"/>
      <c r="J149" s="527"/>
      <c r="K149" s="578"/>
    </row>
    <row r="150" spans="1:11" ht="18" hidden="1" customHeight="1" x14ac:dyDescent="0.2">
      <c r="A150" s="198"/>
      <c r="B150" s="103"/>
      <c r="C150" s="101"/>
      <c r="D150" s="103"/>
      <c r="E150" s="103"/>
      <c r="F150" s="527"/>
      <c r="G150" s="527">
        <f t="shared" si="12"/>
        <v>0</v>
      </c>
      <c r="H150" s="527"/>
      <c r="I150" s="527"/>
      <c r="J150" s="527"/>
      <c r="K150" s="578"/>
    </row>
    <row r="151" spans="1:11" ht="18" hidden="1" customHeight="1" x14ac:dyDescent="0.2">
      <c r="A151" s="107"/>
      <c r="B151" s="100"/>
      <c r="C151" s="101"/>
      <c r="D151" s="100"/>
      <c r="E151" s="100"/>
      <c r="F151" s="527"/>
      <c r="G151" s="527">
        <f t="shared" si="12"/>
        <v>0</v>
      </c>
      <c r="H151" s="527"/>
      <c r="I151" s="527"/>
      <c r="J151" s="527"/>
      <c r="K151" s="578"/>
    </row>
    <row r="152" spans="1:11" ht="18" hidden="1" customHeight="1" x14ac:dyDescent="0.2">
      <c r="A152" s="107"/>
      <c r="B152" s="100"/>
      <c r="C152" s="101"/>
      <c r="D152" s="100"/>
      <c r="E152" s="100"/>
      <c r="F152" s="527"/>
      <c r="G152" s="527">
        <f t="shared" si="12"/>
        <v>0</v>
      </c>
      <c r="H152" s="527"/>
      <c r="I152" s="527"/>
      <c r="J152" s="527"/>
      <c r="K152" s="578"/>
    </row>
    <row r="153" spans="1:11" ht="18" hidden="1" customHeight="1" x14ac:dyDescent="0.2">
      <c r="A153" s="107"/>
      <c r="B153" s="100"/>
      <c r="C153" s="101"/>
      <c r="D153" s="100"/>
      <c r="E153" s="100"/>
      <c r="F153" s="527"/>
      <c r="G153" s="527">
        <f t="shared" si="12"/>
        <v>0</v>
      </c>
      <c r="H153" s="527"/>
      <c r="I153" s="527"/>
      <c r="J153" s="527"/>
      <c r="K153" s="578"/>
    </row>
    <row r="154" spans="1:11" ht="18" hidden="1" customHeight="1" x14ac:dyDescent="0.2">
      <c r="A154" s="939" t="s">
        <v>469</v>
      </c>
      <c r="B154" s="940"/>
      <c r="C154" s="940"/>
      <c r="D154" s="940"/>
      <c r="E154" s="940"/>
      <c r="F154" s="940"/>
      <c r="G154" s="583">
        <f>SUM(G143:G153)</f>
        <v>0</v>
      </c>
      <c r="H154" s="583">
        <f>SUM(H143:H153)</f>
        <v>0</v>
      </c>
      <c r="I154" s="583">
        <f>SUM(I143:I153)</f>
        <v>0</v>
      </c>
      <c r="J154" s="583">
        <f>SUM(J143:J153)</f>
        <v>0</v>
      </c>
      <c r="K154" s="582">
        <f>SUM(K143:K153)</f>
        <v>0</v>
      </c>
    </row>
    <row r="155" spans="1:11" ht="24.75" hidden="1" customHeight="1" x14ac:dyDescent="0.2">
      <c r="A155" s="943" t="s">
        <v>402</v>
      </c>
      <c r="B155" s="944"/>
      <c r="C155" s="944"/>
      <c r="D155" s="51" t="s">
        <v>118</v>
      </c>
      <c r="E155" s="51" t="s">
        <v>405</v>
      </c>
      <c r="F155" s="51" t="s">
        <v>470</v>
      </c>
      <c r="G155" s="589" t="s">
        <v>471</v>
      </c>
      <c r="H155" s="588" t="s">
        <v>411</v>
      </c>
      <c r="I155" s="588" t="s">
        <v>412</v>
      </c>
      <c r="J155" s="588" t="s">
        <v>411</v>
      </c>
      <c r="K155" s="587" t="s">
        <v>412</v>
      </c>
    </row>
    <row r="156" spans="1:11" ht="18" hidden="1" customHeight="1" x14ac:dyDescent="0.2">
      <c r="A156" s="945" t="s">
        <v>472</v>
      </c>
      <c r="B156" s="946"/>
      <c r="C156" s="946"/>
      <c r="D156" s="946"/>
      <c r="E156" s="946"/>
      <c r="F156" s="946"/>
      <c r="G156" s="946"/>
      <c r="H156" s="946"/>
      <c r="I156" s="946"/>
      <c r="J156" s="946"/>
      <c r="K156" s="947"/>
    </row>
    <row r="157" spans="1:11" ht="18" hidden="1" customHeight="1" x14ac:dyDescent="0.2">
      <c r="A157" s="825"/>
      <c r="B157" s="826"/>
      <c r="C157" s="826"/>
      <c r="D157" s="20"/>
      <c r="E157" s="20"/>
      <c r="F157" s="527"/>
      <c r="G157" s="527">
        <f t="shared" ref="G157:G170" si="13">E157*F157</f>
        <v>0</v>
      </c>
      <c r="H157" s="586"/>
      <c r="I157" s="586"/>
      <c r="J157" s="585"/>
      <c r="K157" s="584"/>
    </row>
    <row r="158" spans="1:11" ht="18" hidden="1" customHeight="1" x14ac:dyDescent="0.2">
      <c r="A158" s="825"/>
      <c r="B158" s="826"/>
      <c r="C158" s="826"/>
      <c r="D158" s="20"/>
      <c r="E158" s="20"/>
      <c r="F158" s="527"/>
      <c r="G158" s="527">
        <f t="shared" si="13"/>
        <v>0</v>
      </c>
      <c r="H158" s="586"/>
      <c r="I158" s="586"/>
      <c r="J158" s="585"/>
      <c r="K158" s="584"/>
    </row>
    <row r="159" spans="1:11" ht="18" hidden="1" customHeight="1" x14ac:dyDescent="0.2">
      <c r="A159" s="825"/>
      <c r="B159" s="826"/>
      <c r="C159" s="826"/>
      <c r="D159" s="20"/>
      <c r="E159" s="20"/>
      <c r="F159" s="527"/>
      <c r="G159" s="527">
        <f t="shared" si="13"/>
        <v>0</v>
      </c>
      <c r="H159" s="586"/>
      <c r="I159" s="586"/>
      <c r="J159" s="585"/>
      <c r="K159" s="584"/>
    </row>
    <row r="160" spans="1:11" ht="18" hidden="1" customHeight="1" x14ac:dyDescent="0.2">
      <c r="A160" s="825"/>
      <c r="B160" s="826"/>
      <c r="C160" s="826"/>
      <c r="D160" s="20"/>
      <c r="E160" s="20"/>
      <c r="F160" s="527"/>
      <c r="G160" s="527">
        <f t="shared" si="13"/>
        <v>0</v>
      </c>
      <c r="H160" s="586"/>
      <c r="I160" s="586"/>
      <c r="J160" s="585"/>
      <c r="K160" s="584"/>
    </row>
    <row r="161" spans="1:12" ht="18" hidden="1" customHeight="1" x14ac:dyDescent="0.2">
      <c r="A161" s="825"/>
      <c r="B161" s="826"/>
      <c r="C161" s="826"/>
      <c r="D161" s="20"/>
      <c r="E161" s="20"/>
      <c r="F161" s="527"/>
      <c r="G161" s="527">
        <f t="shared" si="13"/>
        <v>0</v>
      </c>
      <c r="H161" s="586"/>
      <c r="I161" s="586"/>
      <c r="J161" s="585"/>
      <c r="K161" s="584"/>
    </row>
    <row r="162" spans="1:12" ht="18" hidden="1" customHeight="1" x14ac:dyDescent="0.2">
      <c r="A162" s="825"/>
      <c r="B162" s="826"/>
      <c r="C162" s="826"/>
      <c r="D162" s="20"/>
      <c r="E162" s="20"/>
      <c r="F162" s="527"/>
      <c r="G162" s="527">
        <f t="shared" si="13"/>
        <v>0</v>
      </c>
      <c r="H162" s="586"/>
      <c r="I162" s="586"/>
      <c r="J162" s="585"/>
      <c r="K162" s="584"/>
    </row>
    <row r="163" spans="1:12" ht="18" hidden="1" customHeight="1" x14ac:dyDescent="0.2">
      <c r="A163" s="825"/>
      <c r="B163" s="826"/>
      <c r="C163" s="826"/>
      <c r="D163" s="20"/>
      <c r="E163" s="20"/>
      <c r="F163" s="527"/>
      <c r="G163" s="527">
        <f t="shared" si="13"/>
        <v>0</v>
      </c>
      <c r="H163" s="586"/>
      <c r="I163" s="586"/>
      <c r="J163" s="585"/>
      <c r="K163" s="584"/>
    </row>
    <row r="164" spans="1:12" ht="18" hidden="1" customHeight="1" x14ac:dyDescent="0.2">
      <c r="A164" s="825"/>
      <c r="B164" s="826"/>
      <c r="C164" s="826"/>
      <c r="D164" s="20"/>
      <c r="E164" s="20"/>
      <c r="F164" s="527"/>
      <c r="G164" s="527">
        <f t="shared" si="13"/>
        <v>0</v>
      </c>
      <c r="H164" s="586"/>
      <c r="I164" s="586"/>
      <c r="J164" s="585"/>
      <c r="K164" s="584"/>
    </row>
    <row r="165" spans="1:12" ht="18" hidden="1" customHeight="1" x14ac:dyDescent="0.2">
      <c r="A165" s="825"/>
      <c r="B165" s="826"/>
      <c r="C165" s="826"/>
      <c r="D165" s="20"/>
      <c r="E165" s="20"/>
      <c r="F165" s="527"/>
      <c r="G165" s="527">
        <f t="shared" si="13"/>
        <v>0</v>
      </c>
      <c r="H165" s="586"/>
      <c r="I165" s="586"/>
      <c r="J165" s="585"/>
      <c r="K165" s="584"/>
    </row>
    <row r="166" spans="1:12" ht="18" hidden="1" customHeight="1" x14ac:dyDescent="0.2">
      <c r="A166" s="825"/>
      <c r="B166" s="826"/>
      <c r="C166" s="826"/>
      <c r="D166" s="20"/>
      <c r="E166" s="20"/>
      <c r="F166" s="527"/>
      <c r="G166" s="527">
        <f t="shared" si="13"/>
        <v>0</v>
      </c>
      <c r="H166" s="586"/>
      <c r="I166" s="586"/>
      <c r="J166" s="585"/>
      <c r="K166" s="584"/>
    </row>
    <row r="167" spans="1:12" ht="18" hidden="1" customHeight="1" x14ac:dyDescent="0.2">
      <c r="A167" s="825"/>
      <c r="B167" s="826"/>
      <c r="C167" s="826"/>
      <c r="D167" s="20"/>
      <c r="E167" s="20"/>
      <c r="F167" s="527"/>
      <c r="G167" s="527">
        <f t="shared" si="13"/>
        <v>0</v>
      </c>
      <c r="H167" s="586"/>
      <c r="I167" s="586"/>
      <c r="J167" s="585"/>
      <c r="K167" s="584"/>
    </row>
    <row r="168" spans="1:12" ht="18" hidden="1" customHeight="1" x14ac:dyDescent="0.2">
      <c r="A168" s="825"/>
      <c r="B168" s="826"/>
      <c r="C168" s="826"/>
      <c r="D168" s="20"/>
      <c r="E168" s="20"/>
      <c r="F168" s="527"/>
      <c r="G168" s="527">
        <f t="shared" si="13"/>
        <v>0</v>
      </c>
      <c r="H168" s="586"/>
      <c r="I168" s="586"/>
      <c r="J168" s="585"/>
      <c r="K168" s="584"/>
    </row>
    <row r="169" spans="1:12" ht="18" hidden="1" customHeight="1" x14ac:dyDescent="0.2">
      <c r="A169" s="825"/>
      <c r="B169" s="826"/>
      <c r="C169" s="826"/>
      <c r="D169" s="20"/>
      <c r="E169" s="20"/>
      <c r="F169" s="527"/>
      <c r="G169" s="527">
        <f t="shared" si="13"/>
        <v>0</v>
      </c>
      <c r="H169" s="586"/>
      <c r="I169" s="586"/>
      <c r="J169" s="585"/>
      <c r="K169" s="584"/>
    </row>
    <row r="170" spans="1:12" ht="18" hidden="1" customHeight="1" x14ac:dyDescent="0.2">
      <c r="A170" s="825"/>
      <c r="B170" s="826"/>
      <c r="C170" s="826"/>
      <c r="D170" s="20"/>
      <c r="E170" s="20"/>
      <c r="F170" s="527"/>
      <c r="G170" s="527">
        <f t="shared" si="13"/>
        <v>0</v>
      </c>
      <c r="H170" s="586"/>
      <c r="I170" s="586"/>
      <c r="J170" s="585"/>
      <c r="K170" s="584"/>
    </row>
    <row r="171" spans="1:12" ht="18" hidden="1" customHeight="1" x14ac:dyDescent="0.2">
      <c r="A171" s="939" t="s">
        <v>478</v>
      </c>
      <c r="B171" s="940"/>
      <c r="C171" s="940"/>
      <c r="D171" s="940"/>
      <c r="E171" s="940"/>
      <c r="F171" s="940"/>
      <c r="G171" s="583">
        <f>SUM(G157:G170)</f>
        <v>0</v>
      </c>
      <c r="H171" s="583">
        <f>SUM(H157:H170)</f>
        <v>0</v>
      </c>
      <c r="I171" s="583">
        <f>SUM(I157:I170)</f>
        <v>0</v>
      </c>
      <c r="J171" s="583">
        <f>SUM(J157:J170)</f>
        <v>0</v>
      </c>
      <c r="K171" s="582">
        <f>SUM(K157:K170)</f>
        <v>0</v>
      </c>
    </row>
    <row r="172" spans="1:12" ht="18" hidden="1" customHeight="1" thickBot="1" x14ac:dyDescent="0.25">
      <c r="A172" s="941" t="s">
        <v>479</v>
      </c>
      <c r="B172" s="942"/>
      <c r="C172" s="942"/>
      <c r="D172" s="942"/>
      <c r="E172" s="942"/>
      <c r="F172" s="942"/>
      <c r="G172" s="581">
        <f>G154+G171</f>
        <v>0</v>
      </c>
      <c r="H172" s="581">
        <f>H154+H171</f>
        <v>0</v>
      </c>
      <c r="I172" s="581">
        <f t="shared" ref="I172:K172" si="14">I154+I171</f>
        <v>0</v>
      </c>
      <c r="J172" s="581">
        <f t="shared" si="14"/>
        <v>0</v>
      </c>
      <c r="K172" s="580">
        <f t="shared" si="14"/>
        <v>0</v>
      </c>
    </row>
    <row r="173" spans="1:12" ht="18" hidden="1" customHeight="1" thickBot="1" x14ac:dyDescent="0.25">
      <c r="A173" s="927" t="s">
        <v>480</v>
      </c>
      <c r="B173" s="928"/>
      <c r="C173" s="928"/>
      <c r="D173" s="928"/>
      <c r="E173" s="928"/>
      <c r="F173" s="928"/>
      <c r="G173" s="599" t="s">
        <v>481</v>
      </c>
      <c r="H173" s="929"/>
      <c r="I173" s="929"/>
      <c r="J173" s="929"/>
      <c r="K173" s="930"/>
    </row>
    <row r="174" spans="1:12" ht="18" hidden="1" customHeight="1" x14ac:dyDescent="0.2">
      <c r="A174" s="931" t="str">
        <f>IF(G173="Si","Administración","Gastos de administración")</f>
        <v>Administración</v>
      </c>
      <c r="B174" s="932"/>
      <c r="C174" s="932"/>
      <c r="D174" s="932"/>
      <c r="E174" s="933"/>
      <c r="F174" s="216"/>
      <c r="G174" s="579">
        <v>0</v>
      </c>
      <c r="H174" s="527">
        <f>G174</f>
        <v>0</v>
      </c>
      <c r="I174" s="527"/>
      <c r="J174" s="527"/>
      <c r="K174" s="578"/>
      <c r="L174" s="253" t="s">
        <v>482</v>
      </c>
    </row>
    <row r="175" spans="1:12" ht="18" hidden="1" customHeight="1" x14ac:dyDescent="0.2">
      <c r="A175" s="934" t="str">
        <f>IF(G173="Si","Utilidad","")</f>
        <v>Utilidad</v>
      </c>
      <c r="B175" s="935"/>
      <c r="C175" s="935"/>
      <c r="D175" s="935"/>
      <c r="E175" s="936"/>
      <c r="F175" s="216"/>
      <c r="G175" s="579">
        <v>0</v>
      </c>
      <c r="H175" s="527"/>
      <c r="I175" s="527"/>
      <c r="J175" s="527"/>
      <c r="K175" s="578"/>
    </row>
    <row r="176" spans="1:12" ht="18" hidden="1" customHeight="1" x14ac:dyDescent="0.2">
      <c r="A176" s="934" t="str">
        <f>IF(G173="Si","IVA","")</f>
        <v>IVA</v>
      </c>
      <c r="B176" s="935"/>
      <c r="C176" s="935"/>
      <c r="D176" s="935"/>
      <c r="E176" s="936"/>
      <c r="F176" s="216"/>
      <c r="G176" s="579">
        <v>0</v>
      </c>
      <c r="H176" s="527"/>
      <c r="I176" s="527"/>
      <c r="J176" s="527"/>
      <c r="K176" s="578"/>
      <c r="L176" s="215" t="s">
        <v>453</v>
      </c>
    </row>
    <row r="177" spans="1:11" ht="18" hidden="1" customHeight="1" thickBot="1" x14ac:dyDescent="0.25">
      <c r="A177" s="937" t="str">
        <f>IF(G173="Si","TOTAL (después de AU e IVA)", "TOTAL (después de administración)")</f>
        <v>TOTAL (después de AU e IVA)</v>
      </c>
      <c r="B177" s="938"/>
      <c r="C177" s="938"/>
      <c r="D177" s="938"/>
      <c r="E177" s="938"/>
      <c r="F177" s="938"/>
      <c r="G177" s="577">
        <f>SUM(G174:G176)+G172</f>
        <v>0</v>
      </c>
      <c r="H177" s="576">
        <f t="shared" ref="H177:K177" si="15">SUM(H174:H176)+H172</f>
        <v>0</v>
      </c>
      <c r="I177" s="576">
        <f t="shared" si="15"/>
        <v>0</v>
      </c>
      <c r="J177" s="576">
        <f t="shared" si="15"/>
        <v>0</v>
      </c>
      <c r="K177" s="575">
        <f t="shared" si="15"/>
        <v>0</v>
      </c>
    </row>
    <row r="178" spans="1:11" ht="40.5" hidden="1" customHeight="1" thickBot="1" x14ac:dyDescent="0.25">
      <c r="A178" s="200" t="s">
        <v>483</v>
      </c>
      <c r="B178" s="366"/>
      <c r="C178" s="201" t="s">
        <v>118</v>
      </c>
      <c r="D178" s="366"/>
      <c r="E178" s="201" t="s">
        <v>484</v>
      </c>
      <c r="F178" s="443">
        <f>IFERROR(G172/B178,0)</f>
        <v>0</v>
      </c>
      <c r="G178" s="921" t="s">
        <v>485</v>
      </c>
      <c r="H178" s="922"/>
      <c r="I178" s="922"/>
      <c r="J178" s="922"/>
      <c r="K178" s="923"/>
    </row>
    <row r="179" spans="1:11" ht="18" hidden="1" customHeight="1" thickBot="1" x14ac:dyDescent="0.25">
      <c r="A179" s="924"/>
      <c r="B179" s="925"/>
      <c r="C179" s="925"/>
      <c r="D179" s="925"/>
      <c r="E179" s="925"/>
      <c r="F179" s="925"/>
      <c r="G179" s="925"/>
      <c r="H179" s="925"/>
      <c r="I179" s="925"/>
      <c r="J179" s="925"/>
      <c r="K179" s="926"/>
    </row>
    <row r="180" spans="1:11" ht="55.5" hidden="1" customHeight="1" thickBot="1" x14ac:dyDescent="0.25">
      <c r="A180" s="200" t="s">
        <v>483</v>
      </c>
      <c r="B180" s="366"/>
      <c r="C180" s="201" t="s">
        <v>118</v>
      </c>
      <c r="D180" s="366"/>
      <c r="E180" s="201" t="s">
        <v>487</v>
      </c>
      <c r="F180" s="443">
        <f>IFERROR((G172-G154)/B180,0)</f>
        <v>0</v>
      </c>
      <c r="G180" s="921" t="s">
        <v>485</v>
      </c>
      <c r="H180" s="922"/>
      <c r="I180" s="922"/>
      <c r="J180" s="922"/>
      <c r="K180" s="923"/>
    </row>
    <row r="181" spans="1:11" ht="18" hidden="1" customHeight="1" thickBot="1" x14ac:dyDescent="0.25">
      <c r="A181" s="369"/>
      <c r="B181" s="341"/>
      <c r="C181" s="369"/>
      <c r="D181" s="341"/>
      <c r="E181" s="369"/>
      <c r="F181" s="367"/>
      <c r="G181" s="368"/>
      <c r="H181" s="368"/>
      <c r="I181" s="368"/>
      <c r="J181" s="368"/>
      <c r="K181" s="368"/>
    </row>
    <row r="182" spans="1:11" ht="18" hidden="1" customHeight="1" x14ac:dyDescent="0.2">
      <c r="A182" s="948" t="s">
        <v>493</v>
      </c>
      <c r="B182" s="949"/>
      <c r="C182" s="949"/>
      <c r="D182" s="949"/>
      <c r="E182" s="949"/>
      <c r="F182" s="949"/>
      <c r="G182" s="949"/>
      <c r="H182" s="949"/>
      <c r="I182" s="949"/>
      <c r="J182" s="949"/>
      <c r="K182" s="950"/>
    </row>
    <row r="183" spans="1:11" ht="31.5" hidden="1" customHeight="1" x14ac:dyDescent="0.2">
      <c r="A183" s="197" t="s">
        <v>402</v>
      </c>
      <c r="B183" s="44" t="s">
        <v>403</v>
      </c>
      <c r="C183" s="44" t="s">
        <v>404</v>
      </c>
      <c r="D183" s="44" t="s">
        <v>118</v>
      </c>
      <c r="E183" s="44" t="s">
        <v>405</v>
      </c>
      <c r="F183" s="590" t="s">
        <v>406</v>
      </c>
      <c r="G183" s="590" t="s">
        <v>407</v>
      </c>
      <c r="H183" s="588" t="s">
        <v>411</v>
      </c>
      <c r="I183" s="588" t="s">
        <v>412</v>
      </c>
      <c r="J183" s="588" t="s">
        <v>411</v>
      </c>
      <c r="K183" s="587" t="s">
        <v>412</v>
      </c>
    </row>
    <row r="184" spans="1:11" ht="18" hidden="1" customHeight="1" x14ac:dyDescent="0.2">
      <c r="A184" s="945" t="s">
        <v>399</v>
      </c>
      <c r="B184" s="946"/>
      <c r="C184" s="946"/>
      <c r="D184" s="946"/>
      <c r="E184" s="946"/>
      <c r="F184" s="946"/>
      <c r="G184" s="946"/>
      <c r="H184" s="946"/>
      <c r="I184" s="946"/>
      <c r="J184" s="946"/>
      <c r="K184" s="947"/>
    </row>
    <row r="185" spans="1:11" ht="18" hidden="1" customHeight="1" x14ac:dyDescent="0.2">
      <c r="A185" s="198"/>
      <c r="B185" s="103"/>
      <c r="C185" s="101"/>
      <c r="D185" s="103"/>
      <c r="E185" s="103"/>
      <c r="F185" s="527"/>
      <c r="G185" s="527">
        <f>B185*C185*E185*F185</f>
        <v>0</v>
      </c>
      <c r="H185" s="527"/>
      <c r="I185" s="527"/>
      <c r="J185" s="527"/>
      <c r="K185" s="578"/>
    </row>
    <row r="186" spans="1:11" ht="18" hidden="1" customHeight="1" x14ac:dyDescent="0.2">
      <c r="A186" s="198"/>
      <c r="B186" s="103"/>
      <c r="C186" s="101"/>
      <c r="D186" s="103"/>
      <c r="E186" s="103"/>
      <c r="F186" s="527"/>
      <c r="G186" s="527">
        <f>B186*C186*E186*F186</f>
        <v>0</v>
      </c>
      <c r="H186" s="527"/>
      <c r="I186" s="527"/>
      <c r="J186" s="527"/>
      <c r="K186" s="578"/>
    </row>
    <row r="187" spans="1:11" ht="18" hidden="1" customHeight="1" x14ac:dyDescent="0.2">
      <c r="A187" s="198"/>
      <c r="B187" s="103"/>
      <c r="C187" s="101"/>
      <c r="D187" s="103"/>
      <c r="E187" s="103"/>
      <c r="F187" s="527"/>
      <c r="G187" s="527">
        <f t="shared" ref="G187:G195" si="16">B187*C187*E187*F187</f>
        <v>0</v>
      </c>
      <c r="H187" s="527"/>
      <c r="I187" s="527"/>
      <c r="J187" s="527"/>
      <c r="K187" s="578"/>
    </row>
    <row r="188" spans="1:11" ht="18" hidden="1" customHeight="1" x14ac:dyDescent="0.2">
      <c r="A188" s="198"/>
      <c r="B188" s="103"/>
      <c r="C188" s="101"/>
      <c r="D188" s="103"/>
      <c r="E188" s="103"/>
      <c r="F188" s="527"/>
      <c r="G188" s="527">
        <f t="shared" si="16"/>
        <v>0</v>
      </c>
      <c r="H188" s="527"/>
      <c r="I188" s="527"/>
      <c r="J188" s="527"/>
      <c r="K188" s="578"/>
    </row>
    <row r="189" spans="1:11" ht="18" hidden="1" customHeight="1" x14ac:dyDescent="0.2">
      <c r="A189" s="198"/>
      <c r="B189" s="103"/>
      <c r="C189" s="101"/>
      <c r="D189" s="103"/>
      <c r="E189" s="103"/>
      <c r="F189" s="527"/>
      <c r="G189" s="527">
        <f t="shared" si="16"/>
        <v>0</v>
      </c>
      <c r="H189" s="527"/>
      <c r="I189" s="527"/>
      <c r="J189" s="527"/>
      <c r="K189" s="578"/>
    </row>
    <row r="190" spans="1:11" ht="18" hidden="1" customHeight="1" x14ac:dyDescent="0.2">
      <c r="A190" s="198"/>
      <c r="B190" s="103"/>
      <c r="C190" s="101"/>
      <c r="D190" s="103"/>
      <c r="E190" s="103"/>
      <c r="F190" s="527"/>
      <c r="G190" s="527">
        <f t="shared" si="16"/>
        <v>0</v>
      </c>
      <c r="H190" s="527"/>
      <c r="I190" s="527"/>
      <c r="J190" s="527"/>
      <c r="K190" s="578"/>
    </row>
    <row r="191" spans="1:11" ht="18" hidden="1" customHeight="1" x14ac:dyDescent="0.2">
      <c r="A191" s="198"/>
      <c r="B191" s="103"/>
      <c r="C191" s="101"/>
      <c r="D191" s="103"/>
      <c r="E191" s="103"/>
      <c r="F191" s="527"/>
      <c r="G191" s="527">
        <f t="shared" si="16"/>
        <v>0</v>
      </c>
      <c r="H191" s="527"/>
      <c r="I191" s="527"/>
      <c r="J191" s="527"/>
      <c r="K191" s="578"/>
    </row>
    <row r="192" spans="1:11" ht="18" hidden="1" customHeight="1" x14ac:dyDescent="0.2">
      <c r="A192" s="198"/>
      <c r="B192" s="103"/>
      <c r="C192" s="101"/>
      <c r="D192" s="103"/>
      <c r="E192" s="103"/>
      <c r="F192" s="527"/>
      <c r="G192" s="527">
        <f t="shared" si="16"/>
        <v>0</v>
      </c>
      <c r="H192" s="527"/>
      <c r="I192" s="527"/>
      <c r="J192" s="527"/>
      <c r="K192" s="578"/>
    </row>
    <row r="193" spans="1:11" ht="18" hidden="1" customHeight="1" x14ac:dyDescent="0.2">
      <c r="A193" s="107"/>
      <c r="B193" s="100"/>
      <c r="C193" s="101"/>
      <c r="D193" s="100"/>
      <c r="E193" s="100"/>
      <c r="F193" s="527"/>
      <c r="G193" s="527">
        <f t="shared" si="16"/>
        <v>0</v>
      </c>
      <c r="H193" s="527"/>
      <c r="I193" s="527"/>
      <c r="J193" s="527"/>
      <c r="K193" s="578"/>
    </row>
    <row r="194" spans="1:11" ht="18" hidden="1" customHeight="1" x14ac:dyDescent="0.2">
      <c r="A194" s="107"/>
      <c r="B194" s="100"/>
      <c r="C194" s="101"/>
      <c r="D194" s="100"/>
      <c r="E194" s="100"/>
      <c r="F194" s="527"/>
      <c r="G194" s="527">
        <f t="shared" si="16"/>
        <v>0</v>
      </c>
      <c r="H194" s="527"/>
      <c r="I194" s="527"/>
      <c r="J194" s="527"/>
      <c r="K194" s="578"/>
    </row>
    <row r="195" spans="1:11" ht="18" hidden="1" customHeight="1" x14ac:dyDescent="0.2">
      <c r="A195" s="107"/>
      <c r="B195" s="100"/>
      <c r="C195" s="101"/>
      <c r="D195" s="100"/>
      <c r="E195" s="100"/>
      <c r="F195" s="527"/>
      <c r="G195" s="527">
        <f t="shared" si="16"/>
        <v>0</v>
      </c>
      <c r="H195" s="527"/>
      <c r="I195" s="527"/>
      <c r="J195" s="527"/>
      <c r="K195" s="578"/>
    </row>
    <row r="196" spans="1:11" ht="18" hidden="1" customHeight="1" x14ac:dyDescent="0.2">
      <c r="A196" s="939" t="s">
        <v>469</v>
      </c>
      <c r="B196" s="940"/>
      <c r="C196" s="940"/>
      <c r="D196" s="940"/>
      <c r="E196" s="940"/>
      <c r="F196" s="940"/>
      <c r="G196" s="583">
        <f>SUM(G185:G195)</f>
        <v>0</v>
      </c>
      <c r="H196" s="583">
        <f>SUM(H185:H195)</f>
        <v>0</v>
      </c>
      <c r="I196" s="583">
        <f>SUM(I185:I195)</f>
        <v>0</v>
      </c>
      <c r="J196" s="583">
        <f>SUM(J185:J195)</f>
        <v>0</v>
      </c>
      <c r="K196" s="582">
        <f>SUM(K185:K195)</f>
        <v>0</v>
      </c>
    </row>
    <row r="197" spans="1:11" ht="24.75" hidden="1" customHeight="1" x14ac:dyDescent="0.2">
      <c r="A197" s="943" t="s">
        <v>402</v>
      </c>
      <c r="B197" s="944"/>
      <c r="C197" s="944"/>
      <c r="D197" s="51" t="s">
        <v>118</v>
      </c>
      <c r="E197" s="51" t="s">
        <v>405</v>
      </c>
      <c r="F197" s="51" t="s">
        <v>470</v>
      </c>
      <c r="G197" s="589" t="s">
        <v>471</v>
      </c>
      <c r="H197" s="588" t="s">
        <v>411</v>
      </c>
      <c r="I197" s="588" t="s">
        <v>412</v>
      </c>
      <c r="J197" s="588" t="s">
        <v>411</v>
      </c>
      <c r="K197" s="587" t="s">
        <v>412</v>
      </c>
    </row>
    <row r="198" spans="1:11" ht="18" hidden="1" customHeight="1" x14ac:dyDescent="0.2">
      <c r="A198" s="945" t="s">
        <v>472</v>
      </c>
      <c r="B198" s="946"/>
      <c r="C198" s="946"/>
      <c r="D198" s="946"/>
      <c r="E198" s="946"/>
      <c r="F198" s="946"/>
      <c r="G198" s="946"/>
      <c r="H198" s="946"/>
      <c r="I198" s="946"/>
      <c r="J198" s="946"/>
      <c r="K198" s="947"/>
    </row>
    <row r="199" spans="1:11" ht="18" hidden="1" customHeight="1" x14ac:dyDescent="0.2">
      <c r="A199" s="825"/>
      <c r="B199" s="826"/>
      <c r="C199" s="826"/>
      <c r="D199" s="20"/>
      <c r="E199" s="20"/>
      <c r="F199" s="527"/>
      <c r="G199" s="527">
        <f t="shared" ref="G199:G212" si="17">E199*F199</f>
        <v>0</v>
      </c>
      <c r="H199" s="586"/>
      <c r="I199" s="586"/>
      <c r="J199" s="585"/>
      <c r="K199" s="584"/>
    </row>
    <row r="200" spans="1:11" ht="18" hidden="1" customHeight="1" x14ac:dyDescent="0.2">
      <c r="A200" s="825"/>
      <c r="B200" s="826"/>
      <c r="C200" s="826"/>
      <c r="D200" s="20"/>
      <c r="E200" s="20"/>
      <c r="F200" s="527"/>
      <c r="G200" s="527">
        <f t="shared" si="17"/>
        <v>0</v>
      </c>
      <c r="H200" s="586"/>
      <c r="I200" s="586"/>
      <c r="J200" s="585"/>
      <c r="K200" s="584"/>
    </row>
    <row r="201" spans="1:11" ht="18" hidden="1" customHeight="1" x14ac:dyDescent="0.2">
      <c r="A201" s="825"/>
      <c r="B201" s="826"/>
      <c r="C201" s="826"/>
      <c r="D201" s="20"/>
      <c r="E201" s="20"/>
      <c r="F201" s="527"/>
      <c r="G201" s="527">
        <f t="shared" si="17"/>
        <v>0</v>
      </c>
      <c r="H201" s="586"/>
      <c r="I201" s="586"/>
      <c r="J201" s="585"/>
      <c r="K201" s="584"/>
    </row>
    <row r="202" spans="1:11" ht="18" hidden="1" customHeight="1" x14ac:dyDescent="0.2">
      <c r="A202" s="825"/>
      <c r="B202" s="826"/>
      <c r="C202" s="826"/>
      <c r="D202" s="20"/>
      <c r="E202" s="20"/>
      <c r="F202" s="527"/>
      <c r="G202" s="527">
        <f t="shared" si="17"/>
        <v>0</v>
      </c>
      <c r="H202" s="586"/>
      <c r="I202" s="586"/>
      <c r="J202" s="585"/>
      <c r="K202" s="584"/>
    </row>
    <row r="203" spans="1:11" ht="18" hidden="1" customHeight="1" x14ac:dyDescent="0.2">
      <c r="A203" s="825"/>
      <c r="B203" s="826"/>
      <c r="C203" s="826"/>
      <c r="D203" s="20"/>
      <c r="E203" s="20"/>
      <c r="F203" s="527"/>
      <c r="G203" s="527">
        <f t="shared" si="17"/>
        <v>0</v>
      </c>
      <c r="H203" s="586"/>
      <c r="I203" s="586"/>
      <c r="J203" s="585"/>
      <c r="K203" s="584"/>
    </row>
    <row r="204" spans="1:11" ht="18" hidden="1" customHeight="1" x14ac:dyDescent="0.2">
      <c r="A204" s="825"/>
      <c r="B204" s="826"/>
      <c r="C204" s="826"/>
      <c r="D204" s="20"/>
      <c r="E204" s="20"/>
      <c r="F204" s="527"/>
      <c r="G204" s="527">
        <f t="shared" si="17"/>
        <v>0</v>
      </c>
      <c r="H204" s="586"/>
      <c r="I204" s="586"/>
      <c r="J204" s="585"/>
      <c r="K204" s="584"/>
    </row>
    <row r="205" spans="1:11" ht="18" hidden="1" customHeight="1" x14ac:dyDescent="0.2">
      <c r="A205" s="825"/>
      <c r="B205" s="826"/>
      <c r="C205" s="826"/>
      <c r="D205" s="20"/>
      <c r="E205" s="20"/>
      <c r="F205" s="527"/>
      <c r="G205" s="527">
        <f t="shared" si="17"/>
        <v>0</v>
      </c>
      <c r="H205" s="586"/>
      <c r="I205" s="586"/>
      <c r="J205" s="585"/>
      <c r="K205" s="584"/>
    </row>
    <row r="206" spans="1:11" ht="18" hidden="1" customHeight="1" x14ac:dyDescent="0.2">
      <c r="A206" s="825"/>
      <c r="B206" s="826"/>
      <c r="C206" s="826"/>
      <c r="D206" s="20"/>
      <c r="E206" s="20"/>
      <c r="F206" s="527"/>
      <c r="G206" s="527">
        <f t="shared" si="17"/>
        <v>0</v>
      </c>
      <c r="H206" s="586"/>
      <c r="I206" s="586"/>
      <c r="J206" s="585"/>
      <c r="K206" s="584"/>
    </row>
    <row r="207" spans="1:11" ht="18" hidden="1" customHeight="1" x14ac:dyDescent="0.2">
      <c r="A207" s="825"/>
      <c r="B207" s="826"/>
      <c r="C207" s="826"/>
      <c r="D207" s="20"/>
      <c r="E207" s="20"/>
      <c r="F207" s="527"/>
      <c r="G207" s="527">
        <f t="shared" si="17"/>
        <v>0</v>
      </c>
      <c r="H207" s="586"/>
      <c r="I207" s="586"/>
      <c r="J207" s="585"/>
      <c r="K207" s="584"/>
    </row>
    <row r="208" spans="1:11" ht="18" hidden="1" customHeight="1" x14ac:dyDescent="0.2">
      <c r="A208" s="825"/>
      <c r="B208" s="826"/>
      <c r="C208" s="826"/>
      <c r="D208" s="20"/>
      <c r="E208" s="20"/>
      <c r="F208" s="527"/>
      <c r="G208" s="527">
        <f t="shared" si="17"/>
        <v>0</v>
      </c>
      <c r="H208" s="586"/>
      <c r="I208" s="586"/>
      <c r="J208" s="585"/>
      <c r="K208" s="584"/>
    </row>
    <row r="209" spans="1:12" ht="18" hidden="1" customHeight="1" x14ac:dyDescent="0.2">
      <c r="A209" s="825"/>
      <c r="B209" s="826"/>
      <c r="C209" s="826"/>
      <c r="D209" s="20"/>
      <c r="E209" s="20"/>
      <c r="F209" s="527"/>
      <c r="G209" s="527">
        <f t="shared" si="17"/>
        <v>0</v>
      </c>
      <c r="H209" s="586"/>
      <c r="I209" s="586"/>
      <c r="J209" s="585"/>
      <c r="K209" s="584"/>
    </row>
    <row r="210" spans="1:12" ht="18" hidden="1" customHeight="1" x14ac:dyDescent="0.2">
      <c r="A210" s="825"/>
      <c r="B210" s="826"/>
      <c r="C210" s="826"/>
      <c r="D210" s="20"/>
      <c r="E210" s="20"/>
      <c r="F210" s="527"/>
      <c r="G210" s="527">
        <f t="shared" si="17"/>
        <v>0</v>
      </c>
      <c r="H210" s="586"/>
      <c r="I210" s="586"/>
      <c r="J210" s="585"/>
      <c r="K210" s="584"/>
    </row>
    <row r="211" spans="1:12" ht="18" hidden="1" customHeight="1" x14ac:dyDescent="0.2">
      <c r="A211" s="825"/>
      <c r="B211" s="826"/>
      <c r="C211" s="826"/>
      <c r="D211" s="20"/>
      <c r="E211" s="20"/>
      <c r="F211" s="527"/>
      <c r="G211" s="527">
        <f t="shared" si="17"/>
        <v>0</v>
      </c>
      <c r="H211" s="586"/>
      <c r="I211" s="586"/>
      <c r="J211" s="585"/>
      <c r="K211" s="584"/>
    </row>
    <row r="212" spans="1:12" ht="18" hidden="1" customHeight="1" x14ac:dyDescent="0.2">
      <c r="A212" s="825"/>
      <c r="B212" s="826"/>
      <c r="C212" s="826"/>
      <c r="D212" s="20"/>
      <c r="E212" s="20"/>
      <c r="F212" s="527"/>
      <c r="G212" s="527">
        <f t="shared" si="17"/>
        <v>0</v>
      </c>
      <c r="H212" s="586"/>
      <c r="I212" s="586"/>
      <c r="J212" s="585"/>
      <c r="K212" s="584"/>
    </row>
    <row r="213" spans="1:12" ht="18" hidden="1" customHeight="1" x14ac:dyDescent="0.2">
      <c r="A213" s="939" t="s">
        <v>478</v>
      </c>
      <c r="B213" s="940"/>
      <c r="C213" s="940"/>
      <c r="D213" s="940"/>
      <c r="E213" s="940"/>
      <c r="F213" s="940"/>
      <c r="G213" s="583">
        <f>SUM(G199:G212)</f>
        <v>0</v>
      </c>
      <c r="H213" s="583">
        <f>SUM(H199:H212)</f>
        <v>0</v>
      </c>
      <c r="I213" s="583">
        <f>SUM(I199:I212)</f>
        <v>0</v>
      </c>
      <c r="J213" s="583">
        <f>SUM(J199:J212)</f>
        <v>0</v>
      </c>
      <c r="K213" s="582">
        <f>SUM(K199:K212)</f>
        <v>0</v>
      </c>
    </row>
    <row r="214" spans="1:12" ht="18" hidden="1" customHeight="1" thickBot="1" x14ac:dyDescent="0.25">
      <c r="A214" s="941" t="s">
        <v>479</v>
      </c>
      <c r="B214" s="942"/>
      <c r="C214" s="942"/>
      <c r="D214" s="942"/>
      <c r="E214" s="942"/>
      <c r="F214" s="942"/>
      <c r="G214" s="581">
        <f>G196+G213</f>
        <v>0</v>
      </c>
      <c r="H214" s="581">
        <f>H196+H213</f>
        <v>0</v>
      </c>
      <c r="I214" s="581">
        <f t="shared" ref="I214:K214" si="18">I196+I213</f>
        <v>0</v>
      </c>
      <c r="J214" s="581">
        <f t="shared" si="18"/>
        <v>0</v>
      </c>
      <c r="K214" s="580">
        <f t="shared" si="18"/>
        <v>0</v>
      </c>
    </row>
    <row r="215" spans="1:12" ht="18" hidden="1" customHeight="1" thickBot="1" x14ac:dyDescent="0.25">
      <c r="A215" s="927" t="s">
        <v>480</v>
      </c>
      <c r="B215" s="928"/>
      <c r="C215" s="928"/>
      <c r="D215" s="928"/>
      <c r="E215" s="928"/>
      <c r="F215" s="928"/>
      <c r="G215" s="599" t="s">
        <v>494</v>
      </c>
      <c r="H215" s="929"/>
      <c r="I215" s="929"/>
      <c r="J215" s="929"/>
      <c r="K215" s="930"/>
    </row>
    <row r="216" spans="1:12" ht="18" hidden="1" customHeight="1" x14ac:dyDescent="0.2">
      <c r="A216" s="931" t="str">
        <f>IF(G215="Si","Administración","Gastos de administración")</f>
        <v>Gastos de administración</v>
      </c>
      <c r="B216" s="932"/>
      <c r="C216" s="932"/>
      <c r="D216" s="932"/>
      <c r="E216" s="933"/>
      <c r="F216" s="216"/>
      <c r="G216" s="579">
        <v>0</v>
      </c>
      <c r="H216" s="527">
        <f>G216</f>
        <v>0</v>
      </c>
      <c r="I216" s="527"/>
      <c r="J216" s="527"/>
      <c r="K216" s="578"/>
      <c r="L216" s="253" t="s">
        <v>482</v>
      </c>
    </row>
    <row r="217" spans="1:12" ht="18" hidden="1" customHeight="1" x14ac:dyDescent="0.2">
      <c r="A217" s="934" t="str">
        <f>IF(G215="Si","Utilidad","")</f>
        <v/>
      </c>
      <c r="B217" s="935"/>
      <c r="C217" s="935"/>
      <c r="D217" s="935"/>
      <c r="E217" s="936"/>
      <c r="F217" s="216"/>
      <c r="G217" s="579">
        <v>0</v>
      </c>
      <c r="H217" s="527"/>
      <c r="I217" s="527"/>
      <c r="J217" s="527"/>
      <c r="K217" s="578"/>
    </row>
    <row r="218" spans="1:12" ht="18" hidden="1" customHeight="1" x14ac:dyDescent="0.2">
      <c r="A218" s="934" t="str">
        <f>IF(G215="Si","IVA","")</f>
        <v/>
      </c>
      <c r="B218" s="935"/>
      <c r="C218" s="935"/>
      <c r="D218" s="935"/>
      <c r="E218" s="936"/>
      <c r="F218" s="216"/>
      <c r="G218" s="579">
        <v>0</v>
      </c>
      <c r="H218" s="527"/>
      <c r="I218" s="527"/>
      <c r="J218" s="527"/>
      <c r="K218" s="578"/>
      <c r="L218" s="215" t="s">
        <v>453</v>
      </c>
    </row>
    <row r="219" spans="1:12" ht="18" hidden="1" customHeight="1" thickBot="1" x14ac:dyDescent="0.25">
      <c r="A219" s="937" t="str">
        <f>IF(G215="Si","TOTAL (después de AU e IVA)", "TOTAL (después de administración)")</f>
        <v>TOTAL (después de administración)</v>
      </c>
      <c r="B219" s="938"/>
      <c r="C219" s="938"/>
      <c r="D219" s="938"/>
      <c r="E219" s="938"/>
      <c r="F219" s="938"/>
      <c r="G219" s="577">
        <f>SUM(G216:G218)+G214</f>
        <v>0</v>
      </c>
      <c r="H219" s="576">
        <f t="shared" ref="H219:K219" si="19">SUM(H216:H218)+H214</f>
        <v>0</v>
      </c>
      <c r="I219" s="576">
        <f t="shared" si="19"/>
        <v>0</v>
      </c>
      <c r="J219" s="576">
        <f t="shared" si="19"/>
        <v>0</v>
      </c>
      <c r="K219" s="575">
        <f t="shared" si="19"/>
        <v>0</v>
      </c>
    </row>
    <row r="220" spans="1:12" ht="39.75" hidden="1" customHeight="1" thickBot="1" x14ac:dyDescent="0.25">
      <c r="A220" s="200" t="s">
        <v>483</v>
      </c>
      <c r="B220" s="366"/>
      <c r="C220" s="201" t="s">
        <v>118</v>
      </c>
      <c r="D220" s="366"/>
      <c r="E220" s="201" t="s">
        <v>484</v>
      </c>
      <c r="F220" s="443">
        <f>IFERROR(G214/B220,0)</f>
        <v>0</v>
      </c>
      <c r="G220" s="921" t="s">
        <v>485</v>
      </c>
      <c r="H220" s="922"/>
      <c r="I220" s="922"/>
      <c r="J220" s="922"/>
      <c r="K220" s="923"/>
    </row>
    <row r="221" spans="1:12" ht="39.75" hidden="1" customHeight="1" thickBot="1" x14ac:dyDescent="0.25">
      <c r="A221" s="924"/>
      <c r="B221" s="925"/>
      <c r="C221" s="925"/>
      <c r="D221" s="925"/>
      <c r="E221" s="925"/>
      <c r="F221" s="925"/>
      <c r="G221" s="925"/>
      <c r="H221" s="925"/>
      <c r="I221" s="925"/>
      <c r="J221" s="925"/>
      <c r="K221" s="926"/>
    </row>
    <row r="222" spans="1:12" ht="56.25" hidden="1" customHeight="1" thickBot="1" x14ac:dyDescent="0.25">
      <c r="A222" s="200" t="s">
        <v>483</v>
      </c>
      <c r="B222" s="366"/>
      <c r="C222" s="201" t="s">
        <v>118</v>
      </c>
      <c r="D222" s="366"/>
      <c r="E222" s="201" t="s">
        <v>487</v>
      </c>
      <c r="F222" s="443">
        <f>IFERROR((G214-G196)/B222,0)</f>
        <v>0</v>
      </c>
      <c r="G222" s="921" t="s">
        <v>485</v>
      </c>
      <c r="H222" s="922"/>
      <c r="I222" s="922"/>
      <c r="J222" s="922"/>
      <c r="K222" s="923"/>
    </row>
    <row r="223" spans="1:12" ht="18" hidden="1" customHeight="1" thickBot="1" x14ac:dyDescent="0.25"/>
    <row r="224" spans="1:12" ht="18" hidden="1" customHeight="1" x14ac:dyDescent="0.2">
      <c r="A224" s="948" t="s">
        <v>495</v>
      </c>
      <c r="B224" s="949"/>
      <c r="C224" s="949"/>
      <c r="D224" s="949"/>
      <c r="E224" s="949"/>
      <c r="F224" s="949"/>
      <c r="G224" s="949"/>
      <c r="H224" s="949"/>
      <c r="I224" s="949"/>
      <c r="J224" s="949"/>
      <c r="K224" s="950"/>
    </row>
    <row r="225" spans="1:11" ht="31.5" hidden="1" customHeight="1" x14ac:dyDescent="0.2">
      <c r="A225" s="197" t="s">
        <v>402</v>
      </c>
      <c r="B225" s="44" t="s">
        <v>403</v>
      </c>
      <c r="C225" s="44" t="s">
        <v>404</v>
      </c>
      <c r="D225" s="44" t="s">
        <v>118</v>
      </c>
      <c r="E225" s="44" t="s">
        <v>405</v>
      </c>
      <c r="F225" s="590" t="s">
        <v>406</v>
      </c>
      <c r="G225" s="590" t="s">
        <v>407</v>
      </c>
      <c r="H225" s="588" t="s">
        <v>411</v>
      </c>
      <c r="I225" s="588" t="s">
        <v>412</v>
      </c>
      <c r="J225" s="588" t="s">
        <v>411</v>
      </c>
      <c r="K225" s="587" t="s">
        <v>412</v>
      </c>
    </row>
    <row r="226" spans="1:11" ht="18" hidden="1" customHeight="1" x14ac:dyDescent="0.2">
      <c r="A226" s="945" t="s">
        <v>399</v>
      </c>
      <c r="B226" s="946"/>
      <c r="C226" s="946"/>
      <c r="D226" s="946"/>
      <c r="E226" s="946"/>
      <c r="F226" s="946"/>
      <c r="G226" s="946"/>
      <c r="H226" s="946"/>
      <c r="I226" s="946"/>
      <c r="J226" s="946"/>
      <c r="K226" s="947"/>
    </row>
    <row r="227" spans="1:11" ht="18" hidden="1" customHeight="1" x14ac:dyDescent="0.2">
      <c r="A227" s="198"/>
      <c r="B227" s="103"/>
      <c r="C227" s="101"/>
      <c r="D227" s="103"/>
      <c r="E227" s="103"/>
      <c r="F227" s="527"/>
      <c r="G227" s="527">
        <f>B227*C227*E227*F227</f>
        <v>0</v>
      </c>
      <c r="H227" s="527"/>
      <c r="I227" s="527"/>
      <c r="J227" s="527"/>
      <c r="K227" s="578"/>
    </row>
    <row r="228" spans="1:11" ht="18" hidden="1" customHeight="1" x14ac:dyDescent="0.2">
      <c r="A228" s="198"/>
      <c r="B228" s="103"/>
      <c r="C228" s="101"/>
      <c r="D228" s="103"/>
      <c r="E228" s="103"/>
      <c r="F228" s="527"/>
      <c r="G228" s="527">
        <f t="shared" ref="G228:G237" si="20">B228*C228*E228*F228</f>
        <v>0</v>
      </c>
      <c r="H228" s="527"/>
      <c r="I228" s="527"/>
      <c r="J228" s="527"/>
      <c r="K228" s="578"/>
    </row>
    <row r="229" spans="1:11" ht="18" hidden="1" customHeight="1" x14ac:dyDescent="0.2">
      <c r="A229" s="198"/>
      <c r="B229" s="103"/>
      <c r="C229" s="101"/>
      <c r="D229" s="103"/>
      <c r="E229" s="103"/>
      <c r="F229" s="527"/>
      <c r="G229" s="527">
        <f t="shared" si="20"/>
        <v>0</v>
      </c>
      <c r="H229" s="527"/>
      <c r="I229" s="527"/>
      <c r="J229" s="527"/>
      <c r="K229" s="578"/>
    </row>
    <row r="230" spans="1:11" ht="18" hidden="1" customHeight="1" x14ac:dyDescent="0.2">
      <c r="A230" s="198"/>
      <c r="B230" s="103"/>
      <c r="C230" s="101"/>
      <c r="D230" s="103"/>
      <c r="E230" s="103"/>
      <c r="F230" s="527"/>
      <c r="G230" s="527">
        <f t="shared" si="20"/>
        <v>0</v>
      </c>
      <c r="H230" s="527"/>
      <c r="I230" s="527"/>
      <c r="J230" s="527"/>
      <c r="K230" s="578"/>
    </row>
    <row r="231" spans="1:11" ht="18" hidden="1" customHeight="1" x14ac:dyDescent="0.2">
      <c r="A231" s="198"/>
      <c r="B231" s="103"/>
      <c r="C231" s="101"/>
      <c r="D231" s="103"/>
      <c r="E231" s="103"/>
      <c r="F231" s="527"/>
      <c r="G231" s="527">
        <f t="shared" si="20"/>
        <v>0</v>
      </c>
      <c r="H231" s="527"/>
      <c r="I231" s="527"/>
      <c r="J231" s="527"/>
      <c r="K231" s="578"/>
    </row>
    <row r="232" spans="1:11" ht="18" hidden="1" customHeight="1" x14ac:dyDescent="0.2">
      <c r="A232" s="198"/>
      <c r="B232" s="103"/>
      <c r="C232" s="101"/>
      <c r="D232" s="103"/>
      <c r="E232" s="103"/>
      <c r="F232" s="527"/>
      <c r="G232" s="527">
        <f t="shared" si="20"/>
        <v>0</v>
      </c>
      <c r="H232" s="527"/>
      <c r="I232" s="527"/>
      <c r="J232" s="527"/>
      <c r="K232" s="578"/>
    </row>
    <row r="233" spans="1:11" ht="18" hidden="1" customHeight="1" x14ac:dyDescent="0.2">
      <c r="A233" s="198"/>
      <c r="B233" s="103"/>
      <c r="C233" s="101"/>
      <c r="D233" s="103"/>
      <c r="E233" s="103"/>
      <c r="F233" s="527"/>
      <c r="G233" s="527">
        <f t="shared" si="20"/>
        <v>0</v>
      </c>
      <c r="H233" s="527"/>
      <c r="I233" s="527"/>
      <c r="J233" s="527"/>
      <c r="K233" s="578"/>
    </row>
    <row r="234" spans="1:11" ht="18" hidden="1" customHeight="1" x14ac:dyDescent="0.2">
      <c r="A234" s="198"/>
      <c r="B234" s="103"/>
      <c r="C234" s="101"/>
      <c r="D234" s="103"/>
      <c r="E234" s="103"/>
      <c r="F234" s="527"/>
      <c r="G234" s="527">
        <f t="shared" si="20"/>
        <v>0</v>
      </c>
      <c r="H234" s="527"/>
      <c r="I234" s="527"/>
      <c r="J234" s="527"/>
      <c r="K234" s="578"/>
    </row>
    <row r="235" spans="1:11" ht="18" hidden="1" customHeight="1" x14ac:dyDescent="0.2">
      <c r="A235" s="107"/>
      <c r="B235" s="100"/>
      <c r="C235" s="101"/>
      <c r="D235" s="100"/>
      <c r="E235" s="100"/>
      <c r="F235" s="527"/>
      <c r="G235" s="527">
        <f t="shared" si="20"/>
        <v>0</v>
      </c>
      <c r="H235" s="527"/>
      <c r="I235" s="527"/>
      <c r="J235" s="527"/>
      <c r="K235" s="578"/>
    </row>
    <row r="236" spans="1:11" ht="18" hidden="1" customHeight="1" x14ac:dyDescent="0.2">
      <c r="A236" s="107"/>
      <c r="B236" s="100"/>
      <c r="C236" s="101"/>
      <c r="D236" s="100"/>
      <c r="E236" s="100"/>
      <c r="F236" s="527"/>
      <c r="G236" s="527">
        <f t="shared" si="20"/>
        <v>0</v>
      </c>
      <c r="H236" s="527"/>
      <c r="I236" s="527"/>
      <c r="J236" s="527"/>
      <c r="K236" s="578"/>
    </row>
    <row r="237" spans="1:11" ht="18" hidden="1" customHeight="1" x14ac:dyDescent="0.2">
      <c r="A237" s="107"/>
      <c r="B237" s="100"/>
      <c r="C237" s="101"/>
      <c r="D237" s="100"/>
      <c r="E237" s="100"/>
      <c r="F237" s="527"/>
      <c r="G237" s="527">
        <f t="shared" si="20"/>
        <v>0</v>
      </c>
      <c r="H237" s="527"/>
      <c r="I237" s="527"/>
      <c r="J237" s="527"/>
      <c r="K237" s="578"/>
    </row>
    <row r="238" spans="1:11" ht="18" hidden="1" customHeight="1" x14ac:dyDescent="0.2">
      <c r="A238" s="939" t="s">
        <v>469</v>
      </c>
      <c r="B238" s="940"/>
      <c r="C238" s="940"/>
      <c r="D238" s="940"/>
      <c r="E238" s="940"/>
      <c r="F238" s="940"/>
      <c r="G238" s="583">
        <f>SUM(G227:G237)</f>
        <v>0</v>
      </c>
      <c r="H238" s="583">
        <f>SUM(H227:H237)</f>
        <v>0</v>
      </c>
      <c r="I238" s="583">
        <f>SUM(I227:I237)</f>
        <v>0</v>
      </c>
      <c r="J238" s="583">
        <f>SUM(J227:J237)</f>
        <v>0</v>
      </c>
      <c r="K238" s="582">
        <f>SUM(K227:K237)</f>
        <v>0</v>
      </c>
    </row>
    <row r="239" spans="1:11" ht="26.25" hidden="1" customHeight="1" x14ac:dyDescent="0.2">
      <c r="A239" s="943" t="s">
        <v>402</v>
      </c>
      <c r="B239" s="944"/>
      <c r="C239" s="944"/>
      <c r="D239" s="51" t="s">
        <v>118</v>
      </c>
      <c r="E239" s="51" t="s">
        <v>405</v>
      </c>
      <c r="F239" s="51" t="s">
        <v>470</v>
      </c>
      <c r="G239" s="589" t="s">
        <v>471</v>
      </c>
      <c r="H239" s="588" t="s">
        <v>411</v>
      </c>
      <c r="I239" s="588" t="s">
        <v>412</v>
      </c>
      <c r="J239" s="588" t="s">
        <v>411</v>
      </c>
      <c r="K239" s="587" t="s">
        <v>412</v>
      </c>
    </row>
    <row r="240" spans="1:11" ht="18" hidden="1" customHeight="1" x14ac:dyDescent="0.2">
      <c r="A240" s="945" t="s">
        <v>472</v>
      </c>
      <c r="B240" s="946"/>
      <c r="C240" s="946"/>
      <c r="D240" s="946"/>
      <c r="E240" s="946"/>
      <c r="F240" s="946"/>
      <c r="G240" s="946"/>
      <c r="H240" s="946"/>
      <c r="I240" s="946"/>
      <c r="J240" s="946"/>
      <c r="K240" s="947"/>
    </row>
    <row r="241" spans="1:11" ht="18" hidden="1" customHeight="1" x14ac:dyDescent="0.2">
      <c r="A241" s="825"/>
      <c r="B241" s="826"/>
      <c r="C241" s="826"/>
      <c r="D241" s="20"/>
      <c r="E241" s="20"/>
      <c r="F241" s="527"/>
      <c r="G241" s="527">
        <f t="shared" ref="G241:G254" si="21">E241*F241</f>
        <v>0</v>
      </c>
      <c r="H241" s="586"/>
      <c r="I241" s="586"/>
      <c r="J241" s="585"/>
      <c r="K241" s="584"/>
    </row>
    <row r="242" spans="1:11" ht="18" hidden="1" customHeight="1" x14ac:dyDescent="0.2">
      <c r="A242" s="825"/>
      <c r="B242" s="826"/>
      <c r="C242" s="826"/>
      <c r="D242" s="20"/>
      <c r="E242" s="20"/>
      <c r="F242" s="527"/>
      <c r="G242" s="527">
        <f t="shared" si="21"/>
        <v>0</v>
      </c>
      <c r="H242" s="586"/>
      <c r="I242" s="586"/>
      <c r="J242" s="585"/>
      <c r="K242" s="584"/>
    </row>
    <row r="243" spans="1:11" ht="18" hidden="1" customHeight="1" x14ac:dyDescent="0.2">
      <c r="A243" s="825"/>
      <c r="B243" s="826"/>
      <c r="C243" s="826"/>
      <c r="D243" s="20"/>
      <c r="E243" s="20"/>
      <c r="F243" s="527"/>
      <c r="G243" s="527">
        <f t="shared" si="21"/>
        <v>0</v>
      </c>
      <c r="H243" s="586"/>
      <c r="I243" s="586"/>
      <c r="J243" s="585"/>
      <c r="K243" s="584"/>
    </row>
    <row r="244" spans="1:11" ht="18" hidden="1" customHeight="1" x14ac:dyDescent="0.2">
      <c r="A244" s="825"/>
      <c r="B244" s="826"/>
      <c r="C244" s="826"/>
      <c r="D244" s="20"/>
      <c r="E244" s="20"/>
      <c r="F244" s="527"/>
      <c r="G244" s="527">
        <f t="shared" si="21"/>
        <v>0</v>
      </c>
      <c r="H244" s="586"/>
      <c r="I244" s="586"/>
      <c r="J244" s="585"/>
      <c r="K244" s="584"/>
    </row>
    <row r="245" spans="1:11" ht="18" hidden="1" customHeight="1" x14ac:dyDescent="0.2">
      <c r="A245" s="825"/>
      <c r="B245" s="826"/>
      <c r="C245" s="826"/>
      <c r="D245" s="20"/>
      <c r="E245" s="20"/>
      <c r="F245" s="527"/>
      <c r="G245" s="527">
        <f t="shared" si="21"/>
        <v>0</v>
      </c>
      <c r="H245" s="586"/>
      <c r="I245" s="586"/>
      <c r="J245" s="585"/>
      <c r="K245" s="584"/>
    </row>
    <row r="246" spans="1:11" ht="18" hidden="1" customHeight="1" x14ac:dyDescent="0.2">
      <c r="A246" s="825"/>
      <c r="B246" s="826"/>
      <c r="C246" s="826"/>
      <c r="D246" s="20"/>
      <c r="E246" s="20"/>
      <c r="F246" s="527"/>
      <c r="G246" s="527">
        <f t="shared" si="21"/>
        <v>0</v>
      </c>
      <c r="H246" s="586"/>
      <c r="I246" s="586"/>
      <c r="J246" s="585"/>
      <c r="K246" s="584"/>
    </row>
    <row r="247" spans="1:11" ht="18" hidden="1" customHeight="1" x14ac:dyDescent="0.2">
      <c r="A247" s="825"/>
      <c r="B247" s="826"/>
      <c r="C247" s="826"/>
      <c r="D247" s="20"/>
      <c r="E247" s="20"/>
      <c r="F247" s="527"/>
      <c r="G247" s="527">
        <f t="shared" si="21"/>
        <v>0</v>
      </c>
      <c r="H247" s="586"/>
      <c r="I247" s="586"/>
      <c r="J247" s="585"/>
      <c r="K247" s="584"/>
    </row>
    <row r="248" spans="1:11" ht="18" hidden="1" customHeight="1" x14ac:dyDescent="0.2">
      <c r="A248" s="825"/>
      <c r="B248" s="826"/>
      <c r="C248" s="826"/>
      <c r="D248" s="20"/>
      <c r="E248" s="20"/>
      <c r="F248" s="527"/>
      <c r="G248" s="527">
        <f t="shared" si="21"/>
        <v>0</v>
      </c>
      <c r="H248" s="586"/>
      <c r="I248" s="586"/>
      <c r="J248" s="585"/>
      <c r="K248" s="584"/>
    </row>
    <row r="249" spans="1:11" ht="18" hidden="1" customHeight="1" x14ac:dyDescent="0.2">
      <c r="A249" s="825"/>
      <c r="B249" s="826"/>
      <c r="C249" s="826"/>
      <c r="D249" s="20"/>
      <c r="E249" s="20"/>
      <c r="F249" s="527"/>
      <c r="G249" s="527">
        <f t="shared" si="21"/>
        <v>0</v>
      </c>
      <c r="H249" s="586"/>
      <c r="I249" s="586"/>
      <c r="J249" s="585"/>
      <c r="K249" s="584"/>
    </row>
    <row r="250" spans="1:11" ht="18" hidden="1" customHeight="1" x14ac:dyDescent="0.2">
      <c r="A250" s="825"/>
      <c r="B250" s="826"/>
      <c r="C250" s="826"/>
      <c r="D250" s="20"/>
      <c r="E250" s="20"/>
      <c r="F250" s="527"/>
      <c r="G250" s="527">
        <f t="shared" si="21"/>
        <v>0</v>
      </c>
      <c r="H250" s="586"/>
      <c r="I250" s="586"/>
      <c r="J250" s="585"/>
      <c r="K250" s="584"/>
    </row>
    <row r="251" spans="1:11" ht="18" hidden="1" customHeight="1" x14ac:dyDescent="0.2">
      <c r="A251" s="825"/>
      <c r="B251" s="826"/>
      <c r="C251" s="826"/>
      <c r="D251" s="20"/>
      <c r="E251" s="20"/>
      <c r="F251" s="527"/>
      <c r="G251" s="527">
        <f t="shared" si="21"/>
        <v>0</v>
      </c>
      <c r="H251" s="586"/>
      <c r="I251" s="586"/>
      <c r="J251" s="585"/>
      <c r="K251" s="584"/>
    </row>
    <row r="252" spans="1:11" ht="18" hidden="1" customHeight="1" x14ac:dyDescent="0.2">
      <c r="A252" s="825"/>
      <c r="B252" s="826"/>
      <c r="C252" s="826"/>
      <c r="D252" s="20"/>
      <c r="E252" s="20"/>
      <c r="F252" s="527"/>
      <c r="G252" s="527">
        <f t="shared" si="21"/>
        <v>0</v>
      </c>
      <c r="H252" s="586"/>
      <c r="I252" s="586"/>
      <c r="J252" s="585"/>
      <c r="K252" s="584"/>
    </row>
    <row r="253" spans="1:11" ht="18" hidden="1" customHeight="1" x14ac:dyDescent="0.2">
      <c r="A253" s="825"/>
      <c r="B253" s="826"/>
      <c r="C253" s="826"/>
      <c r="D253" s="20"/>
      <c r="E253" s="20"/>
      <c r="F253" s="527"/>
      <c r="G253" s="527">
        <f t="shared" si="21"/>
        <v>0</v>
      </c>
      <c r="H253" s="586"/>
      <c r="I253" s="586"/>
      <c r="J253" s="585"/>
      <c r="K253" s="584"/>
    </row>
    <row r="254" spans="1:11" ht="18" hidden="1" customHeight="1" x14ac:dyDescent="0.2">
      <c r="A254" s="825"/>
      <c r="B254" s="826"/>
      <c r="C254" s="826"/>
      <c r="D254" s="20"/>
      <c r="E254" s="20"/>
      <c r="F254" s="527"/>
      <c r="G254" s="527">
        <f t="shared" si="21"/>
        <v>0</v>
      </c>
      <c r="H254" s="586"/>
      <c r="I254" s="586"/>
      <c r="J254" s="585"/>
      <c r="K254" s="584"/>
    </row>
    <row r="255" spans="1:11" ht="18" hidden="1" customHeight="1" x14ac:dyDescent="0.2">
      <c r="A255" s="939" t="s">
        <v>478</v>
      </c>
      <c r="B255" s="940"/>
      <c r="C255" s="940"/>
      <c r="D255" s="940"/>
      <c r="E255" s="940"/>
      <c r="F255" s="940"/>
      <c r="G255" s="583">
        <f>SUM(G241:G254)</f>
        <v>0</v>
      </c>
      <c r="H255" s="583">
        <f>SUM(H241:H254)</f>
        <v>0</v>
      </c>
      <c r="I255" s="583">
        <f>SUM(I241:I254)</f>
        <v>0</v>
      </c>
      <c r="J255" s="583">
        <f>SUM(J241:J254)</f>
        <v>0</v>
      </c>
      <c r="K255" s="582">
        <f>SUM(K241:K254)</f>
        <v>0</v>
      </c>
    </row>
    <row r="256" spans="1:11" ht="18" hidden="1" customHeight="1" thickBot="1" x14ac:dyDescent="0.25">
      <c r="A256" s="941" t="s">
        <v>479</v>
      </c>
      <c r="B256" s="942"/>
      <c r="C256" s="942"/>
      <c r="D256" s="942"/>
      <c r="E256" s="942"/>
      <c r="F256" s="942"/>
      <c r="G256" s="581">
        <f>G238+G255</f>
        <v>0</v>
      </c>
      <c r="H256" s="581">
        <f>H238+H255</f>
        <v>0</v>
      </c>
      <c r="I256" s="581">
        <f t="shared" ref="I256:K256" si="22">I238+I255</f>
        <v>0</v>
      </c>
      <c r="J256" s="581">
        <f t="shared" si="22"/>
        <v>0</v>
      </c>
      <c r="K256" s="580">
        <f t="shared" si="22"/>
        <v>0</v>
      </c>
    </row>
    <row r="257" spans="1:12" ht="18" hidden="1" customHeight="1" thickBot="1" x14ac:dyDescent="0.25">
      <c r="A257" s="927" t="s">
        <v>480</v>
      </c>
      <c r="B257" s="928"/>
      <c r="C257" s="928"/>
      <c r="D257" s="928"/>
      <c r="E257" s="928"/>
      <c r="F257" s="928"/>
      <c r="G257" s="599" t="s">
        <v>494</v>
      </c>
      <c r="H257" s="929"/>
      <c r="I257" s="929"/>
      <c r="J257" s="929"/>
      <c r="K257" s="930"/>
    </row>
    <row r="258" spans="1:12" ht="18" hidden="1" customHeight="1" x14ac:dyDescent="0.2">
      <c r="A258" s="931" t="str">
        <f>IF(G257="Si","Administración","Gastos de administración")</f>
        <v>Gastos de administración</v>
      </c>
      <c r="B258" s="932"/>
      <c r="C258" s="932"/>
      <c r="D258" s="932"/>
      <c r="E258" s="933"/>
      <c r="F258" s="216"/>
      <c r="G258" s="579">
        <v>0</v>
      </c>
      <c r="H258" s="527">
        <f>G258</f>
        <v>0</v>
      </c>
      <c r="I258" s="527"/>
      <c r="J258" s="527"/>
      <c r="K258" s="578"/>
      <c r="L258" s="253" t="s">
        <v>482</v>
      </c>
    </row>
    <row r="259" spans="1:12" ht="18" hidden="1" customHeight="1" x14ac:dyDescent="0.2">
      <c r="A259" s="934" t="str">
        <f>IF(G257="Si","Utilidad","")</f>
        <v/>
      </c>
      <c r="B259" s="935"/>
      <c r="C259" s="935"/>
      <c r="D259" s="935"/>
      <c r="E259" s="936"/>
      <c r="F259" s="216"/>
      <c r="G259" s="579">
        <v>0</v>
      </c>
      <c r="H259" s="527"/>
      <c r="I259" s="527"/>
      <c r="J259" s="527"/>
      <c r="K259" s="578"/>
    </row>
    <row r="260" spans="1:12" ht="18" hidden="1" customHeight="1" x14ac:dyDescent="0.2">
      <c r="A260" s="934" t="str">
        <f>IF(G257="Si","IVA","")</f>
        <v/>
      </c>
      <c r="B260" s="935"/>
      <c r="C260" s="935"/>
      <c r="D260" s="935"/>
      <c r="E260" s="936"/>
      <c r="F260" s="216"/>
      <c r="G260" s="579">
        <v>0</v>
      </c>
      <c r="H260" s="527"/>
      <c r="I260" s="527"/>
      <c r="J260" s="527"/>
      <c r="K260" s="578"/>
      <c r="L260" s="215" t="s">
        <v>453</v>
      </c>
    </row>
    <row r="261" spans="1:12" ht="18" hidden="1" customHeight="1" thickBot="1" x14ac:dyDescent="0.25">
      <c r="A261" s="937" t="str">
        <f>IF(G257="Si","TOTAL (después de AU e IVA)", "TOTAL (después de administración)")</f>
        <v>TOTAL (después de administración)</v>
      </c>
      <c r="B261" s="938"/>
      <c r="C261" s="938"/>
      <c r="D261" s="938"/>
      <c r="E261" s="938"/>
      <c r="F261" s="938"/>
      <c r="G261" s="577">
        <f>SUM(G258:G260)+G256</f>
        <v>0</v>
      </c>
      <c r="H261" s="576">
        <f t="shared" ref="H261:K261" si="23">SUM(H258:H260)+H256</f>
        <v>0</v>
      </c>
      <c r="I261" s="576">
        <f t="shared" si="23"/>
        <v>0</v>
      </c>
      <c r="J261" s="576">
        <f t="shared" si="23"/>
        <v>0</v>
      </c>
      <c r="K261" s="575">
        <f t="shared" si="23"/>
        <v>0</v>
      </c>
    </row>
    <row r="262" spans="1:12" ht="43.5" hidden="1" customHeight="1" thickBot="1" x14ac:dyDescent="0.25">
      <c r="A262" s="200" t="s">
        <v>483</v>
      </c>
      <c r="B262" s="366"/>
      <c r="C262" s="201" t="s">
        <v>118</v>
      </c>
      <c r="D262" s="366"/>
      <c r="E262" s="201" t="s">
        <v>484</v>
      </c>
      <c r="F262" s="443">
        <f>IFERROR(G256/B262,0)</f>
        <v>0</v>
      </c>
      <c r="G262" s="921" t="s">
        <v>485</v>
      </c>
      <c r="H262" s="922"/>
      <c r="I262" s="922"/>
      <c r="J262" s="922"/>
      <c r="K262" s="923"/>
    </row>
    <row r="263" spans="1:12" ht="18" hidden="1" customHeight="1" thickBot="1" x14ac:dyDescent="0.25">
      <c r="A263" s="924"/>
      <c r="B263" s="925"/>
      <c r="C263" s="925"/>
      <c r="D263" s="925"/>
      <c r="E263" s="925"/>
      <c r="F263" s="925"/>
      <c r="G263" s="925"/>
      <c r="H263" s="925"/>
      <c r="I263" s="925"/>
      <c r="J263" s="925"/>
      <c r="K263" s="926"/>
    </row>
    <row r="264" spans="1:12" ht="51" hidden="1" customHeight="1" thickBot="1" x14ac:dyDescent="0.25">
      <c r="A264" s="200" t="s">
        <v>483</v>
      </c>
      <c r="B264" s="366"/>
      <c r="C264" s="201" t="s">
        <v>118</v>
      </c>
      <c r="D264" s="366"/>
      <c r="E264" s="201" t="s">
        <v>487</v>
      </c>
      <c r="F264" s="443">
        <f>IFERROR((G256-G238)/B264,0)</f>
        <v>0</v>
      </c>
      <c r="G264" s="921" t="s">
        <v>485</v>
      </c>
      <c r="H264" s="922"/>
      <c r="I264" s="922"/>
      <c r="J264" s="922"/>
      <c r="K264" s="923"/>
    </row>
  </sheetData>
  <sheetProtection algorithmName="SHA-512" hashValue="g1yK4jzvuVdCr0gNnzntHZi6pXUb3WUlGONeOvWJh6b9VjXtsmBcMexdmBNAqHM5Yd0BBbbMbq/coPNhEFge6w==" saltValue="rp8e8M4MWXLjnM2d6q1C5g==" spinCount="100000" sheet="1" formatCells="0" formatColumns="0" formatRows="0" insertRows="0"/>
  <mergeCells count="202">
    <mergeCell ref="G262:K262"/>
    <mergeCell ref="A263:K263"/>
    <mergeCell ref="G264:K264"/>
    <mergeCell ref="A257:F257"/>
    <mergeCell ref="H257:K257"/>
    <mergeCell ref="A258:E258"/>
    <mergeCell ref="A259:E259"/>
    <mergeCell ref="A260:E260"/>
    <mergeCell ref="A261:F261"/>
    <mergeCell ref="A251:C251"/>
    <mergeCell ref="A252:C252"/>
    <mergeCell ref="A253:C253"/>
    <mergeCell ref="A254:C254"/>
    <mergeCell ref="A255:F255"/>
    <mergeCell ref="A256:F256"/>
    <mergeCell ref="A245:C245"/>
    <mergeCell ref="A246:C246"/>
    <mergeCell ref="A247:C247"/>
    <mergeCell ref="A248:C248"/>
    <mergeCell ref="A249:C249"/>
    <mergeCell ref="A250:C250"/>
    <mergeCell ref="A239:C239"/>
    <mergeCell ref="A240:K240"/>
    <mergeCell ref="A241:C241"/>
    <mergeCell ref="A242:C242"/>
    <mergeCell ref="A243:C243"/>
    <mergeCell ref="A244:C244"/>
    <mergeCell ref="G220:K220"/>
    <mergeCell ref="A221:K221"/>
    <mergeCell ref="G222:K222"/>
    <mergeCell ref="A224:K224"/>
    <mergeCell ref="A226:K226"/>
    <mergeCell ref="A238:F238"/>
    <mergeCell ref="A215:F215"/>
    <mergeCell ref="H215:K215"/>
    <mergeCell ref="A216:E216"/>
    <mergeCell ref="A217:E217"/>
    <mergeCell ref="A218:E218"/>
    <mergeCell ref="A219:F219"/>
    <mergeCell ref="A209:C209"/>
    <mergeCell ref="A210:C210"/>
    <mergeCell ref="A211:C211"/>
    <mergeCell ref="A212:C212"/>
    <mergeCell ref="A213:F213"/>
    <mergeCell ref="A214:F214"/>
    <mergeCell ref="A203:C203"/>
    <mergeCell ref="A204:C204"/>
    <mergeCell ref="A205:C205"/>
    <mergeCell ref="A206:C206"/>
    <mergeCell ref="A207:C207"/>
    <mergeCell ref="A208:C208"/>
    <mergeCell ref="A197:C197"/>
    <mergeCell ref="A198:K198"/>
    <mergeCell ref="A199:C199"/>
    <mergeCell ref="A200:C200"/>
    <mergeCell ref="A201:C201"/>
    <mergeCell ref="A202:C202"/>
    <mergeCell ref="G178:K178"/>
    <mergeCell ref="A179:K179"/>
    <mergeCell ref="G180:K180"/>
    <mergeCell ref="A182:K182"/>
    <mergeCell ref="A184:K184"/>
    <mergeCell ref="A196:F196"/>
    <mergeCell ref="A173:F173"/>
    <mergeCell ref="H173:K173"/>
    <mergeCell ref="A174:E174"/>
    <mergeCell ref="A175:E175"/>
    <mergeCell ref="A176:E176"/>
    <mergeCell ref="A177:F177"/>
    <mergeCell ref="A167:C167"/>
    <mergeCell ref="A168:C168"/>
    <mergeCell ref="A169:C169"/>
    <mergeCell ref="A170:C170"/>
    <mergeCell ref="A171:F171"/>
    <mergeCell ref="A172:F172"/>
    <mergeCell ref="A161:C161"/>
    <mergeCell ref="A162:C162"/>
    <mergeCell ref="A163:C163"/>
    <mergeCell ref="A164:C164"/>
    <mergeCell ref="A165:C165"/>
    <mergeCell ref="A166:C166"/>
    <mergeCell ref="A155:C155"/>
    <mergeCell ref="A156:K156"/>
    <mergeCell ref="A157:C157"/>
    <mergeCell ref="A158:C158"/>
    <mergeCell ref="A159:C159"/>
    <mergeCell ref="A160:C160"/>
    <mergeCell ref="A137:K137"/>
    <mergeCell ref="G138:K138"/>
    <mergeCell ref="A139:K139"/>
    <mergeCell ref="A140:K140"/>
    <mergeCell ref="A142:K142"/>
    <mergeCell ref="A154:F154"/>
    <mergeCell ref="H131:K131"/>
    <mergeCell ref="A132:E132"/>
    <mergeCell ref="A133:E133"/>
    <mergeCell ref="A134:E134"/>
    <mergeCell ref="A135:F135"/>
    <mergeCell ref="G136:K136"/>
    <mergeCell ref="A126:C126"/>
    <mergeCell ref="A127:C127"/>
    <mergeCell ref="A128:C128"/>
    <mergeCell ref="A129:F129"/>
    <mergeCell ref="A130:F130"/>
    <mergeCell ref="A131:F131"/>
    <mergeCell ref="A120:C120"/>
    <mergeCell ref="A121:C121"/>
    <mergeCell ref="A122:C122"/>
    <mergeCell ref="A123:C123"/>
    <mergeCell ref="A124:C124"/>
    <mergeCell ref="A125:C125"/>
    <mergeCell ref="A114:K114"/>
    <mergeCell ref="A115:C115"/>
    <mergeCell ref="A116:C116"/>
    <mergeCell ref="A117:C117"/>
    <mergeCell ref="A118:C118"/>
    <mergeCell ref="A119:C119"/>
    <mergeCell ref="G96:K96"/>
    <mergeCell ref="A97:K97"/>
    <mergeCell ref="A98:K98"/>
    <mergeCell ref="A100:K100"/>
    <mergeCell ref="A112:F112"/>
    <mergeCell ref="A113:C113"/>
    <mergeCell ref="A90:E90"/>
    <mergeCell ref="A91:E91"/>
    <mergeCell ref="A92:E92"/>
    <mergeCell ref="A93:F93"/>
    <mergeCell ref="G94:K94"/>
    <mergeCell ref="A95:K95"/>
    <mergeCell ref="A85:C85"/>
    <mergeCell ref="A86:C86"/>
    <mergeCell ref="A87:F87"/>
    <mergeCell ref="A88:F88"/>
    <mergeCell ref="A89:F89"/>
    <mergeCell ref="H89:K89"/>
    <mergeCell ref="A79:C79"/>
    <mergeCell ref="A80:C80"/>
    <mergeCell ref="A81:C81"/>
    <mergeCell ref="A82:C82"/>
    <mergeCell ref="A83:C83"/>
    <mergeCell ref="A84:C84"/>
    <mergeCell ref="A73:C73"/>
    <mergeCell ref="A74:C74"/>
    <mergeCell ref="A75:C75"/>
    <mergeCell ref="A76:C76"/>
    <mergeCell ref="A77:C77"/>
    <mergeCell ref="A78:C78"/>
    <mergeCell ref="A55:K55"/>
    <mergeCell ref="A56:K56"/>
    <mergeCell ref="A58:K58"/>
    <mergeCell ref="A70:F70"/>
    <mergeCell ref="A71:C71"/>
    <mergeCell ref="A72:K72"/>
    <mergeCell ref="A49:E49"/>
    <mergeCell ref="A50:E50"/>
    <mergeCell ref="A51:F51"/>
    <mergeCell ref="G52:K52"/>
    <mergeCell ref="A53:K53"/>
    <mergeCell ref="G54:K54"/>
    <mergeCell ref="A44:C44"/>
    <mergeCell ref="A45:F45"/>
    <mergeCell ref="A46:F46"/>
    <mergeCell ref="A47:F47"/>
    <mergeCell ref="H47:K47"/>
    <mergeCell ref="A48:E48"/>
    <mergeCell ref="A38:C38"/>
    <mergeCell ref="A39:C39"/>
    <mergeCell ref="A40:C40"/>
    <mergeCell ref="A41:C41"/>
    <mergeCell ref="A42:C42"/>
    <mergeCell ref="A43:C43"/>
    <mergeCell ref="A32:C32"/>
    <mergeCell ref="A33:C33"/>
    <mergeCell ref="A34:C34"/>
    <mergeCell ref="A35:C35"/>
    <mergeCell ref="A36:C36"/>
    <mergeCell ref="A37:C37"/>
    <mergeCell ref="A14:K14"/>
    <mergeCell ref="A16:K16"/>
    <mergeCell ref="A28:F28"/>
    <mergeCell ref="A29:C29"/>
    <mergeCell ref="A30:K30"/>
    <mergeCell ref="A31:C31"/>
    <mergeCell ref="A10:E10"/>
    <mergeCell ref="F10:K10"/>
    <mergeCell ref="A12:G13"/>
    <mergeCell ref="H12:K12"/>
    <mergeCell ref="H13:I13"/>
    <mergeCell ref="J13:K13"/>
    <mergeCell ref="A6:E6"/>
    <mergeCell ref="F6:K6"/>
    <mergeCell ref="A8:E8"/>
    <mergeCell ref="F8:K8"/>
    <mergeCell ref="A9:E9"/>
    <mergeCell ref="F9:K9"/>
    <mergeCell ref="A1:C3"/>
    <mergeCell ref="D1:K1"/>
    <mergeCell ref="D2:K2"/>
    <mergeCell ref="D3:F3"/>
    <mergeCell ref="G3:K3"/>
    <mergeCell ref="A5:E5"/>
    <mergeCell ref="F5:K5"/>
  </mergeCells>
  <dataValidations count="1">
    <dataValidation type="list" allowBlank="1" showInputMessage="1" showErrorMessage="1" sqref="G47 G173 G215 G89 G131 G257" xr:uid="{B98F1BFC-C52A-4F72-A78A-5DD870760773}">
      <formula1>"Si, No"</formula1>
    </dataValidation>
  </dataValidations>
  <hyperlinks>
    <hyperlink ref="L1" location="ins" display="Instructivo" xr:uid="{85C886A3-8FFB-41F2-BC08-90D818A53204}"/>
    <hyperlink ref="L50" location="IVA" display="Info IVA" xr:uid="{6764C1C1-FAE9-4547-AB9E-214E5A4DDB5A}"/>
    <hyperlink ref="L92" location="IVA" display="Info IVA" xr:uid="{ABD83F62-DCB6-447E-8C63-08C1118DEFFA}"/>
    <hyperlink ref="L134" location="IVA" display="Info IVA" xr:uid="{B6B88837-7904-4DE6-B0EE-C3B4EFFFE482}"/>
    <hyperlink ref="L176" location="IVA" display="Info IVA" xr:uid="{47C7673F-0DA7-4502-B246-8001EE3DF5C0}"/>
    <hyperlink ref="L218" location="IVA" display="Info IVA" xr:uid="{948AB028-BBAF-4FA6-9844-83A8952FDD9E}"/>
    <hyperlink ref="L260" location="IVA" display="Info IVA" xr:uid="{6C2F66C6-7EDB-4F6C-B3B5-E13D886260A6}"/>
    <hyperlink ref="L48" location="gtosadm" display="Gastos de administración" xr:uid="{865BB707-141C-4B81-BFBD-577D53982E95}"/>
    <hyperlink ref="L90" location="gtosadm" display="Gastos de administración" xr:uid="{FCF324FA-DCC3-45A3-B55D-1BE642253E88}"/>
    <hyperlink ref="L132" location="gtosadm" display="Gastos de administración" xr:uid="{E7C46BAE-8E82-4034-9C7D-B3E3B0EE1B39}"/>
    <hyperlink ref="L174" location="gtosadm" display="Gastos de administración" xr:uid="{108640CC-2E31-49A2-B741-7062E072BF3B}"/>
    <hyperlink ref="L216" location="gtosadm" display="Gastos de administración" xr:uid="{A9AC8B7E-C98D-438F-B0A2-EE1856190C7B}"/>
    <hyperlink ref="L258" location="gtosadm" display="Gastos de administración" xr:uid="{824A006E-BA68-4AC1-9373-3A68123B9828}"/>
  </hyperlinks>
  <printOptions horizontalCentered="1"/>
  <pageMargins left="0" right="0" top="0" bottom="0" header="0" footer="0"/>
  <pageSetup scale="61" fitToHeight="0" orientation="landscape" horizontalDpi="4294967295" verticalDpi="4294967295"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6C7E9-BD5E-467E-A9D4-48E1FDC1DE3F}">
  <sheetPr>
    <tabColor theme="5" tint="0.39997558519241921"/>
    <pageSetUpPr fitToPage="1"/>
  </sheetPr>
  <dimension ref="A1:N267"/>
  <sheetViews>
    <sheetView showGridLines="0" topLeftCell="A21" zoomScale="80" zoomScaleNormal="80" workbookViewId="0">
      <selection activeCell="G54" sqref="G54:K54"/>
    </sheetView>
  </sheetViews>
  <sheetFormatPr baseColWidth="10" defaultColWidth="11.5" defaultRowHeight="18" customHeight="1" x14ac:dyDescent="0.2"/>
  <cols>
    <col min="1" max="1" width="22.6640625" style="104" customWidth="1"/>
    <col min="2" max="2" width="11.83203125" style="104" customWidth="1"/>
    <col min="3" max="3" width="14.1640625" style="104" customWidth="1"/>
    <col min="4" max="4" width="18.83203125" style="104" customWidth="1"/>
    <col min="5" max="5" width="26.33203125" style="109" customWidth="1"/>
    <col min="6" max="6" width="73.83203125" style="38" customWidth="1"/>
    <col min="7" max="11" width="18.83203125" style="38" customWidth="1"/>
    <col min="12" max="12" width="22.1640625" style="38" customWidth="1"/>
    <col min="13" max="13" width="16.1640625" style="38" bestFit="1" customWidth="1"/>
    <col min="14" max="14" width="14.83203125" style="38" bestFit="1" customWidth="1"/>
    <col min="15" max="16384" width="11.5" style="38"/>
  </cols>
  <sheetData>
    <row r="1" spans="1:13" ht="18" customHeight="1" x14ac:dyDescent="0.2">
      <c r="A1" s="967"/>
      <c r="B1" s="968"/>
      <c r="C1" s="968"/>
      <c r="D1" s="841" t="s">
        <v>0</v>
      </c>
      <c r="E1" s="841"/>
      <c r="F1" s="841"/>
      <c r="G1" s="841"/>
      <c r="H1" s="841"/>
      <c r="I1" s="841"/>
      <c r="J1" s="841"/>
      <c r="K1" s="846"/>
      <c r="L1" s="189" t="s">
        <v>104</v>
      </c>
      <c r="M1" s="34"/>
    </row>
    <row r="2" spans="1:13" ht="18" customHeight="1" x14ac:dyDescent="0.2">
      <c r="A2" s="969"/>
      <c r="B2" s="970"/>
      <c r="C2" s="970"/>
      <c r="D2" s="843" t="s">
        <v>461</v>
      </c>
      <c r="E2" s="843"/>
      <c r="F2" s="843"/>
      <c r="G2" s="843"/>
      <c r="H2" s="843"/>
      <c r="I2" s="843"/>
      <c r="J2" s="843"/>
      <c r="K2" s="847"/>
    </row>
    <row r="3" spans="1:13" ht="18" customHeight="1" thickBot="1" x14ac:dyDescent="0.25">
      <c r="A3" s="971"/>
      <c r="B3" s="972"/>
      <c r="C3" s="972"/>
      <c r="D3" s="845" t="s">
        <v>2</v>
      </c>
      <c r="E3" s="845"/>
      <c r="F3" s="845"/>
      <c r="G3" s="845" t="str">
        <f>[7]Instructivo!G3</f>
        <v>VERSIÓN: 04</v>
      </c>
      <c r="H3" s="845"/>
      <c r="I3" s="845"/>
      <c r="J3" s="845"/>
      <c r="K3" s="848"/>
    </row>
    <row r="4" spans="1:13" ht="18" customHeight="1" thickBot="1" x14ac:dyDescent="0.25">
      <c r="A4" s="134"/>
      <c r="B4" s="134"/>
      <c r="C4" s="134"/>
      <c r="D4" s="35"/>
      <c r="E4" s="35"/>
      <c r="F4" s="35"/>
      <c r="G4" s="35"/>
      <c r="H4" s="35"/>
      <c r="I4" s="35"/>
      <c r="J4" s="35"/>
      <c r="K4" s="35"/>
    </row>
    <row r="5" spans="1:13" ht="13.5" thickBot="1" x14ac:dyDescent="0.25">
      <c r="A5" s="957" t="s">
        <v>106</v>
      </c>
      <c r="B5" s="849"/>
      <c r="C5" s="849"/>
      <c r="D5" s="849"/>
      <c r="E5" s="963"/>
      <c r="F5" s="976" t="str">
        <f>'[7]Plan Ejecución'!AE5</f>
        <v>Convenio Interadministrativo</v>
      </c>
      <c r="G5" s="977"/>
      <c r="H5" s="977"/>
      <c r="I5" s="977"/>
      <c r="J5" s="977"/>
      <c r="K5" s="978"/>
    </row>
    <row r="6" spans="1:13" s="658" customFormat="1" ht="12.75" hidden="1" x14ac:dyDescent="0.2">
      <c r="A6" s="973"/>
      <c r="B6" s="974"/>
      <c r="C6" s="974"/>
      <c r="D6" s="974"/>
      <c r="E6" s="974"/>
      <c r="F6" s="975" t="s">
        <v>498</v>
      </c>
      <c r="G6" s="975"/>
      <c r="H6" s="975"/>
      <c r="I6" s="975"/>
      <c r="J6" s="975"/>
      <c r="K6" s="975"/>
    </row>
    <row r="7" spans="1:13" ht="8.25" hidden="1" customHeight="1" thickBot="1" x14ac:dyDescent="0.25">
      <c r="A7" s="656"/>
      <c r="B7" s="656"/>
      <c r="C7" s="656"/>
      <c r="D7" s="656"/>
      <c r="E7" s="656"/>
      <c r="F7" s="657"/>
      <c r="G7" s="657"/>
      <c r="H7" s="657"/>
      <c r="I7" s="657"/>
      <c r="J7" s="657"/>
      <c r="K7" s="657"/>
    </row>
    <row r="8" spans="1:13" ht="23.25" customHeight="1" thickBot="1" x14ac:dyDescent="0.25">
      <c r="A8" s="957" t="s">
        <v>499</v>
      </c>
      <c r="B8" s="849"/>
      <c r="C8" s="849"/>
      <c r="D8" s="849"/>
      <c r="E8" s="963"/>
      <c r="F8" s="982" t="s">
        <v>500</v>
      </c>
      <c r="G8" s="983"/>
      <c r="H8" s="983"/>
      <c r="I8" s="983"/>
      <c r="J8" s="983"/>
      <c r="K8" s="984"/>
    </row>
    <row r="9" spans="1:13" ht="13.5" thickBot="1" x14ac:dyDescent="0.25">
      <c r="A9" s="659"/>
      <c r="B9" s="659"/>
      <c r="C9" s="659"/>
      <c r="D9" s="659"/>
      <c r="E9" s="659"/>
      <c r="F9" s="660"/>
      <c r="G9" s="660"/>
      <c r="H9" s="660"/>
      <c r="I9" s="660"/>
      <c r="J9" s="660"/>
      <c r="K9" s="660"/>
    </row>
    <row r="10" spans="1:13" s="35" customFormat="1" ht="18" customHeight="1" thickBot="1" x14ac:dyDescent="0.25">
      <c r="A10" s="849" t="s">
        <v>462</v>
      </c>
      <c r="B10" s="849"/>
      <c r="C10" s="849"/>
      <c r="D10" s="849"/>
      <c r="E10" s="849"/>
      <c r="F10" s="736"/>
      <c r="G10" s="737"/>
      <c r="H10" s="737"/>
      <c r="I10" s="737"/>
      <c r="J10" s="737"/>
      <c r="K10" s="812"/>
    </row>
    <row r="11" spans="1:13" s="35" customFormat="1" ht="18" customHeight="1" thickBot="1" x14ac:dyDescent="0.25">
      <c r="A11" s="849" t="s">
        <v>463</v>
      </c>
      <c r="B11" s="849"/>
      <c r="C11" s="849"/>
      <c r="D11" s="849"/>
      <c r="E11" s="849"/>
      <c r="F11" s="736"/>
      <c r="G11" s="737"/>
      <c r="H11" s="737"/>
      <c r="I11" s="737"/>
      <c r="J11" s="737"/>
      <c r="K11" s="812"/>
    </row>
    <row r="12" spans="1:13" ht="18" customHeight="1" thickBot="1" x14ac:dyDescent="0.25">
      <c r="A12" s="849" t="s">
        <v>464</v>
      </c>
      <c r="B12" s="849"/>
      <c r="C12" s="849"/>
      <c r="D12" s="849"/>
      <c r="E12" s="849"/>
      <c r="F12" s="736"/>
      <c r="G12" s="737"/>
      <c r="H12" s="737"/>
      <c r="I12" s="737"/>
      <c r="J12" s="737"/>
      <c r="K12" s="812"/>
    </row>
    <row r="13" spans="1:13" ht="18" customHeight="1" thickBot="1" x14ac:dyDescent="0.25">
      <c r="A13" s="105"/>
      <c r="B13" s="105"/>
      <c r="C13" s="105"/>
      <c r="D13" s="105"/>
      <c r="E13" s="98"/>
      <c r="F13" s="592"/>
      <c r="G13" s="592"/>
      <c r="H13" s="591"/>
      <c r="I13" s="591"/>
      <c r="J13" s="591"/>
      <c r="K13" s="591"/>
    </row>
    <row r="14" spans="1:13" ht="18" customHeight="1" x14ac:dyDescent="0.2">
      <c r="A14" s="954" t="s">
        <v>465</v>
      </c>
      <c r="B14" s="955"/>
      <c r="C14" s="955"/>
      <c r="D14" s="955"/>
      <c r="E14" s="955"/>
      <c r="F14" s="955"/>
      <c r="G14" s="956"/>
      <c r="H14" s="959" t="s">
        <v>400</v>
      </c>
      <c r="I14" s="959"/>
      <c r="J14" s="959"/>
      <c r="K14" s="960"/>
    </row>
    <row r="15" spans="1:13" ht="18" customHeight="1" thickBot="1" x14ac:dyDescent="0.25">
      <c r="A15" s="957"/>
      <c r="B15" s="849"/>
      <c r="C15" s="849"/>
      <c r="D15" s="849"/>
      <c r="E15" s="849"/>
      <c r="F15" s="849"/>
      <c r="G15" s="958"/>
      <c r="H15" s="961" t="s">
        <v>409</v>
      </c>
      <c r="I15" s="961"/>
      <c r="J15" s="961" t="s">
        <v>410</v>
      </c>
      <c r="K15" s="962"/>
    </row>
    <row r="16" spans="1:13" ht="18" customHeight="1" x14ac:dyDescent="0.2">
      <c r="A16" s="948" t="s">
        <v>467</v>
      </c>
      <c r="B16" s="949"/>
      <c r="C16" s="949"/>
      <c r="D16" s="949"/>
      <c r="E16" s="949"/>
      <c r="F16" s="949"/>
      <c r="G16" s="949"/>
      <c r="H16" s="949"/>
      <c r="I16" s="949"/>
      <c r="J16" s="949"/>
      <c r="K16" s="950"/>
    </row>
    <row r="17" spans="1:14" ht="27" customHeight="1" x14ac:dyDescent="0.2">
      <c r="A17" s="197" t="s">
        <v>402</v>
      </c>
      <c r="B17" s="44" t="s">
        <v>403</v>
      </c>
      <c r="C17" s="44" t="s">
        <v>404</v>
      </c>
      <c r="D17" s="44" t="s">
        <v>118</v>
      </c>
      <c r="E17" s="44" t="s">
        <v>405</v>
      </c>
      <c r="F17" s="590" t="s">
        <v>406</v>
      </c>
      <c r="G17" s="590" t="s">
        <v>407</v>
      </c>
      <c r="H17" s="588" t="s">
        <v>411</v>
      </c>
      <c r="I17" s="588" t="s">
        <v>412</v>
      </c>
      <c r="J17" s="588" t="s">
        <v>411</v>
      </c>
      <c r="K17" s="587" t="s">
        <v>412</v>
      </c>
    </row>
    <row r="18" spans="1:14" ht="18" customHeight="1" x14ac:dyDescent="0.2">
      <c r="A18" s="945" t="s">
        <v>399</v>
      </c>
      <c r="B18" s="946"/>
      <c r="C18" s="946"/>
      <c r="D18" s="946"/>
      <c r="E18" s="946"/>
      <c r="F18" s="946"/>
      <c r="G18" s="946"/>
      <c r="H18" s="946"/>
      <c r="I18" s="946"/>
      <c r="J18" s="946"/>
      <c r="K18" s="947"/>
    </row>
    <row r="19" spans="1:14" ht="30" customHeight="1" x14ac:dyDescent="0.2">
      <c r="A19" s="198" t="s">
        <v>415</v>
      </c>
      <c r="B19" s="103">
        <v>1</v>
      </c>
      <c r="C19" s="651">
        <v>2.5000000000000001E-2</v>
      </c>
      <c r="D19" s="103" t="s">
        <v>496</v>
      </c>
      <c r="E19" s="103">
        <v>3</v>
      </c>
      <c r="F19" s="527">
        <v>7347000</v>
      </c>
      <c r="G19" s="527">
        <f>F19*E19*C19*B19</f>
        <v>551025</v>
      </c>
      <c r="H19" s="527"/>
      <c r="I19" s="527">
        <f>G19</f>
        <v>551025</v>
      </c>
      <c r="J19" s="527"/>
      <c r="K19" s="578"/>
      <c r="M19" s="106"/>
      <c r="N19" s="106"/>
    </row>
    <row r="20" spans="1:14" ht="27.75" hidden="1" customHeight="1" x14ac:dyDescent="0.2">
      <c r="A20" s="198"/>
      <c r="B20" s="103"/>
      <c r="C20" s="651">
        <v>4.1599999999999998E-2</v>
      </c>
      <c r="D20" s="103" t="s">
        <v>496</v>
      </c>
      <c r="E20" s="103">
        <v>3</v>
      </c>
      <c r="F20" s="527">
        <v>4687000</v>
      </c>
      <c r="G20" s="527">
        <f>F20*E20*C20*B20</f>
        <v>0</v>
      </c>
      <c r="I20" s="527">
        <f>G20</f>
        <v>0</v>
      </c>
      <c r="J20" s="527"/>
      <c r="K20" s="578"/>
    </row>
    <row r="21" spans="1:14" ht="25.5" customHeight="1" x14ac:dyDescent="0.2">
      <c r="A21" s="198" t="s">
        <v>501</v>
      </c>
      <c r="B21" s="103">
        <v>1</v>
      </c>
      <c r="C21" s="651">
        <v>1</v>
      </c>
      <c r="D21" s="103" t="s">
        <v>496</v>
      </c>
      <c r="E21" s="103">
        <v>3</v>
      </c>
      <c r="F21" s="527">
        <v>4687000</v>
      </c>
      <c r="G21" s="527">
        <f>F21*E21*C21*B21</f>
        <v>14061000</v>
      </c>
      <c r="H21" s="578">
        <f>G21</f>
        <v>14061000</v>
      </c>
      <c r="J21" s="527"/>
    </row>
    <row r="22" spans="1:14" ht="18" hidden="1" customHeight="1" x14ac:dyDescent="0.2">
      <c r="A22" s="198"/>
      <c r="B22" s="103"/>
      <c r="C22" s="101"/>
      <c r="D22" s="103"/>
      <c r="E22" s="103"/>
      <c r="F22" s="527"/>
      <c r="G22" s="527">
        <f t="shared" ref="G22:G29" si="0">B22*C22*E22*F22</f>
        <v>0</v>
      </c>
      <c r="H22" s="527"/>
      <c r="I22" s="527"/>
      <c r="J22" s="527"/>
      <c r="K22" s="578"/>
    </row>
    <row r="23" spans="1:14" ht="18" hidden="1" customHeight="1" x14ac:dyDescent="0.2">
      <c r="A23" s="198"/>
      <c r="B23" s="103"/>
      <c r="C23" s="101"/>
      <c r="D23" s="103"/>
      <c r="E23" s="103"/>
      <c r="F23" s="527"/>
      <c r="G23" s="527">
        <f t="shared" si="0"/>
        <v>0</v>
      </c>
      <c r="H23" s="527"/>
      <c r="I23" s="527"/>
      <c r="J23" s="527"/>
      <c r="K23" s="578"/>
    </row>
    <row r="24" spans="1:14" ht="18" hidden="1" customHeight="1" x14ac:dyDescent="0.2">
      <c r="A24" s="198"/>
      <c r="B24" s="103"/>
      <c r="C24" s="101"/>
      <c r="D24" s="103"/>
      <c r="E24" s="103"/>
      <c r="F24" s="527"/>
      <c r="G24" s="527">
        <f t="shared" si="0"/>
        <v>0</v>
      </c>
      <c r="H24" s="527"/>
      <c r="I24" s="527"/>
      <c r="J24" s="527"/>
      <c r="K24" s="578"/>
    </row>
    <row r="25" spans="1:14" ht="18" hidden="1" customHeight="1" x14ac:dyDescent="0.2">
      <c r="A25" s="198"/>
      <c r="B25" s="103"/>
      <c r="C25" s="101"/>
      <c r="D25" s="103"/>
      <c r="E25" s="103"/>
      <c r="F25" s="527"/>
      <c r="G25" s="527">
        <f t="shared" si="0"/>
        <v>0</v>
      </c>
      <c r="H25" s="527"/>
      <c r="I25" s="527"/>
      <c r="J25" s="527"/>
      <c r="K25" s="578"/>
    </row>
    <row r="26" spans="1:14" ht="18" hidden="1" customHeight="1" x14ac:dyDescent="0.2">
      <c r="A26" s="198"/>
      <c r="B26" s="103"/>
      <c r="C26" s="101"/>
      <c r="D26" s="103"/>
      <c r="E26" s="103"/>
      <c r="F26" s="527"/>
      <c r="G26" s="527">
        <f t="shared" si="0"/>
        <v>0</v>
      </c>
      <c r="H26" s="527"/>
      <c r="I26" s="527"/>
      <c r="J26" s="527"/>
      <c r="K26" s="578"/>
    </row>
    <row r="27" spans="1:14" ht="18" hidden="1" customHeight="1" x14ac:dyDescent="0.2">
      <c r="A27" s="107"/>
      <c r="B27" s="100"/>
      <c r="C27" s="101"/>
      <c r="D27" s="100"/>
      <c r="E27" s="100"/>
      <c r="F27" s="527"/>
      <c r="G27" s="527">
        <f t="shared" si="0"/>
        <v>0</v>
      </c>
      <c r="H27" s="527"/>
      <c r="I27" s="527"/>
      <c r="J27" s="527"/>
      <c r="K27" s="578"/>
    </row>
    <row r="28" spans="1:14" ht="18" hidden="1" customHeight="1" x14ac:dyDescent="0.2">
      <c r="A28" s="107"/>
      <c r="B28" s="100"/>
      <c r="C28" s="101"/>
      <c r="D28" s="100"/>
      <c r="E28" s="100"/>
      <c r="F28" s="527"/>
      <c r="G28" s="527">
        <f t="shared" si="0"/>
        <v>0</v>
      </c>
      <c r="H28" s="527"/>
      <c r="I28" s="527"/>
      <c r="J28" s="527"/>
      <c r="K28" s="578"/>
    </row>
    <row r="29" spans="1:14" ht="11.25" customHeight="1" x14ac:dyDescent="0.2">
      <c r="A29" s="107"/>
      <c r="B29" s="100"/>
      <c r="C29" s="101"/>
      <c r="D29" s="100"/>
      <c r="E29" s="100"/>
      <c r="F29" s="527"/>
      <c r="G29" s="527">
        <f t="shared" si="0"/>
        <v>0</v>
      </c>
      <c r="H29" s="527"/>
      <c r="I29" s="527"/>
      <c r="J29" s="527"/>
      <c r="K29" s="578"/>
    </row>
    <row r="30" spans="1:14" ht="18" customHeight="1" x14ac:dyDescent="0.2">
      <c r="A30" s="939" t="s">
        <v>469</v>
      </c>
      <c r="B30" s="940"/>
      <c r="C30" s="940"/>
      <c r="D30" s="940"/>
      <c r="E30" s="940"/>
      <c r="F30" s="940"/>
      <c r="G30" s="583">
        <f>SUM(G19:G29)</f>
        <v>14612025</v>
      </c>
      <c r="H30" s="583">
        <f>SUM(H19:H29)</f>
        <v>14061000</v>
      </c>
      <c r="I30" s="583">
        <f>SUM(I19:I29)</f>
        <v>551025</v>
      </c>
      <c r="J30" s="583">
        <f>SUM(J19:J29)</f>
        <v>0</v>
      </c>
      <c r="K30" s="582">
        <f>SUM(K19:K29)</f>
        <v>0</v>
      </c>
    </row>
    <row r="31" spans="1:14" ht="27.75" customHeight="1" x14ac:dyDescent="0.2">
      <c r="A31" s="943" t="s">
        <v>402</v>
      </c>
      <c r="B31" s="944"/>
      <c r="C31" s="944"/>
      <c r="D31" s="51" t="s">
        <v>118</v>
      </c>
      <c r="E31" s="51" t="s">
        <v>405</v>
      </c>
      <c r="F31" s="51" t="s">
        <v>470</v>
      </c>
      <c r="G31" s="589" t="s">
        <v>471</v>
      </c>
      <c r="H31" s="588" t="s">
        <v>411</v>
      </c>
      <c r="I31" s="588" t="s">
        <v>412</v>
      </c>
      <c r="J31" s="588" t="s">
        <v>411</v>
      </c>
      <c r="K31" s="587" t="s">
        <v>412</v>
      </c>
    </row>
    <row r="32" spans="1:14" ht="18" customHeight="1" x14ac:dyDescent="0.2">
      <c r="A32" s="945" t="s">
        <v>472</v>
      </c>
      <c r="B32" s="946"/>
      <c r="C32" s="946"/>
      <c r="D32" s="946"/>
      <c r="E32" s="946"/>
      <c r="F32" s="946"/>
      <c r="G32" s="946"/>
      <c r="H32" s="946"/>
      <c r="I32" s="946"/>
      <c r="J32" s="946"/>
      <c r="K32" s="947"/>
    </row>
    <row r="33" spans="1:13" ht="18" customHeight="1" x14ac:dyDescent="0.2">
      <c r="A33" s="825" t="s">
        <v>432</v>
      </c>
      <c r="B33" s="826"/>
      <c r="C33" s="826"/>
      <c r="D33" s="20" t="s">
        <v>433</v>
      </c>
      <c r="E33" s="20">
        <v>4</v>
      </c>
      <c r="F33" s="527">
        <v>87000</v>
      </c>
      <c r="G33" s="527">
        <f t="shared" ref="G33:G46" si="1">E33*F33</f>
        <v>348000</v>
      </c>
      <c r="H33" s="586">
        <f>+G33</f>
        <v>348000</v>
      </c>
      <c r="I33" s="586"/>
      <c r="J33" s="585"/>
      <c r="K33" s="584"/>
    </row>
    <row r="34" spans="1:13" ht="18" customHeight="1" x14ac:dyDescent="0.25">
      <c r="A34" s="979" t="s">
        <v>434</v>
      </c>
      <c r="B34" s="980"/>
      <c r="C34" s="980"/>
      <c r="D34" s="652" t="s">
        <v>502</v>
      </c>
      <c r="E34" s="652">
        <v>3</v>
      </c>
      <c r="F34" s="661">
        <v>1726405.27</v>
      </c>
      <c r="G34" s="653">
        <f>E34*F34</f>
        <v>5179215.8100000005</v>
      </c>
      <c r="H34" s="654">
        <f>+G34</f>
        <v>5179215.8100000005</v>
      </c>
      <c r="I34" s="586"/>
      <c r="J34" s="585"/>
      <c r="K34" s="584"/>
    </row>
    <row r="35" spans="1:13" ht="18" hidden="1" customHeight="1" x14ac:dyDescent="0.2">
      <c r="A35" s="825"/>
      <c r="B35" s="826"/>
      <c r="C35" s="826"/>
      <c r="D35" s="20"/>
      <c r="E35" s="20"/>
      <c r="F35" s="527"/>
      <c r="G35" s="527">
        <f t="shared" si="1"/>
        <v>0</v>
      </c>
      <c r="H35" s="586"/>
      <c r="I35" s="586"/>
      <c r="J35" s="585"/>
      <c r="K35" s="584"/>
      <c r="M35" s="981">
        <v>2101172.0499999998</v>
      </c>
    </row>
    <row r="36" spans="1:13" ht="18" hidden="1" customHeight="1" x14ac:dyDescent="0.2">
      <c r="A36" s="825"/>
      <c r="B36" s="826"/>
      <c r="C36" s="826"/>
      <c r="D36" s="20"/>
      <c r="E36" s="20"/>
      <c r="F36" s="527"/>
      <c r="G36" s="527">
        <f t="shared" si="1"/>
        <v>0</v>
      </c>
      <c r="H36" s="586"/>
      <c r="I36" s="586"/>
      <c r="J36" s="585"/>
      <c r="K36" s="584"/>
      <c r="M36" s="981"/>
    </row>
    <row r="37" spans="1:13" ht="18" hidden="1" customHeight="1" x14ac:dyDescent="0.2">
      <c r="A37" s="825"/>
      <c r="B37" s="826"/>
      <c r="C37" s="826"/>
      <c r="D37" s="20"/>
      <c r="E37" s="20"/>
      <c r="F37" s="527"/>
      <c r="G37" s="527">
        <f t="shared" si="1"/>
        <v>0</v>
      </c>
      <c r="H37" s="586"/>
      <c r="I37" s="586"/>
      <c r="J37" s="585"/>
      <c r="K37" s="584"/>
      <c r="M37" s="981"/>
    </row>
    <row r="38" spans="1:13" ht="18" hidden="1" customHeight="1" x14ac:dyDescent="0.2">
      <c r="A38" s="825"/>
      <c r="B38" s="826"/>
      <c r="C38" s="826"/>
      <c r="D38" s="20"/>
      <c r="E38" s="20"/>
      <c r="F38" s="527"/>
      <c r="G38" s="527">
        <f t="shared" si="1"/>
        <v>0</v>
      </c>
      <c r="H38" s="586"/>
      <c r="I38" s="586"/>
      <c r="J38" s="585"/>
      <c r="K38" s="584"/>
      <c r="M38" s="981"/>
    </row>
    <row r="39" spans="1:13" ht="18" hidden="1" customHeight="1" x14ac:dyDescent="0.2">
      <c r="A39" s="825"/>
      <c r="B39" s="826"/>
      <c r="C39" s="826"/>
      <c r="D39" s="20"/>
      <c r="E39" s="20"/>
      <c r="F39" s="527"/>
      <c r="G39" s="527">
        <f t="shared" si="1"/>
        <v>0</v>
      </c>
      <c r="H39" s="586"/>
      <c r="I39" s="586"/>
      <c r="J39" s="585"/>
      <c r="K39" s="584"/>
    </row>
    <row r="40" spans="1:13" ht="18" hidden="1" customHeight="1" x14ac:dyDescent="0.2">
      <c r="A40" s="825"/>
      <c r="B40" s="826"/>
      <c r="C40" s="826"/>
      <c r="D40" s="20"/>
      <c r="E40" s="20"/>
      <c r="F40" s="527"/>
      <c r="G40" s="527">
        <f t="shared" si="1"/>
        <v>0</v>
      </c>
      <c r="H40" s="586"/>
      <c r="I40" s="586"/>
      <c r="J40" s="585"/>
      <c r="K40" s="584"/>
    </row>
    <row r="41" spans="1:13" ht="18" hidden="1" customHeight="1" x14ac:dyDescent="0.2">
      <c r="A41" s="825"/>
      <c r="B41" s="826"/>
      <c r="C41" s="826"/>
      <c r="D41" s="20"/>
      <c r="E41" s="20"/>
      <c r="F41" s="527"/>
      <c r="G41" s="527">
        <f t="shared" si="1"/>
        <v>0</v>
      </c>
      <c r="H41" s="586"/>
      <c r="I41" s="586"/>
      <c r="J41" s="585"/>
      <c r="K41" s="584"/>
    </row>
    <row r="42" spans="1:13" ht="18" hidden="1" customHeight="1" x14ac:dyDescent="0.2">
      <c r="A42" s="825"/>
      <c r="B42" s="826"/>
      <c r="C42" s="826"/>
      <c r="D42" s="20"/>
      <c r="E42" s="20"/>
      <c r="F42" s="527"/>
      <c r="G42" s="527">
        <f t="shared" si="1"/>
        <v>0</v>
      </c>
      <c r="H42" s="586"/>
      <c r="I42" s="586"/>
      <c r="J42" s="585"/>
      <c r="K42" s="584"/>
    </row>
    <row r="43" spans="1:13" ht="18" hidden="1" customHeight="1" x14ac:dyDescent="0.2">
      <c r="A43" s="825"/>
      <c r="B43" s="826"/>
      <c r="C43" s="826"/>
      <c r="D43" s="20"/>
      <c r="E43" s="20"/>
      <c r="F43" s="527"/>
      <c r="G43" s="527">
        <f t="shared" si="1"/>
        <v>0</v>
      </c>
      <c r="H43" s="586"/>
      <c r="I43" s="586"/>
      <c r="J43" s="585"/>
      <c r="K43" s="584"/>
    </row>
    <row r="44" spans="1:13" ht="18" hidden="1" customHeight="1" x14ac:dyDescent="0.2">
      <c r="A44" s="825"/>
      <c r="B44" s="826"/>
      <c r="C44" s="826"/>
      <c r="D44" s="20"/>
      <c r="E44" s="20"/>
      <c r="F44" s="527"/>
      <c r="G44" s="527">
        <f t="shared" si="1"/>
        <v>0</v>
      </c>
      <c r="H44" s="586"/>
      <c r="I44" s="586"/>
      <c r="J44" s="585"/>
      <c r="K44" s="584"/>
    </row>
    <row r="45" spans="1:13" ht="18" hidden="1" customHeight="1" x14ac:dyDescent="0.2">
      <c r="A45" s="825"/>
      <c r="B45" s="826"/>
      <c r="C45" s="826"/>
      <c r="D45" s="20"/>
      <c r="E45" s="20"/>
      <c r="F45" s="527"/>
      <c r="G45" s="527">
        <f t="shared" si="1"/>
        <v>0</v>
      </c>
      <c r="H45" s="586"/>
      <c r="I45" s="586"/>
      <c r="J45" s="585"/>
      <c r="K45" s="584"/>
    </row>
    <row r="46" spans="1:13" ht="18" hidden="1" customHeight="1" x14ac:dyDescent="0.2">
      <c r="A46" s="825"/>
      <c r="B46" s="826"/>
      <c r="C46" s="826"/>
      <c r="D46" s="20"/>
      <c r="E46" s="20"/>
      <c r="F46" s="527"/>
      <c r="G46" s="527">
        <f t="shared" si="1"/>
        <v>0</v>
      </c>
      <c r="H46" s="586"/>
      <c r="I46" s="586"/>
      <c r="J46" s="585"/>
      <c r="K46" s="584"/>
    </row>
    <row r="47" spans="1:13" ht="18" customHeight="1" x14ac:dyDescent="0.2">
      <c r="A47" s="939" t="s">
        <v>478</v>
      </c>
      <c r="B47" s="940"/>
      <c r="C47" s="940"/>
      <c r="D47" s="940"/>
      <c r="E47" s="940"/>
      <c r="F47" s="940"/>
      <c r="G47" s="583">
        <f>SUM(G33:G46)</f>
        <v>5527215.8100000005</v>
      </c>
      <c r="H47" s="583">
        <f>SUM(H33:H46)</f>
        <v>5527215.8100000005</v>
      </c>
      <c r="I47" s="583">
        <f>SUM(I33:I46)</f>
        <v>0</v>
      </c>
      <c r="J47" s="583">
        <f>SUM(J33:J46)</f>
        <v>0</v>
      </c>
      <c r="K47" s="582">
        <f>SUM(K33:K46)</f>
        <v>0</v>
      </c>
    </row>
    <row r="48" spans="1:13" ht="18" customHeight="1" thickBot="1" x14ac:dyDescent="0.25">
      <c r="A48" s="941" t="s">
        <v>479</v>
      </c>
      <c r="B48" s="942"/>
      <c r="C48" s="942"/>
      <c r="D48" s="942"/>
      <c r="E48" s="942"/>
      <c r="F48" s="942"/>
      <c r="G48" s="581">
        <f>G30+G47</f>
        <v>20139240.810000002</v>
      </c>
      <c r="H48" s="581">
        <f>H30+H47</f>
        <v>19588215.810000002</v>
      </c>
      <c r="I48" s="581">
        <f t="shared" ref="I48:K48" si="2">I30+I47</f>
        <v>551025</v>
      </c>
      <c r="J48" s="581">
        <f t="shared" si="2"/>
        <v>0</v>
      </c>
      <c r="K48" s="580">
        <f t="shared" si="2"/>
        <v>0</v>
      </c>
    </row>
    <row r="49" spans="1:12" ht="18" customHeight="1" thickBot="1" x14ac:dyDescent="0.25">
      <c r="A49" s="927" t="s">
        <v>480</v>
      </c>
      <c r="B49" s="928"/>
      <c r="C49" s="928"/>
      <c r="D49" s="928"/>
      <c r="E49" s="928"/>
      <c r="F49" s="928"/>
      <c r="G49" s="655" t="s">
        <v>481</v>
      </c>
      <c r="H49" s="929"/>
      <c r="I49" s="929"/>
      <c r="J49" s="929"/>
      <c r="K49" s="930"/>
    </row>
    <row r="50" spans="1:12" ht="18" customHeight="1" x14ac:dyDescent="0.2">
      <c r="A50" s="931" t="str">
        <f>IF(G49="Si","Administración","Gastos de administración")</f>
        <v>Administración</v>
      </c>
      <c r="B50" s="932"/>
      <c r="C50" s="932"/>
      <c r="D50" s="932"/>
      <c r="E50" s="933"/>
      <c r="F50" s="216">
        <v>0.14000000000000001</v>
      </c>
      <c r="G50" s="579">
        <f>H48*F50</f>
        <v>2742350.2134000007</v>
      </c>
      <c r="H50" s="527">
        <f>H48*0.14</f>
        <v>2742350.2134000007</v>
      </c>
      <c r="I50" s="527"/>
      <c r="J50" s="527"/>
      <c r="K50" s="578"/>
      <c r="L50" s="217" t="s">
        <v>482</v>
      </c>
    </row>
    <row r="51" spans="1:12" ht="18" customHeight="1" x14ac:dyDescent="0.2">
      <c r="A51" s="934" t="str">
        <f>IF(G49="Si","Utilidad","")</f>
        <v>Utilidad</v>
      </c>
      <c r="B51" s="935"/>
      <c r="C51" s="935"/>
      <c r="D51" s="935"/>
      <c r="E51" s="936"/>
      <c r="F51" s="216"/>
      <c r="G51" s="579">
        <v>0</v>
      </c>
      <c r="H51" s="527"/>
      <c r="I51" s="527"/>
      <c r="J51" s="527"/>
      <c r="K51" s="578"/>
    </row>
    <row r="52" spans="1:12" ht="18" customHeight="1" x14ac:dyDescent="0.2">
      <c r="A52" s="934" t="str">
        <f>IF(G49="Si","IVA","")</f>
        <v>IVA</v>
      </c>
      <c r="B52" s="935"/>
      <c r="C52" s="935"/>
      <c r="D52" s="935"/>
      <c r="E52" s="936"/>
      <c r="F52" s="216"/>
      <c r="G52" s="579">
        <v>0</v>
      </c>
      <c r="H52" s="527"/>
      <c r="I52" s="527"/>
      <c r="J52" s="527"/>
      <c r="K52" s="578"/>
      <c r="L52" s="215" t="s">
        <v>453</v>
      </c>
    </row>
    <row r="53" spans="1:12" ht="18" customHeight="1" thickBot="1" x14ac:dyDescent="0.25">
      <c r="A53" s="937" t="str">
        <f>IF(G49="Si","TOTAL (después de AU e IVA)", "TOTAL (después de administración)")</f>
        <v>TOTAL (después de AU e IVA)</v>
      </c>
      <c r="B53" s="938"/>
      <c r="C53" s="938"/>
      <c r="D53" s="938"/>
      <c r="E53" s="938"/>
      <c r="F53" s="938"/>
      <c r="H53" s="576">
        <f>SUM(H50:H52)+H48</f>
        <v>22330566.023400001</v>
      </c>
      <c r="I53" s="576">
        <f t="shared" ref="I53:K53" si="3">SUM(I50:I52)+I48</f>
        <v>551025</v>
      </c>
      <c r="J53" s="576">
        <f t="shared" si="3"/>
        <v>0</v>
      </c>
      <c r="K53" s="575">
        <f t="shared" si="3"/>
        <v>0</v>
      </c>
    </row>
    <row r="54" spans="1:12" ht="45.75" customHeight="1" thickBot="1" x14ac:dyDescent="0.25">
      <c r="A54" s="200" t="s">
        <v>483</v>
      </c>
      <c r="B54" s="366"/>
      <c r="C54" s="201" t="s">
        <v>118</v>
      </c>
      <c r="D54" s="366"/>
      <c r="E54" s="201" t="s">
        <v>484</v>
      </c>
      <c r="F54" s="443">
        <f>IFERROR(G48/B54,0)</f>
        <v>0</v>
      </c>
      <c r="G54" s="921" t="s">
        <v>485</v>
      </c>
      <c r="H54" s="922"/>
      <c r="I54" s="922"/>
      <c r="J54" s="922"/>
      <c r="K54" s="923"/>
    </row>
    <row r="55" spans="1:12" ht="12" customHeight="1" thickBot="1" x14ac:dyDescent="0.25">
      <c r="A55" s="924"/>
      <c r="B55" s="925"/>
      <c r="C55" s="925"/>
      <c r="D55" s="925"/>
      <c r="E55" s="925"/>
      <c r="F55" s="925"/>
      <c r="G55" s="925"/>
      <c r="H55" s="925"/>
      <c r="I55" s="925"/>
      <c r="J55" s="925"/>
      <c r="K55" s="926"/>
    </row>
    <row r="56" spans="1:12" ht="53.25" customHeight="1" thickBot="1" x14ac:dyDescent="0.25">
      <c r="A56" s="200" t="s">
        <v>483</v>
      </c>
      <c r="B56" s="366"/>
      <c r="C56" s="201" t="s">
        <v>118</v>
      </c>
      <c r="D56" s="366"/>
      <c r="E56" s="201" t="s">
        <v>487</v>
      </c>
      <c r="F56" s="443">
        <f>IFERROR((G48-G30)/B56,0)</f>
        <v>0</v>
      </c>
      <c r="G56" s="921" t="s">
        <v>485</v>
      </c>
      <c r="H56" s="922"/>
      <c r="I56" s="922"/>
      <c r="J56" s="922"/>
      <c r="K56" s="923"/>
    </row>
    <row r="57" spans="1:12" ht="18" customHeight="1" x14ac:dyDescent="0.2">
      <c r="A57" s="952"/>
      <c r="B57" s="953"/>
      <c r="C57" s="953"/>
      <c r="D57" s="953"/>
      <c r="E57" s="953"/>
      <c r="F57" s="953"/>
      <c r="G57" s="953"/>
      <c r="H57" s="953"/>
      <c r="I57" s="953"/>
      <c r="J57" s="953"/>
      <c r="K57" s="953"/>
    </row>
    <row r="58" spans="1:12" ht="18" hidden="1" customHeight="1" x14ac:dyDescent="0.2">
      <c r="A58" s="948" t="s">
        <v>488</v>
      </c>
      <c r="B58" s="949"/>
      <c r="C58" s="949"/>
      <c r="D58" s="949"/>
      <c r="E58" s="949"/>
      <c r="F58" s="949"/>
      <c r="G58" s="949"/>
      <c r="H58" s="949"/>
      <c r="I58" s="949"/>
      <c r="J58" s="949"/>
      <c r="K58" s="950"/>
    </row>
    <row r="59" spans="1:12" ht="30" hidden="1" customHeight="1" x14ac:dyDescent="0.2">
      <c r="A59" s="197" t="s">
        <v>402</v>
      </c>
      <c r="B59" s="44" t="s">
        <v>403</v>
      </c>
      <c r="C59" s="44" t="s">
        <v>404</v>
      </c>
      <c r="D59" s="44" t="s">
        <v>118</v>
      </c>
      <c r="E59" s="44" t="s">
        <v>405</v>
      </c>
      <c r="F59" s="590" t="s">
        <v>406</v>
      </c>
      <c r="G59" s="590" t="s">
        <v>407</v>
      </c>
      <c r="H59" s="588" t="s">
        <v>411</v>
      </c>
      <c r="I59" s="588" t="s">
        <v>412</v>
      </c>
      <c r="J59" s="588" t="s">
        <v>411</v>
      </c>
      <c r="K59" s="587" t="s">
        <v>412</v>
      </c>
    </row>
    <row r="60" spans="1:12" ht="18" hidden="1" customHeight="1" x14ac:dyDescent="0.2">
      <c r="A60" s="945" t="s">
        <v>399</v>
      </c>
      <c r="B60" s="946"/>
      <c r="C60" s="946"/>
      <c r="D60" s="946"/>
      <c r="E60" s="946"/>
      <c r="F60" s="946"/>
      <c r="G60" s="946"/>
      <c r="H60" s="946"/>
      <c r="I60" s="946"/>
      <c r="J60" s="946"/>
      <c r="K60" s="947"/>
    </row>
    <row r="61" spans="1:12" ht="24.75" hidden="1" customHeight="1" x14ac:dyDescent="0.2">
      <c r="A61" s="198"/>
      <c r="B61" s="103"/>
      <c r="C61" s="101"/>
      <c r="D61" s="103"/>
      <c r="E61" s="103"/>
      <c r="F61" s="527"/>
      <c r="G61" s="527">
        <f>B61*C61*E61*F61</f>
        <v>0</v>
      </c>
      <c r="H61" s="527"/>
      <c r="I61" s="527"/>
      <c r="J61" s="527"/>
      <c r="K61" s="578"/>
    </row>
    <row r="62" spans="1:12" ht="18" hidden="1" customHeight="1" x14ac:dyDescent="0.2">
      <c r="A62" s="198"/>
      <c r="B62" s="103"/>
      <c r="C62" s="101"/>
      <c r="D62" s="103"/>
      <c r="E62" s="103"/>
      <c r="F62" s="527"/>
      <c r="G62" s="527">
        <f t="shared" ref="G62:G71" si="4">B62*C62*E62*F62</f>
        <v>0</v>
      </c>
      <c r="H62" s="527"/>
      <c r="I62" s="527"/>
      <c r="J62" s="527"/>
      <c r="K62" s="578"/>
    </row>
    <row r="63" spans="1:12" ht="18" hidden="1" customHeight="1" x14ac:dyDescent="0.2">
      <c r="A63" s="198"/>
      <c r="B63" s="103"/>
      <c r="C63" s="101"/>
      <c r="D63" s="103"/>
      <c r="E63" s="103"/>
      <c r="F63" s="527"/>
      <c r="G63" s="527">
        <f t="shared" si="4"/>
        <v>0</v>
      </c>
      <c r="H63" s="527"/>
      <c r="I63" s="527"/>
      <c r="J63" s="527"/>
      <c r="K63" s="578"/>
    </row>
    <row r="64" spans="1:12" ht="18" hidden="1" customHeight="1" x14ac:dyDescent="0.2">
      <c r="A64" s="198"/>
      <c r="B64" s="103"/>
      <c r="C64" s="101"/>
      <c r="D64" s="103"/>
      <c r="E64" s="103"/>
      <c r="F64" s="527"/>
      <c r="G64" s="527">
        <f t="shared" si="4"/>
        <v>0</v>
      </c>
      <c r="H64" s="527"/>
      <c r="I64" s="527"/>
      <c r="J64" s="527"/>
      <c r="K64" s="578"/>
    </row>
    <row r="65" spans="1:11" ht="18" hidden="1" customHeight="1" x14ac:dyDescent="0.2">
      <c r="A65" s="198"/>
      <c r="B65" s="103"/>
      <c r="C65" s="101"/>
      <c r="D65" s="103"/>
      <c r="E65" s="103"/>
      <c r="F65" s="527"/>
      <c r="G65" s="527">
        <f t="shared" si="4"/>
        <v>0</v>
      </c>
      <c r="H65" s="527"/>
      <c r="I65" s="527"/>
      <c r="J65" s="527"/>
      <c r="K65" s="578"/>
    </row>
    <row r="66" spans="1:11" ht="18" hidden="1" customHeight="1" x14ac:dyDescent="0.2">
      <c r="A66" s="198"/>
      <c r="B66" s="103"/>
      <c r="C66" s="101"/>
      <c r="D66" s="103"/>
      <c r="E66" s="103"/>
      <c r="F66" s="527"/>
      <c r="G66" s="527">
        <f t="shared" si="4"/>
        <v>0</v>
      </c>
      <c r="H66" s="527"/>
      <c r="I66" s="527"/>
      <c r="J66" s="527"/>
      <c r="K66" s="578"/>
    </row>
    <row r="67" spans="1:11" ht="18" hidden="1" customHeight="1" x14ac:dyDescent="0.2">
      <c r="A67" s="198"/>
      <c r="B67" s="103"/>
      <c r="C67" s="101"/>
      <c r="D67" s="103"/>
      <c r="E67" s="103"/>
      <c r="F67" s="527"/>
      <c r="G67" s="527">
        <f t="shared" si="4"/>
        <v>0</v>
      </c>
      <c r="H67" s="527"/>
      <c r="I67" s="527"/>
      <c r="J67" s="527"/>
      <c r="K67" s="578"/>
    </row>
    <row r="68" spans="1:11" ht="18" hidden="1" customHeight="1" x14ac:dyDescent="0.2">
      <c r="A68" s="198"/>
      <c r="B68" s="103"/>
      <c r="C68" s="101"/>
      <c r="D68" s="103"/>
      <c r="E68" s="103"/>
      <c r="F68" s="527"/>
      <c r="G68" s="527">
        <f t="shared" si="4"/>
        <v>0</v>
      </c>
      <c r="H68" s="527"/>
      <c r="I68" s="527"/>
      <c r="J68" s="527"/>
      <c r="K68" s="578"/>
    </row>
    <row r="69" spans="1:11" ht="18" hidden="1" customHeight="1" x14ac:dyDescent="0.2">
      <c r="A69" s="107"/>
      <c r="B69" s="100"/>
      <c r="C69" s="101"/>
      <c r="D69" s="100"/>
      <c r="E69" s="100"/>
      <c r="F69" s="527"/>
      <c r="G69" s="527">
        <f t="shared" si="4"/>
        <v>0</v>
      </c>
      <c r="H69" s="527"/>
      <c r="I69" s="527"/>
      <c r="J69" s="527"/>
      <c r="K69" s="578"/>
    </row>
    <row r="70" spans="1:11" ht="18" hidden="1" customHeight="1" x14ac:dyDescent="0.2">
      <c r="A70" s="107"/>
      <c r="B70" s="100"/>
      <c r="C70" s="101"/>
      <c r="D70" s="100"/>
      <c r="E70" s="100"/>
      <c r="F70" s="527"/>
      <c r="G70" s="527">
        <f t="shared" si="4"/>
        <v>0</v>
      </c>
      <c r="H70" s="527"/>
      <c r="I70" s="527"/>
      <c r="J70" s="527"/>
      <c r="K70" s="578"/>
    </row>
    <row r="71" spans="1:11" ht="18" hidden="1" customHeight="1" x14ac:dyDescent="0.2">
      <c r="A71" s="107"/>
      <c r="B71" s="100"/>
      <c r="C71" s="101"/>
      <c r="D71" s="100"/>
      <c r="E71" s="100"/>
      <c r="F71" s="527"/>
      <c r="G71" s="527">
        <f t="shared" si="4"/>
        <v>0</v>
      </c>
      <c r="H71" s="527"/>
      <c r="I71" s="527"/>
      <c r="J71" s="527"/>
      <c r="K71" s="578"/>
    </row>
    <row r="72" spans="1:11" ht="18" hidden="1" customHeight="1" x14ac:dyDescent="0.2">
      <c r="A72" s="939" t="s">
        <v>469</v>
      </c>
      <c r="B72" s="940"/>
      <c r="C72" s="940"/>
      <c r="D72" s="940"/>
      <c r="E72" s="940"/>
      <c r="F72" s="940"/>
      <c r="G72" s="583">
        <f>SUM(G61:G71)</f>
        <v>0</v>
      </c>
      <c r="H72" s="583">
        <f>SUM(H61:H71)</f>
        <v>0</v>
      </c>
      <c r="I72" s="583">
        <f>SUM(I61:I71)</f>
        <v>0</v>
      </c>
      <c r="J72" s="583">
        <f>SUM(J61:J71)</f>
        <v>0</v>
      </c>
      <c r="K72" s="582">
        <f>SUM(K61:K71)</f>
        <v>0</v>
      </c>
    </row>
    <row r="73" spans="1:11" ht="28.5" hidden="1" customHeight="1" x14ac:dyDescent="0.2">
      <c r="A73" s="943" t="s">
        <v>402</v>
      </c>
      <c r="B73" s="944"/>
      <c r="C73" s="944"/>
      <c r="D73" s="51" t="s">
        <v>118</v>
      </c>
      <c r="E73" s="51" t="s">
        <v>405</v>
      </c>
      <c r="F73" s="51" t="s">
        <v>470</v>
      </c>
      <c r="G73" s="589" t="s">
        <v>471</v>
      </c>
      <c r="H73" s="588" t="s">
        <v>411</v>
      </c>
      <c r="I73" s="588" t="s">
        <v>412</v>
      </c>
      <c r="J73" s="588" t="s">
        <v>411</v>
      </c>
      <c r="K73" s="587" t="s">
        <v>412</v>
      </c>
    </row>
    <row r="74" spans="1:11" ht="18" hidden="1" customHeight="1" x14ac:dyDescent="0.2">
      <c r="A74" s="945" t="s">
        <v>472</v>
      </c>
      <c r="B74" s="946"/>
      <c r="C74" s="946"/>
      <c r="D74" s="946"/>
      <c r="E74" s="946"/>
      <c r="F74" s="946"/>
      <c r="G74" s="946"/>
      <c r="H74" s="946"/>
      <c r="I74" s="946"/>
      <c r="J74" s="946"/>
      <c r="K74" s="947"/>
    </row>
    <row r="75" spans="1:11" ht="18" hidden="1" customHeight="1" x14ac:dyDescent="0.2">
      <c r="A75" s="825"/>
      <c r="B75" s="826"/>
      <c r="C75" s="826"/>
      <c r="D75" s="20"/>
      <c r="E75" s="20"/>
      <c r="F75" s="527"/>
      <c r="G75" s="527">
        <f t="shared" ref="G75:G88" si="5">E75*F75</f>
        <v>0</v>
      </c>
      <c r="H75" s="586"/>
      <c r="I75" s="586"/>
      <c r="J75" s="585"/>
      <c r="K75" s="584"/>
    </row>
    <row r="76" spans="1:11" ht="18" hidden="1" customHeight="1" x14ac:dyDescent="0.2">
      <c r="A76" s="825"/>
      <c r="B76" s="826"/>
      <c r="C76" s="826"/>
      <c r="D76" s="20"/>
      <c r="E76" s="20"/>
      <c r="F76" s="527"/>
      <c r="G76" s="527">
        <f t="shared" si="5"/>
        <v>0</v>
      </c>
      <c r="H76" s="586"/>
      <c r="I76" s="586"/>
      <c r="J76" s="585"/>
      <c r="K76" s="584"/>
    </row>
    <row r="77" spans="1:11" ht="18" hidden="1" customHeight="1" x14ac:dyDescent="0.2">
      <c r="A77" s="825"/>
      <c r="B77" s="826"/>
      <c r="C77" s="826"/>
      <c r="D77" s="20"/>
      <c r="E77" s="20"/>
      <c r="F77" s="527"/>
      <c r="G77" s="527">
        <f t="shared" si="5"/>
        <v>0</v>
      </c>
      <c r="H77" s="586"/>
      <c r="I77" s="586"/>
      <c r="J77" s="585"/>
      <c r="K77" s="584"/>
    </row>
    <row r="78" spans="1:11" ht="18" hidden="1" customHeight="1" x14ac:dyDescent="0.2">
      <c r="A78" s="825"/>
      <c r="B78" s="826"/>
      <c r="C78" s="826"/>
      <c r="D78" s="20"/>
      <c r="E78" s="20"/>
      <c r="F78" s="527"/>
      <c r="G78" s="527">
        <f t="shared" si="5"/>
        <v>0</v>
      </c>
      <c r="H78" s="586"/>
      <c r="I78" s="586"/>
      <c r="J78" s="585"/>
      <c r="K78" s="584"/>
    </row>
    <row r="79" spans="1:11" ht="18" hidden="1" customHeight="1" x14ac:dyDescent="0.2">
      <c r="A79" s="825"/>
      <c r="B79" s="826"/>
      <c r="C79" s="826"/>
      <c r="D79" s="20"/>
      <c r="E79" s="20"/>
      <c r="F79" s="527"/>
      <c r="G79" s="527">
        <f t="shared" si="5"/>
        <v>0</v>
      </c>
      <c r="H79" s="586"/>
      <c r="I79" s="586"/>
      <c r="J79" s="585"/>
      <c r="K79" s="584"/>
    </row>
    <row r="80" spans="1:11" ht="18" hidden="1" customHeight="1" x14ac:dyDescent="0.2">
      <c r="A80" s="825"/>
      <c r="B80" s="826"/>
      <c r="C80" s="826"/>
      <c r="D80" s="20"/>
      <c r="E80" s="20"/>
      <c r="F80" s="527"/>
      <c r="G80" s="527">
        <f t="shared" si="5"/>
        <v>0</v>
      </c>
      <c r="H80" s="586"/>
      <c r="I80" s="586"/>
      <c r="J80" s="585"/>
      <c r="K80" s="584"/>
    </row>
    <row r="81" spans="1:12" ht="18" hidden="1" customHeight="1" x14ac:dyDescent="0.2">
      <c r="A81" s="825"/>
      <c r="B81" s="826"/>
      <c r="C81" s="826"/>
      <c r="D81" s="20"/>
      <c r="E81" s="20"/>
      <c r="F81" s="527"/>
      <c r="G81" s="527">
        <f t="shared" si="5"/>
        <v>0</v>
      </c>
      <c r="H81" s="586"/>
      <c r="I81" s="586"/>
      <c r="J81" s="585"/>
      <c r="K81" s="584"/>
    </row>
    <row r="82" spans="1:12" ht="18" hidden="1" customHeight="1" x14ac:dyDescent="0.2">
      <c r="A82" s="825"/>
      <c r="B82" s="826"/>
      <c r="C82" s="826"/>
      <c r="D82" s="20"/>
      <c r="E82" s="20"/>
      <c r="F82" s="527"/>
      <c r="G82" s="527">
        <f t="shared" si="5"/>
        <v>0</v>
      </c>
      <c r="H82" s="586"/>
      <c r="I82" s="586"/>
      <c r="J82" s="585"/>
      <c r="K82" s="584"/>
    </row>
    <row r="83" spans="1:12" ht="18" hidden="1" customHeight="1" x14ac:dyDescent="0.2">
      <c r="A83" s="825"/>
      <c r="B83" s="826"/>
      <c r="C83" s="826"/>
      <c r="D83" s="20"/>
      <c r="E83" s="20"/>
      <c r="F83" s="527"/>
      <c r="G83" s="527">
        <f t="shared" si="5"/>
        <v>0</v>
      </c>
      <c r="H83" s="586"/>
      <c r="I83" s="586"/>
      <c r="J83" s="585"/>
      <c r="K83" s="584"/>
    </row>
    <row r="84" spans="1:12" ht="18" hidden="1" customHeight="1" x14ac:dyDescent="0.2">
      <c r="A84" s="825"/>
      <c r="B84" s="826"/>
      <c r="C84" s="826"/>
      <c r="D84" s="20"/>
      <c r="E84" s="20"/>
      <c r="F84" s="527"/>
      <c r="G84" s="527">
        <f t="shared" si="5"/>
        <v>0</v>
      </c>
      <c r="H84" s="586"/>
      <c r="I84" s="586"/>
      <c r="J84" s="585"/>
      <c r="K84" s="584"/>
    </row>
    <row r="85" spans="1:12" ht="18" hidden="1" customHeight="1" x14ac:dyDescent="0.2">
      <c r="A85" s="825"/>
      <c r="B85" s="826"/>
      <c r="C85" s="826"/>
      <c r="D85" s="20"/>
      <c r="E85" s="20"/>
      <c r="F85" s="527"/>
      <c r="G85" s="527">
        <f t="shared" si="5"/>
        <v>0</v>
      </c>
      <c r="H85" s="586"/>
      <c r="I85" s="586"/>
      <c r="J85" s="585"/>
      <c r="K85" s="584"/>
    </row>
    <row r="86" spans="1:12" ht="18" hidden="1" customHeight="1" x14ac:dyDescent="0.2">
      <c r="A86" s="825"/>
      <c r="B86" s="826"/>
      <c r="C86" s="826"/>
      <c r="D86" s="20"/>
      <c r="E86" s="20"/>
      <c r="F86" s="527"/>
      <c r="G86" s="527">
        <f t="shared" si="5"/>
        <v>0</v>
      </c>
      <c r="H86" s="586"/>
      <c r="I86" s="586"/>
      <c r="J86" s="585"/>
      <c r="K86" s="584"/>
    </row>
    <row r="87" spans="1:12" ht="18" hidden="1" customHeight="1" x14ac:dyDescent="0.2">
      <c r="A87" s="825"/>
      <c r="B87" s="826"/>
      <c r="C87" s="826"/>
      <c r="D87" s="20"/>
      <c r="E87" s="20"/>
      <c r="F87" s="527"/>
      <c r="G87" s="527">
        <f t="shared" si="5"/>
        <v>0</v>
      </c>
      <c r="H87" s="586"/>
      <c r="I87" s="586"/>
      <c r="J87" s="585"/>
      <c r="K87" s="584"/>
    </row>
    <row r="88" spans="1:12" ht="18" hidden="1" customHeight="1" x14ac:dyDescent="0.2">
      <c r="A88" s="825"/>
      <c r="B88" s="826"/>
      <c r="C88" s="826"/>
      <c r="D88" s="20"/>
      <c r="E88" s="20"/>
      <c r="F88" s="527"/>
      <c r="G88" s="527">
        <f t="shared" si="5"/>
        <v>0</v>
      </c>
      <c r="H88" s="586"/>
      <c r="I88" s="586"/>
      <c r="J88" s="585"/>
      <c r="K88" s="584"/>
    </row>
    <row r="89" spans="1:12" ht="18" hidden="1" customHeight="1" x14ac:dyDescent="0.2">
      <c r="A89" s="939" t="s">
        <v>478</v>
      </c>
      <c r="B89" s="940"/>
      <c r="C89" s="940"/>
      <c r="D89" s="940"/>
      <c r="E89" s="940"/>
      <c r="F89" s="940"/>
      <c r="G89" s="583">
        <f>SUM(G75:G88)</f>
        <v>0</v>
      </c>
      <c r="H89" s="583">
        <f>SUM(H75:H88)</f>
        <v>0</v>
      </c>
      <c r="I89" s="583">
        <f>SUM(I75:I88)</f>
        <v>0</v>
      </c>
      <c r="J89" s="583">
        <f>SUM(J75:J88)</f>
        <v>0</v>
      </c>
      <c r="K89" s="582">
        <f>SUM(K75:K88)</f>
        <v>0</v>
      </c>
    </row>
    <row r="90" spans="1:12" ht="18" hidden="1" customHeight="1" thickBot="1" x14ac:dyDescent="0.25">
      <c r="A90" s="941" t="s">
        <v>479</v>
      </c>
      <c r="B90" s="942"/>
      <c r="C90" s="942"/>
      <c r="D90" s="942"/>
      <c r="E90" s="942"/>
      <c r="F90" s="942"/>
      <c r="G90" s="581">
        <f>G72+G89</f>
        <v>0</v>
      </c>
      <c r="H90" s="581">
        <f>H72+H89</f>
        <v>0</v>
      </c>
      <c r="I90" s="581">
        <f t="shared" ref="I90:K90" si="6">I72+I89</f>
        <v>0</v>
      </c>
      <c r="J90" s="581">
        <f t="shared" si="6"/>
        <v>0</v>
      </c>
      <c r="K90" s="580">
        <f t="shared" si="6"/>
        <v>0</v>
      </c>
    </row>
    <row r="91" spans="1:12" ht="18" hidden="1" customHeight="1" thickBot="1" x14ac:dyDescent="0.25">
      <c r="A91" s="927" t="s">
        <v>480</v>
      </c>
      <c r="B91" s="928"/>
      <c r="C91" s="928"/>
      <c r="D91" s="928"/>
      <c r="E91" s="928"/>
      <c r="F91" s="928"/>
      <c r="G91" s="655" t="s">
        <v>494</v>
      </c>
      <c r="H91" s="929"/>
      <c r="I91" s="929"/>
      <c r="J91" s="929"/>
      <c r="K91" s="930"/>
    </row>
    <row r="92" spans="1:12" ht="18" hidden="1" customHeight="1" x14ac:dyDescent="0.2">
      <c r="A92" s="931" t="str">
        <f>IF(G91="Si","Administración","Gastos de administración")</f>
        <v>Gastos de administración</v>
      </c>
      <c r="B92" s="932"/>
      <c r="C92" s="932"/>
      <c r="D92" s="932"/>
      <c r="E92" s="933"/>
      <c r="F92" s="216"/>
      <c r="G92" s="579">
        <v>0</v>
      </c>
      <c r="H92" s="527">
        <f>G92</f>
        <v>0</v>
      </c>
      <c r="I92" s="527"/>
      <c r="J92" s="527"/>
      <c r="K92" s="578"/>
      <c r="L92" s="253" t="s">
        <v>482</v>
      </c>
    </row>
    <row r="93" spans="1:12" ht="18" hidden="1" customHeight="1" x14ac:dyDescent="0.2">
      <c r="A93" s="934" t="str">
        <f>IF(G91="Si","Utilidad","")</f>
        <v/>
      </c>
      <c r="B93" s="935"/>
      <c r="C93" s="935"/>
      <c r="D93" s="935"/>
      <c r="E93" s="936"/>
      <c r="F93" s="216"/>
      <c r="G93" s="579">
        <v>0</v>
      </c>
      <c r="H93" s="527"/>
      <c r="I93" s="527"/>
      <c r="J93" s="527"/>
      <c r="K93" s="578"/>
    </row>
    <row r="94" spans="1:12" ht="18" hidden="1" customHeight="1" x14ac:dyDescent="0.2">
      <c r="A94" s="934" t="str">
        <f>IF(G91="Si","IVA","")</f>
        <v/>
      </c>
      <c r="B94" s="935"/>
      <c r="C94" s="935"/>
      <c r="D94" s="935"/>
      <c r="E94" s="936"/>
      <c r="F94" s="216"/>
      <c r="G94" s="579">
        <v>0</v>
      </c>
      <c r="H94" s="527"/>
      <c r="I94" s="527"/>
      <c r="J94" s="527"/>
      <c r="K94" s="578"/>
      <c r="L94" s="215" t="s">
        <v>453</v>
      </c>
    </row>
    <row r="95" spans="1:12" ht="18" hidden="1" customHeight="1" thickBot="1" x14ac:dyDescent="0.25">
      <c r="A95" s="937" t="str">
        <f>IF(G91="Si","TOTAL (después de AU e IVA)", "TOTAL (después de administración)")</f>
        <v>TOTAL (después de administración)</v>
      </c>
      <c r="B95" s="938"/>
      <c r="C95" s="938"/>
      <c r="D95" s="938"/>
      <c r="E95" s="938"/>
      <c r="F95" s="938"/>
      <c r="G95" s="577">
        <f>SUM(G92:G94)+G90</f>
        <v>0</v>
      </c>
      <c r="H95" s="576">
        <f t="shared" ref="H95:K95" si="7">SUM(H92:H94)+H90</f>
        <v>0</v>
      </c>
      <c r="I95" s="576">
        <f t="shared" si="7"/>
        <v>0</v>
      </c>
      <c r="J95" s="576">
        <f t="shared" si="7"/>
        <v>0</v>
      </c>
      <c r="K95" s="575">
        <f t="shared" si="7"/>
        <v>0</v>
      </c>
    </row>
    <row r="96" spans="1:12" ht="42" hidden="1" customHeight="1" thickBot="1" x14ac:dyDescent="0.25">
      <c r="A96" s="200" t="s">
        <v>483</v>
      </c>
      <c r="B96" s="366"/>
      <c r="C96" s="201" t="s">
        <v>118</v>
      </c>
      <c r="D96" s="366"/>
      <c r="E96" s="201" t="s">
        <v>484</v>
      </c>
      <c r="F96" s="443">
        <f>IFERROR(G90/B96,0)</f>
        <v>0</v>
      </c>
      <c r="G96" s="921" t="s">
        <v>485</v>
      </c>
      <c r="H96" s="922"/>
      <c r="I96" s="922"/>
      <c r="J96" s="922"/>
      <c r="K96" s="923"/>
    </row>
    <row r="97" spans="1:11" ht="30.75" hidden="1" customHeight="1" thickBot="1" x14ac:dyDescent="0.25">
      <c r="A97" s="924"/>
      <c r="B97" s="925"/>
      <c r="C97" s="925"/>
      <c r="D97" s="925"/>
      <c r="E97" s="925"/>
      <c r="F97" s="925"/>
      <c r="G97" s="925"/>
      <c r="H97" s="925"/>
      <c r="I97" s="925"/>
      <c r="J97" s="925"/>
      <c r="K97" s="926"/>
    </row>
    <row r="98" spans="1:11" ht="51.75" hidden="1" customHeight="1" thickBot="1" x14ac:dyDescent="0.25">
      <c r="A98" s="200" t="s">
        <v>483</v>
      </c>
      <c r="B98" s="366"/>
      <c r="C98" s="201" t="s">
        <v>118</v>
      </c>
      <c r="D98" s="366"/>
      <c r="E98" s="201" t="s">
        <v>487</v>
      </c>
      <c r="F98" s="443">
        <f>IFERROR((G90-G72)/B98,0)</f>
        <v>0</v>
      </c>
      <c r="G98" s="921" t="s">
        <v>485</v>
      </c>
      <c r="H98" s="922"/>
      <c r="I98" s="922"/>
      <c r="J98" s="922"/>
      <c r="K98" s="923"/>
    </row>
    <row r="99" spans="1:11" ht="18" hidden="1" customHeight="1" thickBot="1" x14ac:dyDescent="0.25">
      <c r="A99" s="952"/>
      <c r="B99" s="953"/>
      <c r="C99" s="953"/>
      <c r="D99" s="953"/>
      <c r="E99" s="953"/>
      <c r="F99" s="953"/>
      <c r="G99" s="953"/>
      <c r="H99" s="953"/>
      <c r="I99" s="953"/>
      <c r="J99" s="953"/>
      <c r="K99" s="953"/>
    </row>
    <row r="100" spans="1:11" ht="18" hidden="1" customHeight="1" x14ac:dyDescent="0.2">
      <c r="A100" s="948" t="s">
        <v>489</v>
      </c>
      <c r="B100" s="949"/>
      <c r="C100" s="949"/>
      <c r="D100" s="949"/>
      <c r="E100" s="949"/>
      <c r="F100" s="949"/>
      <c r="G100" s="949"/>
      <c r="H100" s="949"/>
      <c r="I100" s="949"/>
      <c r="J100" s="949"/>
      <c r="K100" s="950"/>
    </row>
    <row r="101" spans="1:11" ht="31.5" hidden="1" customHeight="1" x14ac:dyDescent="0.2">
      <c r="A101" s="197" t="s">
        <v>402</v>
      </c>
      <c r="B101" s="44" t="s">
        <v>403</v>
      </c>
      <c r="C101" s="44" t="s">
        <v>404</v>
      </c>
      <c r="D101" s="44" t="s">
        <v>118</v>
      </c>
      <c r="E101" s="44" t="s">
        <v>405</v>
      </c>
      <c r="F101" s="590" t="s">
        <v>406</v>
      </c>
      <c r="G101" s="590" t="s">
        <v>407</v>
      </c>
      <c r="H101" s="588" t="s">
        <v>411</v>
      </c>
      <c r="I101" s="588" t="s">
        <v>412</v>
      </c>
      <c r="J101" s="588" t="s">
        <v>411</v>
      </c>
      <c r="K101" s="587" t="s">
        <v>412</v>
      </c>
    </row>
    <row r="102" spans="1:11" ht="18" hidden="1" customHeight="1" x14ac:dyDescent="0.2">
      <c r="A102" s="945" t="s">
        <v>399</v>
      </c>
      <c r="B102" s="946"/>
      <c r="C102" s="946"/>
      <c r="D102" s="946"/>
      <c r="E102" s="946"/>
      <c r="F102" s="946"/>
      <c r="G102" s="946"/>
      <c r="H102" s="946"/>
      <c r="I102" s="946"/>
      <c r="J102" s="946"/>
      <c r="K102" s="947"/>
    </row>
    <row r="103" spans="1:11" ht="18" hidden="1" customHeight="1" x14ac:dyDescent="0.2">
      <c r="A103" s="198"/>
      <c r="B103" s="103"/>
      <c r="C103" s="101"/>
      <c r="D103" s="103"/>
      <c r="E103" s="103"/>
      <c r="F103" s="527"/>
      <c r="G103" s="527">
        <f>B103*C103*E103*F103</f>
        <v>0</v>
      </c>
      <c r="H103" s="527"/>
      <c r="I103" s="527"/>
      <c r="J103" s="527"/>
      <c r="K103" s="578"/>
    </row>
    <row r="104" spans="1:11" ht="18" hidden="1" customHeight="1" x14ac:dyDescent="0.2">
      <c r="A104" s="198"/>
      <c r="B104" s="103"/>
      <c r="C104" s="101"/>
      <c r="D104" s="103"/>
      <c r="E104" s="103"/>
      <c r="F104" s="527"/>
      <c r="G104" s="527">
        <f>B104*C104*E104*F104</f>
        <v>0</v>
      </c>
      <c r="H104" s="527"/>
      <c r="I104" s="527"/>
      <c r="J104" s="527"/>
      <c r="K104" s="578"/>
    </row>
    <row r="105" spans="1:11" ht="18" hidden="1" customHeight="1" x14ac:dyDescent="0.2">
      <c r="A105" s="198"/>
      <c r="B105" s="103"/>
      <c r="C105" s="101"/>
      <c r="D105" s="103"/>
      <c r="E105" s="103"/>
      <c r="F105" s="527"/>
      <c r="G105" s="527">
        <f t="shared" ref="G105:G113" si="8">B105*C105*E105*F105</f>
        <v>0</v>
      </c>
      <c r="H105" s="527"/>
      <c r="I105" s="527"/>
      <c r="J105" s="527"/>
      <c r="K105" s="578"/>
    </row>
    <row r="106" spans="1:11" ht="18" hidden="1" customHeight="1" x14ac:dyDescent="0.2">
      <c r="A106" s="198"/>
      <c r="B106" s="103"/>
      <c r="C106" s="101"/>
      <c r="D106" s="103"/>
      <c r="E106" s="103"/>
      <c r="F106" s="527"/>
      <c r="G106" s="527">
        <f t="shared" si="8"/>
        <v>0</v>
      </c>
      <c r="H106" s="527"/>
      <c r="I106" s="527"/>
      <c r="J106" s="527"/>
      <c r="K106" s="578"/>
    </row>
    <row r="107" spans="1:11" ht="18" hidden="1" customHeight="1" x14ac:dyDescent="0.2">
      <c r="A107" s="198"/>
      <c r="B107" s="103"/>
      <c r="C107" s="101"/>
      <c r="D107" s="103"/>
      <c r="E107" s="103"/>
      <c r="F107" s="527"/>
      <c r="G107" s="527">
        <f t="shared" si="8"/>
        <v>0</v>
      </c>
      <c r="H107" s="527"/>
      <c r="I107" s="527"/>
      <c r="J107" s="527"/>
      <c r="K107" s="578"/>
    </row>
    <row r="108" spans="1:11" ht="18" hidden="1" customHeight="1" x14ac:dyDescent="0.2">
      <c r="A108" s="198"/>
      <c r="B108" s="103"/>
      <c r="C108" s="101"/>
      <c r="D108" s="103"/>
      <c r="E108" s="103"/>
      <c r="F108" s="527"/>
      <c r="G108" s="527">
        <f t="shared" si="8"/>
        <v>0</v>
      </c>
      <c r="H108" s="527"/>
      <c r="I108" s="527"/>
      <c r="J108" s="527"/>
      <c r="K108" s="578"/>
    </row>
    <row r="109" spans="1:11" ht="18" hidden="1" customHeight="1" x14ac:dyDescent="0.2">
      <c r="A109" s="198"/>
      <c r="B109" s="103"/>
      <c r="C109" s="101"/>
      <c r="D109" s="103"/>
      <c r="E109" s="103"/>
      <c r="F109" s="527"/>
      <c r="G109" s="527">
        <f t="shared" si="8"/>
        <v>0</v>
      </c>
      <c r="H109" s="527"/>
      <c r="I109" s="527"/>
      <c r="J109" s="527"/>
      <c r="K109" s="578"/>
    </row>
    <row r="110" spans="1:11" ht="18" hidden="1" customHeight="1" x14ac:dyDescent="0.2">
      <c r="A110" s="198"/>
      <c r="B110" s="103"/>
      <c r="C110" s="101"/>
      <c r="D110" s="103"/>
      <c r="E110" s="103"/>
      <c r="F110" s="527"/>
      <c r="G110" s="527">
        <f t="shared" si="8"/>
        <v>0</v>
      </c>
      <c r="H110" s="527"/>
      <c r="I110" s="527"/>
      <c r="J110" s="527"/>
      <c r="K110" s="578"/>
    </row>
    <row r="111" spans="1:11" ht="18" hidden="1" customHeight="1" x14ac:dyDescent="0.2">
      <c r="A111" s="107"/>
      <c r="B111" s="100"/>
      <c r="C111" s="101"/>
      <c r="D111" s="100"/>
      <c r="E111" s="100"/>
      <c r="F111" s="527"/>
      <c r="G111" s="527">
        <f t="shared" si="8"/>
        <v>0</v>
      </c>
      <c r="H111" s="527"/>
      <c r="I111" s="527"/>
      <c r="J111" s="527"/>
      <c r="K111" s="578"/>
    </row>
    <row r="112" spans="1:11" ht="18" hidden="1" customHeight="1" x14ac:dyDescent="0.2">
      <c r="A112" s="107"/>
      <c r="B112" s="100"/>
      <c r="C112" s="101"/>
      <c r="D112" s="100"/>
      <c r="E112" s="100"/>
      <c r="F112" s="527"/>
      <c r="G112" s="527">
        <f t="shared" si="8"/>
        <v>0</v>
      </c>
      <c r="H112" s="527"/>
      <c r="I112" s="527"/>
      <c r="J112" s="527"/>
      <c r="K112" s="578"/>
    </row>
    <row r="113" spans="1:11" ht="18" hidden="1" customHeight="1" x14ac:dyDescent="0.2">
      <c r="A113" s="107"/>
      <c r="B113" s="100"/>
      <c r="C113" s="101"/>
      <c r="D113" s="100"/>
      <c r="E113" s="100"/>
      <c r="F113" s="527"/>
      <c r="G113" s="527">
        <f t="shared" si="8"/>
        <v>0</v>
      </c>
      <c r="H113" s="527"/>
      <c r="I113" s="527"/>
      <c r="J113" s="527"/>
      <c r="K113" s="578"/>
    </row>
    <row r="114" spans="1:11" ht="17.25" hidden="1" customHeight="1" x14ac:dyDescent="0.2">
      <c r="A114" s="939" t="s">
        <v>469</v>
      </c>
      <c r="B114" s="940"/>
      <c r="C114" s="940"/>
      <c r="D114" s="940"/>
      <c r="E114" s="940"/>
      <c r="F114" s="940"/>
      <c r="G114" s="583">
        <f>SUM(G103:G113)</f>
        <v>0</v>
      </c>
      <c r="H114" s="583">
        <f>SUM(H103:H113)</f>
        <v>0</v>
      </c>
      <c r="I114" s="583">
        <f>SUM(I103:I113)</f>
        <v>0</v>
      </c>
      <c r="J114" s="583">
        <f>SUM(J103:J113)</f>
        <v>0</v>
      </c>
      <c r="K114" s="582">
        <f>SUM(K103:K113)</f>
        <v>0</v>
      </c>
    </row>
    <row r="115" spans="1:11" ht="24.75" hidden="1" customHeight="1" x14ac:dyDescent="0.2">
      <c r="A115" s="943" t="s">
        <v>402</v>
      </c>
      <c r="B115" s="944"/>
      <c r="C115" s="944"/>
      <c r="D115" s="51" t="s">
        <v>118</v>
      </c>
      <c r="E115" s="51" t="s">
        <v>405</v>
      </c>
      <c r="F115" s="51" t="s">
        <v>470</v>
      </c>
      <c r="G115" s="589" t="s">
        <v>471</v>
      </c>
      <c r="H115" s="588" t="s">
        <v>411</v>
      </c>
      <c r="I115" s="588" t="s">
        <v>412</v>
      </c>
      <c r="J115" s="588" t="s">
        <v>411</v>
      </c>
      <c r="K115" s="587" t="s">
        <v>412</v>
      </c>
    </row>
    <row r="116" spans="1:11" ht="18" hidden="1" customHeight="1" x14ac:dyDescent="0.2">
      <c r="A116" s="945" t="s">
        <v>472</v>
      </c>
      <c r="B116" s="946"/>
      <c r="C116" s="946"/>
      <c r="D116" s="946"/>
      <c r="E116" s="946"/>
      <c r="F116" s="946"/>
      <c r="G116" s="946"/>
      <c r="H116" s="946"/>
      <c r="I116" s="946"/>
      <c r="J116" s="946"/>
      <c r="K116" s="947"/>
    </row>
    <row r="117" spans="1:11" ht="18" hidden="1" customHeight="1" x14ac:dyDescent="0.2">
      <c r="A117" s="825"/>
      <c r="B117" s="826"/>
      <c r="C117" s="826"/>
      <c r="D117" s="20"/>
      <c r="E117" s="20"/>
      <c r="F117" s="527"/>
      <c r="G117" s="527">
        <f t="shared" ref="G117:G130" si="9">E117*F117</f>
        <v>0</v>
      </c>
      <c r="H117" s="586"/>
      <c r="I117" s="586"/>
      <c r="J117" s="585"/>
      <c r="K117" s="584"/>
    </row>
    <row r="118" spans="1:11" ht="18" hidden="1" customHeight="1" x14ac:dyDescent="0.2">
      <c r="A118" s="825"/>
      <c r="B118" s="826"/>
      <c r="C118" s="826"/>
      <c r="D118" s="20"/>
      <c r="E118" s="20"/>
      <c r="F118" s="527"/>
      <c r="G118" s="527">
        <f t="shared" si="9"/>
        <v>0</v>
      </c>
      <c r="H118" s="586"/>
      <c r="I118" s="586"/>
      <c r="J118" s="585"/>
      <c r="K118" s="584"/>
    </row>
    <row r="119" spans="1:11" ht="18" hidden="1" customHeight="1" x14ac:dyDescent="0.2">
      <c r="A119" s="825"/>
      <c r="B119" s="826"/>
      <c r="C119" s="826"/>
      <c r="D119" s="20"/>
      <c r="E119" s="20"/>
      <c r="F119" s="527"/>
      <c r="G119" s="527">
        <f t="shared" si="9"/>
        <v>0</v>
      </c>
      <c r="H119" s="586"/>
      <c r="I119" s="586"/>
      <c r="J119" s="585"/>
      <c r="K119" s="584"/>
    </row>
    <row r="120" spans="1:11" ht="18" hidden="1" customHeight="1" x14ac:dyDescent="0.2">
      <c r="A120" s="825"/>
      <c r="B120" s="826"/>
      <c r="C120" s="826"/>
      <c r="D120" s="20"/>
      <c r="E120" s="20"/>
      <c r="F120" s="527"/>
      <c r="G120" s="527">
        <f t="shared" si="9"/>
        <v>0</v>
      </c>
      <c r="H120" s="586"/>
      <c r="I120" s="586"/>
      <c r="J120" s="585"/>
      <c r="K120" s="584"/>
    </row>
    <row r="121" spans="1:11" ht="18" hidden="1" customHeight="1" x14ac:dyDescent="0.2">
      <c r="A121" s="825"/>
      <c r="B121" s="826"/>
      <c r="C121" s="826"/>
      <c r="D121" s="20"/>
      <c r="E121" s="20"/>
      <c r="F121" s="527"/>
      <c r="G121" s="527">
        <f t="shared" si="9"/>
        <v>0</v>
      </c>
      <c r="H121" s="586"/>
      <c r="I121" s="586"/>
      <c r="J121" s="585"/>
      <c r="K121" s="584"/>
    </row>
    <row r="122" spans="1:11" ht="18" hidden="1" customHeight="1" x14ac:dyDescent="0.2">
      <c r="A122" s="825"/>
      <c r="B122" s="826"/>
      <c r="C122" s="826"/>
      <c r="D122" s="20"/>
      <c r="E122" s="20"/>
      <c r="F122" s="527"/>
      <c r="G122" s="527">
        <f t="shared" si="9"/>
        <v>0</v>
      </c>
      <c r="H122" s="586"/>
      <c r="I122" s="586"/>
      <c r="J122" s="585"/>
      <c r="K122" s="584"/>
    </row>
    <row r="123" spans="1:11" ht="18" hidden="1" customHeight="1" x14ac:dyDescent="0.2">
      <c r="A123" s="825"/>
      <c r="B123" s="826"/>
      <c r="C123" s="826"/>
      <c r="D123" s="20"/>
      <c r="E123" s="20"/>
      <c r="F123" s="527"/>
      <c r="G123" s="527">
        <f t="shared" si="9"/>
        <v>0</v>
      </c>
      <c r="H123" s="586"/>
      <c r="I123" s="586"/>
      <c r="J123" s="585"/>
      <c r="K123" s="584"/>
    </row>
    <row r="124" spans="1:11" ht="18" hidden="1" customHeight="1" x14ac:dyDescent="0.2">
      <c r="A124" s="825"/>
      <c r="B124" s="826"/>
      <c r="C124" s="826"/>
      <c r="D124" s="20"/>
      <c r="E124" s="20"/>
      <c r="F124" s="527"/>
      <c r="G124" s="527">
        <f t="shared" si="9"/>
        <v>0</v>
      </c>
      <c r="H124" s="586"/>
      <c r="I124" s="586"/>
      <c r="J124" s="585"/>
      <c r="K124" s="584"/>
    </row>
    <row r="125" spans="1:11" ht="18" hidden="1" customHeight="1" x14ac:dyDescent="0.2">
      <c r="A125" s="825"/>
      <c r="B125" s="826"/>
      <c r="C125" s="826"/>
      <c r="D125" s="20"/>
      <c r="E125" s="20"/>
      <c r="F125" s="527"/>
      <c r="G125" s="527">
        <f t="shared" si="9"/>
        <v>0</v>
      </c>
      <c r="H125" s="586"/>
      <c r="I125" s="586"/>
      <c r="J125" s="585"/>
      <c r="K125" s="584"/>
    </row>
    <row r="126" spans="1:11" ht="18" hidden="1" customHeight="1" x14ac:dyDescent="0.2">
      <c r="A126" s="825"/>
      <c r="B126" s="826"/>
      <c r="C126" s="826"/>
      <c r="D126" s="20"/>
      <c r="E126" s="20"/>
      <c r="F126" s="527"/>
      <c r="G126" s="527">
        <f t="shared" si="9"/>
        <v>0</v>
      </c>
      <c r="H126" s="586"/>
      <c r="I126" s="586"/>
      <c r="J126" s="585"/>
      <c r="K126" s="584"/>
    </row>
    <row r="127" spans="1:11" ht="18" hidden="1" customHeight="1" x14ac:dyDescent="0.2">
      <c r="A127" s="825"/>
      <c r="B127" s="826"/>
      <c r="C127" s="826"/>
      <c r="D127" s="20"/>
      <c r="E127" s="20"/>
      <c r="F127" s="527"/>
      <c r="G127" s="527">
        <f t="shared" si="9"/>
        <v>0</v>
      </c>
      <c r="H127" s="586"/>
      <c r="I127" s="586"/>
      <c r="J127" s="585"/>
      <c r="K127" s="584"/>
    </row>
    <row r="128" spans="1:11" ht="18" hidden="1" customHeight="1" x14ac:dyDescent="0.2">
      <c r="A128" s="825"/>
      <c r="B128" s="826"/>
      <c r="C128" s="826"/>
      <c r="D128" s="20"/>
      <c r="E128" s="20"/>
      <c r="F128" s="527"/>
      <c r="G128" s="527">
        <f t="shared" si="9"/>
        <v>0</v>
      </c>
      <c r="H128" s="586"/>
      <c r="I128" s="586"/>
      <c r="J128" s="585"/>
      <c r="K128" s="584"/>
    </row>
    <row r="129" spans="1:12" ht="18" hidden="1" customHeight="1" x14ac:dyDescent="0.2">
      <c r="A129" s="825"/>
      <c r="B129" s="826"/>
      <c r="C129" s="826"/>
      <c r="D129" s="20"/>
      <c r="E129" s="20"/>
      <c r="F129" s="527"/>
      <c r="G129" s="527">
        <f t="shared" si="9"/>
        <v>0</v>
      </c>
      <c r="H129" s="586"/>
      <c r="I129" s="586"/>
      <c r="J129" s="585"/>
      <c r="K129" s="584"/>
    </row>
    <row r="130" spans="1:12" ht="18" hidden="1" customHeight="1" x14ac:dyDescent="0.2">
      <c r="A130" s="825"/>
      <c r="B130" s="826"/>
      <c r="C130" s="826"/>
      <c r="D130" s="20"/>
      <c r="E130" s="20"/>
      <c r="F130" s="527"/>
      <c r="G130" s="527">
        <f t="shared" si="9"/>
        <v>0</v>
      </c>
      <c r="H130" s="586"/>
      <c r="I130" s="586"/>
      <c r="J130" s="585"/>
      <c r="K130" s="584"/>
    </row>
    <row r="131" spans="1:12" ht="18" hidden="1" customHeight="1" x14ac:dyDescent="0.2">
      <c r="A131" s="939" t="s">
        <v>478</v>
      </c>
      <c r="B131" s="940"/>
      <c r="C131" s="940"/>
      <c r="D131" s="940"/>
      <c r="E131" s="940"/>
      <c r="F131" s="940"/>
      <c r="G131" s="583">
        <f>SUM(G117:G130)</f>
        <v>0</v>
      </c>
      <c r="H131" s="583">
        <f>SUM(H117:H130)</f>
        <v>0</v>
      </c>
      <c r="I131" s="583">
        <f>SUM(I117:I130)</f>
        <v>0</v>
      </c>
      <c r="J131" s="583">
        <f>SUM(J117:J130)</f>
        <v>0</v>
      </c>
      <c r="K131" s="582">
        <f>SUM(K117:K130)</f>
        <v>0</v>
      </c>
    </row>
    <row r="132" spans="1:12" ht="18" hidden="1" customHeight="1" thickBot="1" x14ac:dyDescent="0.25">
      <c r="A132" s="941" t="s">
        <v>479</v>
      </c>
      <c r="B132" s="942"/>
      <c r="C132" s="942"/>
      <c r="D132" s="942"/>
      <c r="E132" s="942"/>
      <c r="F132" s="942"/>
      <c r="G132" s="581">
        <f>G114+G131</f>
        <v>0</v>
      </c>
      <c r="H132" s="581">
        <f>H114+H131</f>
        <v>0</v>
      </c>
      <c r="I132" s="581">
        <f t="shared" ref="I132:K132" si="10">I114+I131</f>
        <v>0</v>
      </c>
      <c r="J132" s="581">
        <f t="shared" si="10"/>
        <v>0</v>
      </c>
      <c r="K132" s="580">
        <f t="shared" si="10"/>
        <v>0</v>
      </c>
    </row>
    <row r="133" spans="1:12" ht="18" hidden="1" customHeight="1" thickBot="1" x14ac:dyDescent="0.25">
      <c r="A133" s="927" t="s">
        <v>480</v>
      </c>
      <c r="B133" s="928"/>
      <c r="C133" s="928"/>
      <c r="D133" s="928"/>
      <c r="E133" s="928"/>
      <c r="F133" s="928"/>
      <c r="G133" s="655" t="s">
        <v>481</v>
      </c>
      <c r="H133" s="929"/>
      <c r="I133" s="929"/>
      <c r="J133" s="929"/>
      <c r="K133" s="930"/>
    </row>
    <row r="134" spans="1:12" ht="18" hidden="1" customHeight="1" x14ac:dyDescent="0.2">
      <c r="A134" s="931" t="str">
        <f>IF(G133="Si","Administración","Gastos de administración")</f>
        <v>Administración</v>
      </c>
      <c r="B134" s="932"/>
      <c r="C134" s="932"/>
      <c r="D134" s="932"/>
      <c r="E134" s="933"/>
      <c r="F134" s="216"/>
      <c r="G134" s="579">
        <v>0</v>
      </c>
      <c r="H134" s="527">
        <f>G134</f>
        <v>0</v>
      </c>
      <c r="I134" s="527"/>
      <c r="J134" s="527"/>
      <c r="K134" s="578"/>
      <c r="L134" s="217" t="s">
        <v>482</v>
      </c>
    </row>
    <row r="135" spans="1:12" ht="18" hidden="1" customHeight="1" x14ac:dyDescent="0.2">
      <c r="A135" s="934" t="str">
        <f>IF(G133="Si","Utilidad","")</f>
        <v>Utilidad</v>
      </c>
      <c r="B135" s="935"/>
      <c r="C135" s="935"/>
      <c r="D135" s="935"/>
      <c r="E135" s="936"/>
      <c r="F135" s="216"/>
      <c r="G135" s="579">
        <v>0</v>
      </c>
      <c r="H135" s="527"/>
      <c r="I135" s="527"/>
      <c r="J135" s="527"/>
      <c r="K135" s="578"/>
    </row>
    <row r="136" spans="1:12" ht="18" hidden="1" customHeight="1" x14ac:dyDescent="0.2">
      <c r="A136" s="934" t="str">
        <f>IF(G133="Si","IVA","")</f>
        <v>IVA</v>
      </c>
      <c r="B136" s="935"/>
      <c r="C136" s="935"/>
      <c r="D136" s="935"/>
      <c r="E136" s="936"/>
      <c r="F136" s="216"/>
      <c r="G136" s="579">
        <v>0</v>
      </c>
      <c r="H136" s="527"/>
      <c r="I136" s="527"/>
      <c r="J136" s="527"/>
      <c r="K136" s="578"/>
      <c r="L136" s="215" t="s">
        <v>453</v>
      </c>
    </row>
    <row r="137" spans="1:12" ht="18" hidden="1" customHeight="1" thickBot="1" x14ac:dyDescent="0.25">
      <c r="A137" s="937" t="str">
        <f>IF(G133="Si","TOTAL (después de AU e IVA)", "TOTAL (después de administración)")</f>
        <v>TOTAL (después de AU e IVA)</v>
      </c>
      <c r="B137" s="938"/>
      <c r="C137" s="938"/>
      <c r="D137" s="938"/>
      <c r="E137" s="938"/>
      <c r="F137" s="938"/>
      <c r="G137" s="577">
        <f>SUM(G134:G136)+G132</f>
        <v>0</v>
      </c>
      <c r="H137" s="576">
        <f t="shared" ref="H137:K137" si="11">SUM(H134:H136)+H132</f>
        <v>0</v>
      </c>
      <c r="I137" s="576">
        <f t="shared" si="11"/>
        <v>0</v>
      </c>
      <c r="J137" s="576">
        <f t="shared" si="11"/>
        <v>0</v>
      </c>
      <c r="K137" s="575">
        <f t="shared" si="11"/>
        <v>0</v>
      </c>
    </row>
    <row r="138" spans="1:12" ht="40.5" hidden="1" customHeight="1" thickBot="1" x14ac:dyDescent="0.25">
      <c r="A138" s="200" t="s">
        <v>483</v>
      </c>
      <c r="B138" s="366"/>
      <c r="C138" s="201" t="s">
        <v>118</v>
      </c>
      <c r="D138" s="366"/>
      <c r="E138" s="201" t="s">
        <v>484</v>
      </c>
      <c r="F138" s="443">
        <f>IFERROR(G132/B138,0)</f>
        <v>0</v>
      </c>
      <c r="G138" s="921" t="s">
        <v>485</v>
      </c>
      <c r="H138" s="922"/>
      <c r="I138" s="922"/>
      <c r="J138" s="922"/>
      <c r="K138" s="923"/>
    </row>
    <row r="139" spans="1:12" ht="36" hidden="1" customHeight="1" thickBot="1" x14ac:dyDescent="0.25">
      <c r="A139" s="924"/>
      <c r="B139" s="925"/>
      <c r="C139" s="925"/>
      <c r="D139" s="925"/>
      <c r="E139" s="925"/>
      <c r="F139" s="925"/>
      <c r="G139" s="925"/>
      <c r="H139" s="925"/>
      <c r="I139" s="925"/>
      <c r="J139" s="925"/>
      <c r="K139" s="926"/>
    </row>
    <row r="140" spans="1:12" ht="56.25" hidden="1" customHeight="1" thickBot="1" x14ac:dyDescent="0.25">
      <c r="A140" s="200" t="s">
        <v>483</v>
      </c>
      <c r="B140" s="366"/>
      <c r="C140" s="201" t="s">
        <v>118</v>
      </c>
      <c r="D140" s="366"/>
      <c r="E140" s="201" t="s">
        <v>491</v>
      </c>
      <c r="F140" s="443">
        <f>IFERROR((G132-G114)/B140,0)</f>
        <v>0</v>
      </c>
      <c r="G140" s="921" t="s">
        <v>485</v>
      </c>
      <c r="H140" s="922"/>
      <c r="I140" s="922"/>
      <c r="J140" s="922"/>
      <c r="K140" s="923"/>
    </row>
    <row r="141" spans="1:12" ht="18" hidden="1" customHeight="1" thickBot="1" x14ac:dyDescent="0.25">
      <c r="A141" s="951"/>
      <c r="B141" s="951"/>
      <c r="C141" s="951"/>
      <c r="D141" s="951"/>
      <c r="E141" s="951"/>
      <c r="F141" s="951"/>
      <c r="G141" s="951"/>
      <c r="H141" s="951"/>
      <c r="I141" s="951"/>
      <c r="J141" s="951"/>
      <c r="K141" s="951"/>
    </row>
    <row r="142" spans="1:12" ht="18" hidden="1" customHeight="1" x14ac:dyDescent="0.2">
      <c r="A142" s="948" t="s">
        <v>492</v>
      </c>
      <c r="B142" s="949"/>
      <c r="C142" s="949"/>
      <c r="D142" s="949"/>
      <c r="E142" s="949"/>
      <c r="F142" s="949"/>
      <c r="G142" s="949"/>
      <c r="H142" s="949"/>
      <c r="I142" s="949"/>
      <c r="J142" s="949"/>
      <c r="K142" s="950"/>
    </row>
    <row r="143" spans="1:12" ht="25.5" hidden="1" customHeight="1" x14ac:dyDescent="0.2">
      <c r="A143" s="197" t="s">
        <v>402</v>
      </c>
      <c r="B143" s="44" t="s">
        <v>403</v>
      </c>
      <c r="C143" s="44" t="s">
        <v>404</v>
      </c>
      <c r="D143" s="44" t="s">
        <v>118</v>
      </c>
      <c r="E143" s="44" t="s">
        <v>405</v>
      </c>
      <c r="F143" s="590" t="s">
        <v>406</v>
      </c>
      <c r="G143" s="590" t="s">
        <v>407</v>
      </c>
      <c r="H143" s="588" t="s">
        <v>411</v>
      </c>
      <c r="I143" s="588" t="s">
        <v>412</v>
      </c>
      <c r="J143" s="588" t="s">
        <v>411</v>
      </c>
      <c r="K143" s="587" t="s">
        <v>412</v>
      </c>
    </row>
    <row r="144" spans="1:12" ht="18" hidden="1" customHeight="1" x14ac:dyDescent="0.2">
      <c r="A144" s="945" t="s">
        <v>399</v>
      </c>
      <c r="B144" s="946"/>
      <c r="C144" s="946"/>
      <c r="D144" s="946"/>
      <c r="E144" s="946"/>
      <c r="F144" s="946"/>
      <c r="G144" s="946"/>
      <c r="H144" s="946"/>
      <c r="I144" s="946"/>
      <c r="J144" s="946"/>
      <c r="K144" s="947"/>
    </row>
    <row r="145" spans="1:11" ht="18" hidden="1" customHeight="1" x14ac:dyDescent="0.2">
      <c r="A145" s="198"/>
      <c r="B145" s="103"/>
      <c r="C145" s="101"/>
      <c r="D145" s="103"/>
      <c r="E145" s="103"/>
      <c r="F145" s="527"/>
      <c r="G145" s="527">
        <f>B145*C145*E145*F145</f>
        <v>0</v>
      </c>
      <c r="H145" s="527"/>
      <c r="I145" s="527"/>
      <c r="J145" s="527"/>
      <c r="K145" s="578"/>
    </row>
    <row r="146" spans="1:11" ht="18" hidden="1" customHeight="1" x14ac:dyDescent="0.2">
      <c r="A146" s="198"/>
      <c r="B146" s="103"/>
      <c r="C146" s="101"/>
      <c r="D146" s="103"/>
      <c r="E146" s="103"/>
      <c r="F146" s="527"/>
      <c r="G146" s="527">
        <f t="shared" ref="G146:G155" si="12">B146*C146*E146*F146</f>
        <v>0</v>
      </c>
      <c r="H146" s="527"/>
      <c r="I146" s="527"/>
      <c r="J146" s="527"/>
      <c r="K146" s="578"/>
    </row>
    <row r="147" spans="1:11" ht="18" hidden="1" customHeight="1" x14ac:dyDescent="0.2">
      <c r="A147" s="198"/>
      <c r="B147" s="103"/>
      <c r="C147" s="101"/>
      <c r="D147" s="103"/>
      <c r="E147" s="103"/>
      <c r="F147" s="527"/>
      <c r="G147" s="527">
        <f t="shared" si="12"/>
        <v>0</v>
      </c>
      <c r="H147" s="527"/>
      <c r="I147" s="527"/>
      <c r="J147" s="527"/>
      <c r="K147" s="578"/>
    </row>
    <row r="148" spans="1:11" ht="18" hidden="1" customHeight="1" x14ac:dyDescent="0.2">
      <c r="A148" s="198"/>
      <c r="B148" s="103"/>
      <c r="C148" s="101"/>
      <c r="D148" s="103"/>
      <c r="E148" s="103"/>
      <c r="F148" s="527"/>
      <c r="G148" s="527">
        <f t="shared" si="12"/>
        <v>0</v>
      </c>
      <c r="H148" s="527"/>
      <c r="I148" s="527"/>
      <c r="J148" s="527"/>
      <c r="K148" s="578"/>
    </row>
    <row r="149" spans="1:11" ht="18" hidden="1" customHeight="1" x14ac:dyDescent="0.2">
      <c r="A149" s="198"/>
      <c r="B149" s="103"/>
      <c r="C149" s="101"/>
      <c r="D149" s="103"/>
      <c r="E149" s="103"/>
      <c r="F149" s="527"/>
      <c r="G149" s="527">
        <f t="shared" si="12"/>
        <v>0</v>
      </c>
      <c r="H149" s="527"/>
      <c r="I149" s="527"/>
      <c r="J149" s="527"/>
      <c r="K149" s="578"/>
    </row>
    <row r="150" spans="1:11" ht="18" hidden="1" customHeight="1" x14ac:dyDescent="0.2">
      <c r="A150" s="198"/>
      <c r="B150" s="103"/>
      <c r="C150" s="101"/>
      <c r="D150" s="103"/>
      <c r="E150" s="103"/>
      <c r="F150" s="527"/>
      <c r="G150" s="527">
        <f t="shared" si="12"/>
        <v>0</v>
      </c>
      <c r="H150" s="527"/>
      <c r="I150" s="527"/>
      <c r="J150" s="527"/>
      <c r="K150" s="578"/>
    </row>
    <row r="151" spans="1:11" ht="18" hidden="1" customHeight="1" x14ac:dyDescent="0.2">
      <c r="A151" s="198"/>
      <c r="B151" s="103"/>
      <c r="C151" s="101"/>
      <c r="D151" s="103"/>
      <c r="E151" s="103"/>
      <c r="F151" s="527"/>
      <c r="G151" s="527">
        <f t="shared" si="12"/>
        <v>0</v>
      </c>
      <c r="H151" s="527"/>
      <c r="I151" s="527"/>
      <c r="J151" s="527"/>
      <c r="K151" s="578"/>
    </row>
    <row r="152" spans="1:11" ht="18" hidden="1" customHeight="1" x14ac:dyDescent="0.2">
      <c r="A152" s="198"/>
      <c r="B152" s="103"/>
      <c r="C152" s="101"/>
      <c r="D152" s="103"/>
      <c r="E152" s="103"/>
      <c r="F152" s="527"/>
      <c r="G152" s="527">
        <f t="shared" si="12"/>
        <v>0</v>
      </c>
      <c r="H152" s="527"/>
      <c r="I152" s="527"/>
      <c r="J152" s="527"/>
      <c r="K152" s="578"/>
    </row>
    <row r="153" spans="1:11" ht="18" hidden="1" customHeight="1" x14ac:dyDescent="0.2">
      <c r="A153" s="107"/>
      <c r="B153" s="100"/>
      <c r="C153" s="101"/>
      <c r="D153" s="100"/>
      <c r="E153" s="100"/>
      <c r="F153" s="527"/>
      <c r="G153" s="527">
        <f t="shared" si="12"/>
        <v>0</v>
      </c>
      <c r="H153" s="527"/>
      <c r="I153" s="527"/>
      <c r="J153" s="527"/>
      <c r="K153" s="578"/>
    </row>
    <row r="154" spans="1:11" ht="18" hidden="1" customHeight="1" x14ac:dyDescent="0.2">
      <c r="A154" s="107"/>
      <c r="B154" s="100"/>
      <c r="C154" s="101"/>
      <c r="D154" s="100"/>
      <c r="E154" s="100"/>
      <c r="F154" s="527"/>
      <c r="G154" s="527">
        <f t="shared" si="12"/>
        <v>0</v>
      </c>
      <c r="H154" s="527"/>
      <c r="I154" s="527"/>
      <c r="J154" s="527"/>
      <c r="K154" s="578"/>
    </row>
    <row r="155" spans="1:11" ht="18" hidden="1" customHeight="1" x14ac:dyDescent="0.2">
      <c r="A155" s="107"/>
      <c r="B155" s="100"/>
      <c r="C155" s="101"/>
      <c r="D155" s="100"/>
      <c r="E155" s="100"/>
      <c r="F155" s="527"/>
      <c r="G155" s="527">
        <f t="shared" si="12"/>
        <v>0</v>
      </c>
      <c r="H155" s="527"/>
      <c r="I155" s="527"/>
      <c r="J155" s="527"/>
      <c r="K155" s="578"/>
    </row>
    <row r="156" spans="1:11" ht="18" hidden="1" customHeight="1" x14ac:dyDescent="0.2">
      <c r="A156" s="939" t="s">
        <v>469</v>
      </c>
      <c r="B156" s="940"/>
      <c r="C156" s="940"/>
      <c r="D156" s="940"/>
      <c r="E156" s="940"/>
      <c r="F156" s="940"/>
      <c r="G156" s="583">
        <f>SUM(G145:G155)</f>
        <v>0</v>
      </c>
      <c r="H156" s="583">
        <f>SUM(H145:H155)</f>
        <v>0</v>
      </c>
      <c r="I156" s="583">
        <f>SUM(I145:I155)</f>
        <v>0</v>
      </c>
      <c r="J156" s="583">
        <f>SUM(J145:J155)</f>
        <v>0</v>
      </c>
      <c r="K156" s="582">
        <f>SUM(K145:K155)</f>
        <v>0</v>
      </c>
    </row>
    <row r="157" spans="1:11" ht="24.75" hidden="1" customHeight="1" x14ac:dyDescent="0.2">
      <c r="A157" s="943" t="s">
        <v>402</v>
      </c>
      <c r="B157" s="944"/>
      <c r="C157" s="944"/>
      <c r="D157" s="51" t="s">
        <v>118</v>
      </c>
      <c r="E157" s="51" t="s">
        <v>405</v>
      </c>
      <c r="F157" s="51" t="s">
        <v>470</v>
      </c>
      <c r="G157" s="589" t="s">
        <v>471</v>
      </c>
      <c r="H157" s="588" t="s">
        <v>411</v>
      </c>
      <c r="I157" s="588" t="s">
        <v>412</v>
      </c>
      <c r="J157" s="588" t="s">
        <v>411</v>
      </c>
      <c r="K157" s="587" t="s">
        <v>412</v>
      </c>
    </row>
    <row r="158" spans="1:11" ht="18" hidden="1" customHeight="1" x14ac:dyDescent="0.2">
      <c r="A158" s="945" t="s">
        <v>472</v>
      </c>
      <c r="B158" s="946"/>
      <c r="C158" s="946"/>
      <c r="D158" s="946"/>
      <c r="E158" s="946"/>
      <c r="F158" s="946"/>
      <c r="G158" s="946"/>
      <c r="H158" s="946"/>
      <c r="I158" s="946"/>
      <c r="J158" s="946"/>
      <c r="K158" s="947"/>
    </row>
    <row r="159" spans="1:11" ht="18" hidden="1" customHeight="1" x14ac:dyDescent="0.2">
      <c r="A159" s="825"/>
      <c r="B159" s="826"/>
      <c r="C159" s="826"/>
      <c r="D159" s="20"/>
      <c r="E159" s="20"/>
      <c r="F159" s="527"/>
      <c r="G159" s="527">
        <f t="shared" ref="G159:G172" si="13">E159*F159</f>
        <v>0</v>
      </c>
      <c r="H159" s="586"/>
      <c r="I159" s="586"/>
      <c r="J159" s="585"/>
      <c r="K159" s="584"/>
    </row>
    <row r="160" spans="1:11" ht="18" hidden="1" customHeight="1" x14ac:dyDescent="0.2">
      <c r="A160" s="825"/>
      <c r="B160" s="826"/>
      <c r="C160" s="826"/>
      <c r="D160" s="20"/>
      <c r="E160" s="20"/>
      <c r="F160" s="527"/>
      <c r="G160" s="527">
        <f t="shared" si="13"/>
        <v>0</v>
      </c>
      <c r="H160" s="586"/>
      <c r="I160" s="586"/>
      <c r="J160" s="585"/>
      <c r="K160" s="584"/>
    </row>
    <row r="161" spans="1:12" ht="18" hidden="1" customHeight="1" x14ac:dyDescent="0.2">
      <c r="A161" s="825"/>
      <c r="B161" s="826"/>
      <c r="C161" s="826"/>
      <c r="D161" s="20"/>
      <c r="E161" s="20"/>
      <c r="F161" s="527"/>
      <c r="G161" s="527">
        <f t="shared" si="13"/>
        <v>0</v>
      </c>
      <c r="H161" s="586"/>
      <c r="I161" s="586"/>
      <c r="J161" s="585"/>
      <c r="K161" s="584"/>
    </row>
    <row r="162" spans="1:12" ht="18" hidden="1" customHeight="1" x14ac:dyDescent="0.2">
      <c r="A162" s="825"/>
      <c r="B162" s="826"/>
      <c r="C162" s="826"/>
      <c r="D162" s="20"/>
      <c r="E162" s="20"/>
      <c r="F162" s="527"/>
      <c r="G162" s="527">
        <f t="shared" si="13"/>
        <v>0</v>
      </c>
      <c r="H162" s="586"/>
      <c r="I162" s="586"/>
      <c r="J162" s="585"/>
      <c r="K162" s="584"/>
    </row>
    <row r="163" spans="1:12" ht="18" hidden="1" customHeight="1" x14ac:dyDescent="0.2">
      <c r="A163" s="825"/>
      <c r="B163" s="826"/>
      <c r="C163" s="826"/>
      <c r="D163" s="20"/>
      <c r="E163" s="20"/>
      <c r="F163" s="527"/>
      <c r="G163" s="527">
        <f t="shared" si="13"/>
        <v>0</v>
      </c>
      <c r="H163" s="586"/>
      <c r="I163" s="586"/>
      <c r="J163" s="585"/>
      <c r="K163" s="584"/>
    </row>
    <row r="164" spans="1:12" ht="18" hidden="1" customHeight="1" x14ac:dyDescent="0.2">
      <c r="A164" s="825"/>
      <c r="B164" s="826"/>
      <c r="C164" s="826"/>
      <c r="D164" s="20"/>
      <c r="E164" s="20"/>
      <c r="F164" s="527"/>
      <c r="G164" s="527">
        <f t="shared" si="13"/>
        <v>0</v>
      </c>
      <c r="H164" s="586"/>
      <c r="I164" s="586"/>
      <c r="J164" s="585"/>
      <c r="K164" s="584"/>
    </row>
    <row r="165" spans="1:12" ht="18" hidden="1" customHeight="1" x14ac:dyDescent="0.2">
      <c r="A165" s="825"/>
      <c r="B165" s="826"/>
      <c r="C165" s="826"/>
      <c r="D165" s="20"/>
      <c r="E165" s="20"/>
      <c r="F165" s="527"/>
      <c r="G165" s="527">
        <f t="shared" si="13"/>
        <v>0</v>
      </c>
      <c r="H165" s="586"/>
      <c r="I165" s="586"/>
      <c r="J165" s="585"/>
      <c r="K165" s="584"/>
    </row>
    <row r="166" spans="1:12" ht="18" hidden="1" customHeight="1" x14ac:dyDescent="0.2">
      <c r="A166" s="825"/>
      <c r="B166" s="826"/>
      <c r="C166" s="826"/>
      <c r="D166" s="20"/>
      <c r="E166" s="20"/>
      <c r="F166" s="527"/>
      <c r="G166" s="527">
        <f t="shared" si="13"/>
        <v>0</v>
      </c>
      <c r="H166" s="586"/>
      <c r="I166" s="586"/>
      <c r="J166" s="585"/>
      <c r="K166" s="584"/>
    </row>
    <row r="167" spans="1:12" ht="18" hidden="1" customHeight="1" x14ac:dyDescent="0.2">
      <c r="A167" s="825"/>
      <c r="B167" s="826"/>
      <c r="C167" s="826"/>
      <c r="D167" s="20"/>
      <c r="E167" s="20"/>
      <c r="F167" s="527"/>
      <c r="G167" s="527">
        <f t="shared" si="13"/>
        <v>0</v>
      </c>
      <c r="H167" s="586"/>
      <c r="I167" s="586"/>
      <c r="J167" s="585"/>
      <c r="K167" s="584"/>
    </row>
    <row r="168" spans="1:12" ht="18" hidden="1" customHeight="1" x14ac:dyDescent="0.2">
      <c r="A168" s="825"/>
      <c r="B168" s="826"/>
      <c r="C168" s="826"/>
      <c r="D168" s="20"/>
      <c r="E168" s="20"/>
      <c r="F168" s="527"/>
      <c r="G168" s="527">
        <f t="shared" si="13"/>
        <v>0</v>
      </c>
      <c r="H168" s="586"/>
      <c r="I168" s="586"/>
      <c r="J168" s="585"/>
      <c r="K168" s="584"/>
    </row>
    <row r="169" spans="1:12" ht="18" hidden="1" customHeight="1" x14ac:dyDescent="0.2">
      <c r="A169" s="825"/>
      <c r="B169" s="826"/>
      <c r="C169" s="826"/>
      <c r="D169" s="20"/>
      <c r="E169" s="20"/>
      <c r="F169" s="527"/>
      <c r="G169" s="527">
        <f t="shared" si="13"/>
        <v>0</v>
      </c>
      <c r="H169" s="586"/>
      <c r="I169" s="586"/>
      <c r="J169" s="585"/>
      <c r="K169" s="584"/>
    </row>
    <row r="170" spans="1:12" ht="18" hidden="1" customHeight="1" x14ac:dyDescent="0.2">
      <c r="A170" s="825"/>
      <c r="B170" s="826"/>
      <c r="C170" s="826"/>
      <c r="D170" s="20"/>
      <c r="E170" s="20"/>
      <c r="F170" s="527"/>
      <c r="G170" s="527">
        <f t="shared" si="13"/>
        <v>0</v>
      </c>
      <c r="H170" s="586"/>
      <c r="I170" s="586"/>
      <c r="J170" s="585"/>
      <c r="K170" s="584"/>
    </row>
    <row r="171" spans="1:12" ht="18" hidden="1" customHeight="1" x14ac:dyDescent="0.2">
      <c r="A171" s="825"/>
      <c r="B171" s="826"/>
      <c r="C171" s="826"/>
      <c r="D171" s="20"/>
      <c r="E171" s="20"/>
      <c r="F171" s="527"/>
      <c r="G171" s="527">
        <f t="shared" si="13"/>
        <v>0</v>
      </c>
      <c r="H171" s="586"/>
      <c r="I171" s="586"/>
      <c r="J171" s="585"/>
      <c r="K171" s="584"/>
    </row>
    <row r="172" spans="1:12" ht="18" hidden="1" customHeight="1" x14ac:dyDescent="0.2">
      <c r="A172" s="825"/>
      <c r="B172" s="826"/>
      <c r="C172" s="826"/>
      <c r="D172" s="20"/>
      <c r="E172" s="20"/>
      <c r="F172" s="527"/>
      <c r="G172" s="527">
        <f t="shared" si="13"/>
        <v>0</v>
      </c>
      <c r="H172" s="586"/>
      <c r="I172" s="586"/>
      <c r="J172" s="585"/>
      <c r="K172" s="584"/>
    </row>
    <row r="173" spans="1:12" ht="18" hidden="1" customHeight="1" x14ac:dyDescent="0.2">
      <c r="A173" s="939" t="s">
        <v>478</v>
      </c>
      <c r="B173" s="940"/>
      <c r="C173" s="940"/>
      <c r="D173" s="940"/>
      <c r="E173" s="940"/>
      <c r="F173" s="940"/>
      <c r="G173" s="583">
        <f>SUM(G159:G172)</f>
        <v>0</v>
      </c>
      <c r="H173" s="583">
        <f>SUM(H159:H172)</f>
        <v>0</v>
      </c>
      <c r="I173" s="583">
        <f>SUM(I159:I172)</f>
        <v>0</v>
      </c>
      <c r="J173" s="583">
        <f>SUM(J159:J172)</f>
        <v>0</v>
      </c>
      <c r="K173" s="582">
        <f>SUM(K159:K172)</f>
        <v>0</v>
      </c>
    </row>
    <row r="174" spans="1:12" ht="18" hidden="1" customHeight="1" thickBot="1" x14ac:dyDescent="0.25">
      <c r="A174" s="941" t="s">
        <v>479</v>
      </c>
      <c r="B174" s="942"/>
      <c r="C174" s="942"/>
      <c r="D174" s="942"/>
      <c r="E174" s="942"/>
      <c r="F174" s="942"/>
      <c r="G174" s="581">
        <f>G156+G173</f>
        <v>0</v>
      </c>
      <c r="H174" s="581">
        <f>H156+H173</f>
        <v>0</v>
      </c>
      <c r="I174" s="581">
        <f t="shared" ref="I174:K174" si="14">I156+I173</f>
        <v>0</v>
      </c>
      <c r="J174" s="581">
        <f t="shared" si="14"/>
        <v>0</v>
      </c>
      <c r="K174" s="580">
        <f t="shared" si="14"/>
        <v>0</v>
      </c>
    </row>
    <row r="175" spans="1:12" ht="18" hidden="1" customHeight="1" thickBot="1" x14ac:dyDescent="0.25">
      <c r="A175" s="927" t="s">
        <v>480</v>
      </c>
      <c r="B175" s="928"/>
      <c r="C175" s="928"/>
      <c r="D175" s="928"/>
      <c r="E175" s="928"/>
      <c r="F175" s="928"/>
      <c r="G175" s="655" t="s">
        <v>481</v>
      </c>
      <c r="H175" s="929"/>
      <c r="I175" s="929"/>
      <c r="J175" s="929"/>
      <c r="K175" s="930"/>
    </row>
    <row r="176" spans="1:12" ht="18" hidden="1" customHeight="1" x14ac:dyDescent="0.2">
      <c r="A176" s="931" t="str">
        <f>IF(G175="Si","Administración","Gastos de administración")</f>
        <v>Administración</v>
      </c>
      <c r="B176" s="932"/>
      <c r="C176" s="932"/>
      <c r="D176" s="932"/>
      <c r="E176" s="933"/>
      <c r="F176" s="216"/>
      <c r="G176" s="579">
        <v>0</v>
      </c>
      <c r="H176" s="527">
        <f>G176</f>
        <v>0</v>
      </c>
      <c r="I176" s="527"/>
      <c r="J176" s="527"/>
      <c r="K176" s="578"/>
      <c r="L176" s="253" t="s">
        <v>482</v>
      </c>
    </row>
    <row r="177" spans="1:12" ht="18" hidden="1" customHeight="1" x14ac:dyDescent="0.2">
      <c r="A177" s="934" t="str">
        <f>IF(G175="Si","Utilidad","")</f>
        <v>Utilidad</v>
      </c>
      <c r="B177" s="935"/>
      <c r="C177" s="935"/>
      <c r="D177" s="935"/>
      <c r="E177" s="936"/>
      <c r="F177" s="216"/>
      <c r="G177" s="579">
        <v>0</v>
      </c>
      <c r="H177" s="527"/>
      <c r="I177" s="527"/>
      <c r="J177" s="527"/>
      <c r="K177" s="578"/>
    </row>
    <row r="178" spans="1:12" ht="18" hidden="1" customHeight="1" x14ac:dyDescent="0.2">
      <c r="A178" s="934" t="str">
        <f>IF(G175="Si","IVA","")</f>
        <v>IVA</v>
      </c>
      <c r="B178" s="935"/>
      <c r="C178" s="935"/>
      <c r="D178" s="935"/>
      <c r="E178" s="936"/>
      <c r="F178" s="216"/>
      <c r="G178" s="579">
        <v>0</v>
      </c>
      <c r="H178" s="527"/>
      <c r="I178" s="527"/>
      <c r="J178" s="527"/>
      <c r="K178" s="578"/>
      <c r="L178" s="215" t="s">
        <v>453</v>
      </c>
    </row>
    <row r="179" spans="1:12" ht="18" hidden="1" customHeight="1" thickBot="1" x14ac:dyDescent="0.25">
      <c r="A179" s="937" t="str">
        <f>IF(G175="Si","TOTAL (después de AU e IVA)", "TOTAL (después de administración)")</f>
        <v>TOTAL (después de AU e IVA)</v>
      </c>
      <c r="B179" s="938"/>
      <c r="C179" s="938"/>
      <c r="D179" s="938"/>
      <c r="E179" s="938"/>
      <c r="F179" s="938"/>
      <c r="G179" s="577">
        <f>SUM(G176:G178)+G174</f>
        <v>0</v>
      </c>
      <c r="H179" s="576">
        <f t="shared" ref="H179:K179" si="15">SUM(H176:H178)+H174</f>
        <v>0</v>
      </c>
      <c r="I179" s="576">
        <f t="shared" si="15"/>
        <v>0</v>
      </c>
      <c r="J179" s="576">
        <f t="shared" si="15"/>
        <v>0</v>
      </c>
      <c r="K179" s="575">
        <f t="shared" si="15"/>
        <v>0</v>
      </c>
    </row>
    <row r="180" spans="1:12" ht="40.5" hidden="1" customHeight="1" thickBot="1" x14ac:dyDescent="0.25">
      <c r="A180" s="200" t="s">
        <v>483</v>
      </c>
      <c r="B180" s="366"/>
      <c r="C180" s="201" t="s">
        <v>118</v>
      </c>
      <c r="D180" s="366"/>
      <c r="E180" s="201" t="s">
        <v>484</v>
      </c>
      <c r="F180" s="443">
        <f>IFERROR(G174/B180,0)</f>
        <v>0</v>
      </c>
      <c r="G180" s="921" t="s">
        <v>485</v>
      </c>
      <c r="H180" s="922"/>
      <c r="I180" s="922"/>
      <c r="J180" s="922"/>
      <c r="K180" s="923"/>
    </row>
    <row r="181" spans="1:12" ht="18" hidden="1" customHeight="1" thickBot="1" x14ac:dyDescent="0.25">
      <c r="A181" s="924"/>
      <c r="B181" s="925"/>
      <c r="C181" s="925"/>
      <c r="D181" s="925"/>
      <c r="E181" s="925"/>
      <c r="F181" s="925"/>
      <c r="G181" s="925"/>
      <c r="H181" s="925"/>
      <c r="I181" s="925"/>
      <c r="J181" s="925"/>
      <c r="K181" s="926"/>
    </row>
    <row r="182" spans="1:12" ht="55.5" hidden="1" customHeight="1" thickBot="1" x14ac:dyDescent="0.25">
      <c r="A182" s="200" t="s">
        <v>483</v>
      </c>
      <c r="B182" s="366"/>
      <c r="C182" s="201" t="s">
        <v>118</v>
      </c>
      <c r="D182" s="366"/>
      <c r="E182" s="201" t="s">
        <v>487</v>
      </c>
      <c r="F182" s="443">
        <f>IFERROR((G174-G156)/B182,0)</f>
        <v>0</v>
      </c>
      <c r="G182" s="921" t="s">
        <v>485</v>
      </c>
      <c r="H182" s="922"/>
      <c r="I182" s="922"/>
      <c r="J182" s="922"/>
      <c r="K182" s="923"/>
    </row>
    <row r="183" spans="1:12" ht="18" hidden="1" customHeight="1" thickBot="1" x14ac:dyDescent="0.25">
      <c r="A183" s="369"/>
      <c r="B183" s="341"/>
      <c r="C183" s="369"/>
      <c r="D183" s="341"/>
      <c r="E183" s="369"/>
      <c r="F183" s="367"/>
      <c r="G183" s="368"/>
      <c r="H183" s="368"/>
      <c r="I183" s="368"/>
      <c r="J183" s="368"/>
      <c r="K183" s="368"/>
    </row>
    <row r="184" spans="1:12" ht="18" hidden="1" customHeight="1" x14ac:dyDescent="0.2">
      <c r="A184" s="948" t="s">
        <v>493</v>
      </c>
      <c r="B184" s="949"/>
      <c r="C184" s="949"/>
      <c r="D184" s="949"/>
      <c r="E184" s="949"/>
      <c r="F184" s="949"/>
      <c r="G184" s="949"/>
      <c r="H184" s="949"/>
      <c r="I184" s="949"/>
      <c r="J184" s="949"/>
      <c r="K184" s="950"/>
    </row>
    <row r="185" spans="1:12" ht="31.5" hidden="1" customHeight="1" x14ac:dyDescent="0.2">
      <c r="A185" s="197" t="s">
        <v>402</v>
      </c>
      <c r="B185" s="44" t="s">
        <v>403</v>
      </c>
      <c r="C185" s="44" t="s">
        <v>404</v>
      </c>
      <c r="D185" s="44" t="s">
        <v>118</v>
      </c>
      <c r="E185" s="44" t="s">
        <v>405</v>
      </c>
      <c r="F185" s="590" t="s">
        <v>406</v>
      </c>
      <c r="G185" s="590" t="s">
        <v>407</v>
      </c>
      <c r="H185" s="588" t="s">
        <v>411</v>
      </c>
      <c r="I185" s="588" t="s">
        <v>412</v>
      </c>
      <c r="J185" s="588" t="s">
        <v>411</v>
      </c>
      <c r="K185" s="587" t="s">
        <v>412</v>
      </c>
    </row>
    <row r="186" spans="1:12" ht="18" hidden="1" customHeight="1" x14ac:dyDescent="0.2">
      <c r="A186" s="945" t="s">
        <v>399</v>
      </c>
      <c r="B186" s="946"/>
      <c r="C186" s="946"/>
      <c r="D186" s="946"/>
      <c r="E186" s="946"/>
      <c r="F186" s="946"/>
      <c r="G186" s="946"/>
      <c r="H186" s="946"/>
      <c r="I186" s="946"/>
      <c r="J186" s="946"/>
      <c r="K186" s="947"/>
    </row>
    <row r="187" spans="1:12" ht="18" hidden="1" customHeight="1" x14ac:dyDescent="0.2">
      <c r="A187" s="198"/>
      <c r="B187" s="103"/>
      <c r="C187" s="101"/>
      <c r="D187" s="103"/>
      <c r="E187" s="103"/>
      <c r="F187" s="527"/>
      <c r="G187" s="527">
        <f>B187*C187*E187*F187</f>
        <v>0</v>
      </c>
      <c r="H187" s="527"/>
      <c r="I187" s="527"/>
      <c r="J187" s="527"/>
      <c r="K187" s="578"/>
    </row>
    <row r="188" spans="1:12" ht="18" hidden="1" customHeight="1" x14ac:dyDescent="0.2">
      <c r="A188" s="198"/>
      <c r="B188" s="103"/>
      <c r="C188" s="101"/>
      <c r="D188" s="103"/>
      <c r="E188" s="103"/>
      <c r="F188" s="527"/>
      <c r="G188" s="527">
        <f>B188*C188*E188*F188</f>
        <v>0</v>
      </c>
      <c r="H188" s="527"/>
      <c r="I188" s="527"/>
      <c r="J188" s="527"/>
      <c r="K188" s="578"/>
    </row>
    <row r="189" spans="1:12" ht="18" hidden="1" customHeight="1" x14ac:dyDescent="0.2">
      <c r="A189" s="198"/>
      <c r="B189" s="103"/>
      <c r="C189" s="101"/>
      <c r="D189" s="103"/>
      <c r="E189" s="103"/>
      <c r="F189" s="527"/>
      <c r="G189" s="527">
        <f t="shared" ref="G189:G197" si="16">B189*C189*E189*F189</f>
        <v>0</v>
      </c>
      <c r="H189" s="527"/>
      <c r="I189" s="527"/>
      <c r="J189" s="527"/>
      <c r="K189" s="578"/>
    </row>
    <row r="190" spans="1:12" ht="18" hidden="1" customHeight="1" x14ac:dyDescent="0.2">
      <c r="A190" s="198"/>
      <c r="B190" s="103"/>
      <c r="C190" s="101"/>
      <c r="D190" s="103"/>
      <c r="E190" s="103"/>
      <c r="F190" s="527"/>
      <c r="G190" s="527">
        <f t="shared" si="16"/>
        <v>0</v>
      </c>
      <c r="H190" s="527"/>
      <c r="I190" s="527"/>
      <c r="J190" s="527"/>
      <c r="K190" s="578"/>
    </row>
    <row r="191" spans="1:12" ht="18" hidden="1" customHeight="1" x14ac:dyDescent="0.2">
      <c r="A191" s="198"/>
      <c r="B191" s="103"/>
      <c r="C191" s="101"/>
      <c r="D191" s="103"/>
      <c r="E191" s="103"/>
      <c r="F191" s="527"/>
      <c r="G191" s="527">
        <f t="shared" si="16"/>
        <v>0</v>
      </c>
      <c r="H191" s="527"/>
      <c r="I191" s="527"/>
      <c r="J191" s="527"/>
      <c r="K191" s="578"/>
    </row>
    <row r="192" spans="1:12" ht="18" hidden="1" customHeight="1" x14ac:dyDescent="0.2">
      <c r="A192" s="198"/>
      <c r="B192" s="103"/>
      <c r="C192" s="101"/>
      <c r="D192" s="103"/>
      <c r="E192" s="103"/>
      <c r="F192" s="527"/>
      <c r="G192" s="527">
        <f t="shared" si="16"/>
        <v>0</v>
      </c>
      <c r="H192" s="527"/>
      <c r="I192" s="527"/>
      <c r="J192" s="527"/>
      <c r="K192" s="578"/>
    </row>
    <row r="193" spans="1:11" ht="18" hidden="1" customHeight="1" x14ac:dyDescent="0.2">
      <c r="A193" s="198"/>
      <c r="B193" s="103"/>
      <c r="C193" s="101"/>
      <c r="D193" s="103"/>
      <c r="E193" s="103"/>
      <c r="F193" s="527"/>
      <c r="G193" s="527">
        <f t="shared" si="16"/>
        <v>0</v>
      </c>
      <c r="H193" s="527"/>
      <c r="I193" s="527"/>
      <c r="J193" s="527"/>
      <c r="K193" s="578"/>
    </row>
    <row r="194" spans="1:11" ht="18" hidden="1" customHeight="1" x14ac:dyDescent="0.2">
      <c r="A194" s="198"/>
      <c r="B194" s="103"/>
      <c r="C194" s="101"/>
      <c r="D194" s="103"/>
      <c r="E194" s="103"/>
      <c r="F194" s="527"/>
      <c r="G194" s="527">
        <f t="shared" si="16"/>
        <v>0</v>
      </c>
      <c r="H194" s="527"/>
      <c r="I194" s="527"/>
      <c r="J194" s="527"/>
      <c r="K194" s="578"/>
    </row>
    <row r="195" spans="1:11" ht="18" hidden="1" customHeight="1" x14ac:dyDescent="0.2">
      <c r="A195" s="107"/>
      <c r="B195" s="100"/>
      <c r="C195" s="101"/>
      <c r="D195" s="100"/>
      <c r="E195" s="100"/>
      <c r="F195" s="527"/>
      <c r="G195" s="527">
        <f t="shared" si="16"/>
        <v>0</v>
      </c>
      <c r="H195" s="527"/>
      <c r="I195" s="527"/>
      <c r="J195" s="527"/>
      <c r="K195" s="578"/>
    </row>
    <row r="196" spans="1:11" ht="18" hidden="1" customHeight="1" x14ac:dyDescent="0.2">
      <c r="A196" s="107"/>
      <c r="B196" s="100"/>
      <c r="C196" s="101"/>
      <c r="D196" s="100"/>
      <c r="E196" s="100"/>
      <c r="F196" s="527"/>
      <c r="G196" s="527">
        <f t="shared" si="16"/>
        <v>0</v>
      </c>
      <c r="H196" s="527"/>
      <c r="I196" s="527"/>
      <c r="J196" s="527"/>
      <c r="K196" s="578"/>
    </row>
    <row r="197" spans="1:11" ht="18" hidden="1" customHeight="1" x14ac:dyDescent="0.2">
      <c r="A197" s="107"/>
      <c r="B197" s="100"/>
      <c r="C197" s="101"/>
      <c r="D197" s="100"/>
      <c r="E197" s="100"/>
      <c r="F197" s="527"/>
      <c r="G197" s="527">
        <f t="shared" si="16"/>
        <v>0</v>
      </c>
      <c r="H197" s="527"/>
      <c r="I197" s="527"/>
      <c r="J197" s="527"/>
      <c r="K197" s="578"/>
    </row>
    <row r="198" spans="1:11" ht="18" hidden="1" customHeight="1" x14ac:dyDescent="0.2">
      <c r="A198" s="939" t="s">
        <v>469</v>
      </c>
      <c r="B198" s="940"/>
      <c r="C198" s="940"/>
      <c r="D198" s="940"/>
      <c r="E198" s="940"/>
      <c r="F198" s="940"/>
      <c r="G198" s="583">
        <f>SUM(G187:G197)</f>
        <v>0</v>
      </c>
      <c r="H198" s="583">
        <f>SUM(H187:H197)</f>
        <v>0</v>
      </c>
      <c r="I198" s="583">
        <f>SUM(I187:I197)</f>
        <v>0</v>
      </c>
      <c r="J198" s="583">
        <f>SUM(J187:J197)</f>
        <v>0</v>
      </c>
      <c r="K198" s="582">
        <f>SUM(K187:K197)</f>
        <v>0</v>
      </c>
    </row>
    <row r="199" spans="1:11" ht="24.75" hidden="1" customHeight="1" x14ac:dyDescent="0.2">
      <c r="A199" s="943" t="s">
        <v>402</v>
      </c>
      <c r="B199" s="944"/>
      <c r="C199" s="944"/>
      <c r="D199" s="51" t="s">
        <v>118</v>
      </c>
      <c r="E199" s="51" t="s">
        <v>405</v>
      </c>
      <c r="F199" s="51" t="s">
        <v>470</v>
      </c>
      <c r="G199" s="589" t="s">
        <v>471</v>
      </c>
      <c r="H199" s="588" t="s">
        <v>411</v>
      </c>
      <c r="I199" s="588" t="s">
        <v>412</v>
      </c>
      <c r="J199" s="588" t="s">
        <v>411</v>
      </c>
      <c r="K199" s="587" t="s">
        <v>412</v>
      </c>
    </row>
    <row r="200" spans="1:11" ht="18" hidden="1" customHeight="1" x14ac:dyDescent="0.2">
      <c r="A200" s="945" t="s">
        <v>472</v>
      </c>
      <c r="B200" s="946"/>
      <c r="C200" s="946"/>
      <c r="D200" s="946"/>
      <c r="E200" s="946"/>
      <c r="F200" s="946"/>
      <c r="G200" s="946"/>
      <c r="H200" s="946"/>
      <c r="I200" s="946"/>
      <c r="J200" s="946"/>
      <c r="K200" s="947"/>
    </row>
    <row r="201" spans="1:11" ht="18" hidden="1" customHeight="1" x14ac:dyDescent="0.2">
      <c r="A201" s="825"/>
      <c r="B201" s="826"/>
      <c r="C201" s="826"/>
      <c r="D201" s="20"/>
      <c r="E201" s="20"/>
      <c r="F201" s="527"/>
      <c r="G201" s="527">
        <f t="shared" ref="G201:G214" si="17">E201*F201</f>
        <v>0</v>
      </c>
      <c r="H201" s="586"/>
      <c r="I201" s="586"/>
      <c r="J201" s="585"/>
      <c r="K201" s="584"/>
    </row>
    <row r="202" spans="1:11" ht="18" hidden="1" customHeight="1" x14ac:dyDescent="0.2">
      <c r="A202" s="825"/>
      <c r="B202" s="826"/>
      <c r="C202" s="826"/>
      <c r="D202" s="20"/>
      <c r="E202" s="20"/>
      <c r="F202" s="527"/>
      <c r="G202" s="527">
        <f t="shared" si="17"/>
        <v>0</v>
      </c>
      <c r="H202" s="586"/>
      <c r="I202" s="586"/>
      <c r="J202" s="585"/>
      <c r="K202" s="584"/>
    </row>
    <row r="203" spans="1:11" ht="18" hidden="1" customHeight="1" x14ac:dyDescent="0.2">
      <c r="A203" s="825"/>
      <c r="B203" s="826"/>
      <c r="C203" s="826"/>
      <c r="D203" s="20"/>
      <c r="E203" s="20"/>
      <c r="F203" s="527"/>
      <c r="G203" s="527">
        <f t="shared" si="17"/>
        <v>0</v>
      </c>
      <c r="H203" s="586"/>
      <c r="I203" s="586"/>
      <c r="J203" s="585"/>
      <c r="K203" s="584"/>
    </row>
    <row r="204" spans="1:11" ht="18" hidden="1" customHeight="1" x14ac:dyDescent="0.2">
      <c r="A204" s="825"/>
      <c r="B204" s="826"/>
      <c r="C204" s="826"/>
      <c r="D204" s="20"/>
      <c r="E204" s="20"/>
      <c r="F204" s="527"/>
      <c r="G204" s="527">
        <f t="shared" si="17"/>
        <v>0</v>
      </c>
      <c r="H204" s="586"/>
      <c r="I204" s="586"/>
      <c r="J204" s="585"/>
      <c r="K204" s="584"/>
    </row>
    <row r="205" spans="1:11" ht="18" hidden="1" customHeight="1" x14ac:dyDescent="0.2">
      <c r="A205" s="825"/>
      <c r="B205" s="826"/>
      <c r="C205" s="826"/>
      <c r="D205" s="20"/>
      <c r="E205" s="20"/>
      <c r="F205" s="527"/>
      <c r="G205" s="527">
        <f t="shared" si="17"/>
        <v>0</v>
      </c>
      <c r="H205" s="586"/>
      <c r="I205" s="586"/>
      <c r="J205" s="585"/>
      <c r="K205" s="584"/>
    </row>
    <row r="206" spans="1:11" ht="18" hidden="1" customHeight="1" x14ac:dyDescent="0.2">
      <c r="A206" s="825"/>
      <c r="B206" s="826"/>
      <c r="C206" s="826"/>
      <c r="D206" s="20"/>
      <c r="E206" s="20"/>
      <c r="F206" s="527"/>
      <c r="G206" s="527">
        <f t="shared" si="17"/>
        <v>0</v>
      </c>
      <c r="H206" s="586"/>
      <c r="I206" s="586"/>
      <c r="J206" s="585"/>
      <c r="K206" s="584"/>
    </row>
    <row r="207" spans="1:11" ht="18" hidden="1" customHeight="1" x14ac:dyDescent="0.2">
      <c r="A207" s="825"/>
      <c r="B207" s="826"/>
      <c r="C207" s="826"/>
      <c r="D207" s="20"/>
      <c r="E207" s="20"/>
      <c r="F207" s="527"/>
      <c r="G207" s="527">
        <f t="shared" si="17"/>
        <v>0</v>
      </c>
      <c r="H207" s="586"/>
      <c r="I207" s="586"/>
      <c r="J207" s="585"/>
      <c r="K207" s="584"/>
    </row>
    <row r="208" spans="1:11" ht="18" hidden="1" customHeight="1" x14ac:dyDescent="0.2">
      <c r="A208" s="825"/>
      <c r="B208" s="826"/>
      <c r="C208" s="826"/>
      <c r="D208" s="20"/>
      <c r="E208" s="20"/>
      <c r="F208" s="527"/>
      <c r="G208" s="527">
        <f t="shared" si="17"/>
        <v>0</v>
      </c>
      <c r="H208" s="586"/>
      <c r="I208" s="586"/>
      <c r="J208" s="585"/>
      <c r="K208" s="584"/>
    </row>
    <row r="209" spans="1:12" ht="18" hidden="1" customHeight="1" x14ac:dyDescent="0.2">
      <c r="A209" s="825"/>
      <c r="B209" s="826"/>
      <c r="C209" s="826"/>
      <c r="D209" s="20"/>
      <c r="E209" s="20"/>
      <c r="F209" s="527"/>
      <c r="G209" s="527">
        <f t="shared" si="17"/>
        <v>0</v>
      </c>
      <c r="H209" s="586"/>
      <c r="I209" s="586"/>
      <c r="J209" s="585"/>
      <c r="K209" s="584"/>
    </row>
    <row r="210" spans="1:12" ht="18" hidden="1" customHeight="1" x14ac:dyDescent="0.2">
      <c r="A210" s="825"/>
      <c r="B210" s="826"/>
      <c r="C210" s="826"/>
      <c r="D210" s="20"/>
      <c r="E210" s="20"/>
      <c r="F210" s="527"/>
      <c r="G210" s="527">
        <f t="shared" si="17"/>
        <v>0</v>
      </c>
      <c r="H210" s="586"/>
      <c r="I210" s="586"/>
      <c r="J210" s="585"/>
      <c r="K210" s="584"/>
    </row>
    <row r="211" spans="1:12" ht="18" hidden="1" customHeight="1" x14ac:dyDescent="0.2">
      <c r="A211" s="825"/>
      <c r="B211" s="826"/>
      <c r="C211" s="826"/>
      <c r="D211" s="20"/>
      <c r="E211" s="20"/>
      <c r="F211" s="527"/>
      <c r="G211" s="527">
        <f t="shared" si="17"/>
        <v>0</v>
      </c>
      <c r="H211" s="586"/>
      <c r="I211" s="586"/>
      <c r="J211" s="585"/>
      <c r="K211" s="584"/>
    </row>
    <row r="212" spans="1:12" ht="18" hidden="1" customHeight="1" x14ac:dyDescent="0.2">
      <c r="A212" s="825"/>
      <c r="B212" s="826"/>
      <c r="C212" s="826"/>
      <c r="D212" s="20"/>
      <c r="E212" s="20"/>
      <c r="F212" s="527"/>
      <c r="G212" s="527">
        <f t="shared" si="17"/>
        <v>0</v>
      </c>
      <c r="H212" s="586"/>
      <c r="I212" s="586"/>
      <c r="J212" s="585"/>
      <c r="K212" s="584"/>
    </row>
    <row r="213" spans="1:12" ht="18" hidden="1" customHeight="1" x14ac:dyDescent="0.2">
      <c r="A213" s="825"/>
      <c r="B213" s="826"/>
      <c r="C213" s="826"/>
      <c r="D213" s="20"/>
      <c r="E213" s="20"/>
      <c r="F213" s="527"/>
      <c r="G213" s="527">
        <f t="shared" si="17"/>
        <v>0</v>
      </c>
      <c r="H213" s="586"/>
      <c r="I213" s="586"/>
      <c r="J213" s="585"/>
      <c r="K213" s="584"/>
    </row>
    <row r="214" spans="1:12" ht="18" hidden="1" customHeight="1" x14ac:dyDescent="0.2">
      <c r="A214" s="825"/>
      <c r="B214" s="826"/>
      <c r="C214" s="826"/>
      <c r="D214" s="20"/>
      <c r="E214" s="20"/>
      <c r="F214" s="527"/>
      <c r="G214" s="527">
        <f t="shared" si="17"/>
        <v>0</v>
      </c>
      <c r="H214" s="586"/>
      <c r="I214" s="586"/>
      <c r="J214" s="585"/>
      <c r="K214" s="584"/>
    </row>
    <row r="215" spans="1:12" ht="18" hidden="1" customHeight="1" x14ac:dyDescent="0.2">
      <c r="A215" s="939" t="s">
        <v>478</v>
      </c>
      <c r="B215" s="940"/>
      <c r="C215" s="940"/>
      <c r="D215" s="940"/>
      <c r="E215" s="940"/>
      <c r="F215" s="940"/>
      <c r="G215" s="583">
        <f>SUM(G201:G214)</f>
        <v>0</v>
      </c>
      <c r="H215" s="583">
        <f>SUM(H201:H214)</f>
        <v>0</v>
      </c>
      <c r="I215" s="583">
        <f>SUM(I201:I214)</f>
        <v>0</v>
      </c>
      <c r="J215" s="583">
        <f>SUM(J201:J214)</f>
        <v>0</v>
      </c>
      <c r="K215" s="582">
        <f>SUM(K201:K214)</f>
        <v>0</v>
      </c>
    </row>
    <row r="216" spans="1:12" ht="18" hidden="1" customHeight="1" thickBot="1" x14ac:dyDescent="0.25">
      <c r="A216" s="941" t="s">
        <v>479</v>
      </c>
      <c r="B216" s="942"/>
      <c r="C216" s="942"/>
      <c r="D216" s="942"/>
      <c r="E216" s="942"/>
      <c r="F216" s="942"/>
      <c r="G216" s="581">
        <f>G198+G215</f>
        <v>0</v>
      </c>
      <c r="H216" s="581">
        <f>H198+H215</f>
        <v>0</v>
      </c>
      <c r="I216" s="581">
        <f t="shared" ref="I216:K216" si="18">I198+I215</f>
        <v>0</v>
      </c>
      <c r="J216" s="581">
        <f t="shared" si="18"/>
        <v>0</v>
      </c>
      <c r="K216" s="580">
        <f t="shared" si="18"/>
        <v>0</v>
      </c>
    </row>
    <row r="217" spans="1:12" ht="18" hidden="1" customHeight="1" thickBot="1" x14ac:dyDescent="0.25">
      <c r="A217" s="927" t="s">
        <v>480</v>
      </c>
      <c r="B217" s="928"/>
      <c r="C217" s="928"/>
      <c r="D217" s="928"/>
      <c r="E217" s="928"/>
      <c r="F217" s="928"/>
      <c r="G217" s="655" t="s">
        <v>494</v>
      </c>
      <c r="H217" s="929"/>
      <c r="I217" s="929"/>
      <c r="J217" s="929"/>
      <c r="K217" s="930"/>
    </row>
    <row r="218" spans="1:12" ht="18" hidden="1" customHeight="1" x14ac:dyDescent="0.2">
      <c r="A218" s="931" t="str">
        <f>IF(G217="Si","Administración","Gastos de administración")</f>
        <v>Gastos de administración</v>
      </c>
      <c r="B218" s="932"/>
      <c r="C218" s="932"/>
      <c r="D218" s="932"/>
      <c r="E218" s="933"/>
      <c r="F218" s="216"/>
      <c r="G218" s="579">
        <v>0</v>
      </c>
      <c r="H218" s="527">
        <f>G218</f>
        <v>0</v>
      </c>
      <c r="I218" s="527"/>
      <c r="J218" s="527"/>
      <c r="K218" s="578"/>
      <c r="L218" s="253" t="s">
        <v>482</v>
      </c>
    </row>
    <row r="219" spans="1:12" ht="18" hidden="1" customHeight="1" x14ac:dyDescent="0.2">
      <c r="A219" s="934" t="str">
        <f>IF(G217="Si","Utilidad","")</f>
        <v/>
      </c>
      <c r="B219" s="935"/>
      <c r="C219" s="935"/>
      <c r="D219" s="935"/>
      <c r="E219" s="936"/>
      <c r="F219" s="216"/>
      <c r="G219" s="579">
        <v>0</v>
      </c>
      <c r="H219" s="527"/>
      <c r="I219" s="527"/>
      <c r="J219" s="527"/>
      <c r="K219" s="578"/>
    </row>
    <row r="220" spans="1:12" ht="18" hidden="1" customHeight="1" x14ac:dyDescent="0.2">
      <c r="A220" s="934" t="str">
        <f>IF(G217="Si","IVA","")</f>
        <v/>
      </c>
      <c r="B220" s="935"/>
      <c r="C220" s="935"/>
      <c r="D220" s="935"/>
      <c r="E220" s="936"/>
      <c r="F220" s="216"/>
      <c r="G220" s="579">
        <v>0</v>
      </c>
      <c r="H220" s="527"/>
      <c r="I220" s="527"/>
      <c r="J220" s="527"/>
      <c r="K220" s="578"/>
      <c r="L220" s="215" t="s">
        <v>453</v>
      </c>
    </row>
    <row r="221" spans="1:12" ht="18" hidden="1" customHeight="1" thickBot="1" x14ac:dyDescent="0.25">
      <c r="A221" s="937" t="str">
        <f>IF(G217="Si","TOTAL (después de AU e IVA)", "TOTAL (después de administración)")</f>
        <v>TOTAL (después de administración)</v>
      </c>
      <c r="B221" s="938"/>
      <c r="C221" s="938"/>
      <c r="D221" s="938"/>
      <c r="E221" s="938"/>
      <c r="F221" s="938"/>
      <c r="G221" s="577">
        <f>SUM(G218:G220)+G216</f>
        <v>0</v>
      </c>
      <c r="H221" s="576">
        <f t="shared" ref="H221:K221" si="19">SUM(H218:H220)+H216</f>
        <v>0</v>
      </c>
      <c r="I221" s="576">
        <f t="shared" si="19"/>
        <v>0</v>
      </c>
      <c r="J221" s="576">
        <f t="shared" si="19"/>
        <v>0</v>
      </c>
      <c r="K221" s="575">
        <f t="shared" si="19"/>
        <v>0</v>
      </c>
    </row>
    <row r="222" spans="1:12" ht="39.75" hidden="1" customHeight="1" thickBot="1" x14ac:dyDescent="0.25">
      <c r="A222" s="200" t="s">
        <v>483</v>
      </c>
      <c r="B222" s="366"/>
      <c r="C222" s="201" t="s">
        <v>118</v>
      </c>
      <c r="D222" s="366"/>
      <c r="E222" s="201" t="s">
        <v>484</v>
      </c>
      <c r="F222" s="443">
        <f>IFERROR(G216/B222,0)</f>
        <v>0</v>
      </c>
      <c r="G222" s="921" t="s">
        <v>485</v>
      </c>
      <c r="H222" s="922"/>
      <c r="I222" s="922"/>
      <c r="J222" s="922"/>
      <c r="K222" s="923"/>
    </row>
    <row r="223" spans="1:12" ht="39.75" hidden="1" customHeight="1" thickBot="1" x14ac:dyDescent="0.25">
      <c r="A223" s="924"/>
      <c r="B223" s="925"/>
      <c r="C223" s="925"/>
      <c r="D223" s="925"/>
      <c r="E223" s="925"/>
      <c r="F223" s="925"/>
      <c r="G223" s="925"/>
      <c r="H223" s="925"/>
      <c r="I223" s="925"/>
      <c r="J223" s="925"/>
      <c r="K223" s="926"/>
    </row>
    <row r="224" spans="1:12" ht="56.25" hidden="1" customHeight="1" thickBot="1" x14ac:dyDescent="0.25">
      <c r="A224" s="200" t="s">
        <v>483</v>
      </c>
      <c r="B224" s="366"/>
      <c r="C224" s="201" t="s">
        <v>118</v>
      </c>
      <c r="D224" s="366"/>
      <c r="E224" s="201" t="s">
        <v>487</v>
      </c>
      <c r="F224" s="443">
        <f>IFERROR((G216-G198)/B224,0)</f>
        <v>0</v>
      </c>
      <c r="G224" s="921" t="s">
        <v>485</v>
      </c>
      <c r="H224" s="922"/>
      <c r="I224" s="922"/>
      <c r="J224" s="922"/>
      <c r="K224" s="923"/>
    </row>
    <row r="225" spans="1:11" ht="18" hidden="1" customHeight="1" thickBot="1" x14ac:dyDescent="0.25"/>
    <row r="226" spans="1:11" ht="18" hidden="1" customHeight="1" x14ac:dyDescent="0.2">
      <c r="A226" s="948" t="s">
        <v>495</v>
      </c>
      <c r="B226" s="949"/>
      <c r="C226" s="949"/>
      <c r="D226" s="949"/>
      <c r="E226" s="949"/>
      <c r="F226" s="949"/>
      <c r="G226" s="949"/>
      <c r="H226" s="949"/>
      <c r="I226" s="949"/>
      <c r="J226" s="949"/>
      <c r="K226" s="950"/>
    </row>
    <row r="227" spans="1:11" ht="31.5" hidden="1" customHeight="1" x14ac:dyDescent="0.2">
      <c r="A227" s="197" t="s">
        <v>402</v>
      </c>
      <c r="B227" s="44" t="s">
        <v>403</v>
      </c>
      <c r="C227" s="44" t="s">
        <v>404</v>
      </c>
      <c r="D227" s="44" t="s">
        <v>118</v>
      </c>
      <c r="E227" s="44" t="s">
        <v>405</v>
      </c>
      <c r="F227" s="590" t="s">
        <v>406</v>
      </c>
      <c r="G227" s="590" t="s">
        <v>407</v>
      </c>
      <c r="H227" s="588" t="s">
        <v>411</v>
      </c>
      <c r="I227" s="588" t="s">
        <v>412</v>
      </c>
      <c r="J227" s="588" t="s">
        <v>411</v>
      </c>
      <c r="K227" s="587" t="s">
        <v>412</v>
      </c>
    </row>
    <row r="228" spans="1:11" ht="18" hidden="1" customHeight="1" x14ac:dyDescent="0.2">
      <c r="A228" s="945" t="s">
        <v>399</v>
      </c>
      <c r="B228" s="946"/>
      <c r="C228" s="946"/>
      <c r="D228" s="946"/>
      <c r="E228" s="946"/>
      <c r="F228" s="946"/>
      <c r="G228" s="946"/>
      <c r="H228" s="946"/>
      <c r="I228" s="946"/>
      <c r="J228" s="946"/>
      <c r="K228" s="947"/>
    </row>
    <row r="229" spans="1:11" ht="18" hidden="1" customHeight="1" x14ac:dyDescent="0.2">
      <c r="A229" s="198"/>
      <c r="B229" s="103"/>
      <c r="C229" s="101"/>
      <c r="D229" s="103"/>
      <c r="E229" s="103"/>
      <c r="F229" s="527"/>
      <c r="G229" s="527">
        <f>B229*C229*E229*F229</f>
        <v>0</v>
      </c>
      <c r="H229" s="527"/>
      <c r="I229" s="527"/>
      <c r="J229" s="527"/>
      <c r="K229" s="578"/>
    </row>
    <row r="230" spans="1:11" ht="18" hidden="1" customHeight="1" x14ac:dyDescent="0.2">
      <c r="A230" s="198"/>
      <c r="B230" s="103"/>
      <c r="C230" s="101"/>
      <c r="D230" s="103"/>
      <c r="E230" s="103"/>
      <c r="F230" s="527"/>
      <c r="G230" s="527">
        <f t="shared" ref="G230:G239" si="20">B230*C230*E230*F230</f>
        <v>0</v>
      </c>
      <c r="H230" s="527"/>
      <c r="I230" s="527"/>
      <c r="J230" s="527"/>
      <c r="K230" s="578"/>
    </row>
    <row r="231" spans="1:11" ht="18" hidden="1" customHeight="1" x14ac:dyDescent="0.2">
      <c r="A231" s="198"/>
      <c r="B231" s="103"/>
      <c r="C231" s="101"/>
      <c r="D231" s="103"/>
      <c r="E231" s="103"/>
      <c r="F231" s="527"/>
      <c r="G231" s="527">
        <f t="shared" si="20"/>
        <v>0</v>
      </c>
      <c r="H231" s="527"/>
      <c r="I231" s="527"/>
      <c r="J231" s="527"/>
      <c r="K231" s="578"/>
    </row>
    <row r="232" spans="1:11" ht="18" hidden="1" customHeight="1" x14ac:dyDescent="0.2">
      <c r="A232" s="198"/>
      <c r="B232" s="103"/>
      <c r="C232" s="101"/>
      <c r="D232" s="103"/>
      <c r="E232" s="103"/>
      <c r="F232" s="527"/>
      <c r="G232" s="527">
        <f t="shared" si="20"/>
        <v>0</v>
      </c>
      <c r="H232" s="527"/>
      <c r="I232" s="527"/>
      <c r="J232" s="527"/>
      <c r="K232" s="578"/>
    </row>
    <row r="233" spans="1:11" ht="18" hidden="1" customHeight="1" x14ac:dyDescent="0.2">
      <c r="A233" s="198"/>
      <c r="B233" s="103"/>
      <c r="C233" s="101"/>
      <c r="D233" s="103"/>
      <c r="E233" s="103"/>
      <c r="F233" s="527"/>
      <c r="G233" s="527">
        <f t="shared" si="20"/>
        <v>0</v>
      </c>
      <c r="H233" s="527"/>
      <c r="I233" s="527"/>
      <c r="J233" s="527"/>
      <c r="K233" s="578"/>
    </row>
    <row r="234" spans="1:11" ht="18" hidden="1" customHeight="1" x14ac:dyDescent="0.2">
      <c r="A234" s="198"/>
      <c r="B234" s="103"/>
      <c r="C234" s="101"/>
      <c r="D234" s="103"/>
      <c r="E234" s="103"/>
      <c r="F234" s="527"/>
      <c r="G234" s="527">
        <f t="shared" si="20"/>
        <v>0</v>
      </c>
      <c r="H234" s="527"/>
      <c r="I234" s="527"/>
      <c r="J234" s="527"/>
      <c r="K234" s="578"/>
    </row>
    <row r="235" spans="1:11" ht="18" hidden="1" customHeight="1" x14ac:dyDescent="0.2">
      <c r="A235" s="198"/>
      <c r="B235" s="103"/>
      <c r="C235" s="101"/>
      <c r="D235" s="103"/>
      <c r="E235" s="103"/>
      <c r="F235" s="527"/>
      <c r="G235" s="527">
        <f t="shared" si="20"/>
        <v>0</v>
      </c>
      <c r="H235" s="527"/>
      <c r="I235" s="527"/>
      <c r="J235" s="527"/>
      <c r="K235" s="578"/>
    </row>
    <row r="236" spans="1:11" ht="18" hidden="1" customHeight="1" x14ac:dyDescent="0.2">
      <c r="A236" s="198"/>
      <c r="B236" s="103"/>
      <c r="C236" s="101"/>
      <c r="D236" s="103"/>
      <c r="E236" s="103"/>
      <c r="F236" s="527"/>
      <c r="G236" s="527">
        <f t="shared" si="20"/>
        <v>0</v>
      </c>
      <c r="H236" s="527"/>
      <c r="I236" s="527"/>
      <c r="J236" s="527"/>
      <c r="K236" s="578"/>
    </row>
    <row r="237" spans="1:11" ht="18" hidden="1" customHeight="1" x14ac:dyDescent="0.2">
      <c r="A237" s="107"/>
      <c r="B237" s="100"/>
      <c r="C237" s="101"/>
      <c r="D237" s="100"/>
      <c r="E237" s="100"/>
      <c r="F237" s="527"/>
      <c r="G237" s="527">
        <f t="shared" si="20"/>
        <v>0</v>
      </c>
      <c r="H237" s="527"/>
      <c r="I237" s="527"/>
      <c r="J237" s="527"/>
      <c r="K237" s="578"/>
    </row>
    <row r="238" spans="1:11" ht="18" hidden="1" customHeight="1" x14ac:dyDescent="0.2">
      <c r="A238" s="107"/>
      <c r="B238" s="100"/>
      <c r="C238" s="101"/>
      <c r="D238" s="100"/>
      <c r="E238" s="100"/>
      <c r="F238" s="527"/>
      <c r="G238" s="527">
        <f t="shared" si="20"/>
        <v>0</v>
      </c>
      <c r="H238" s="527"/>
      <c r="I238" s="527"/>
      <c r="J238" s="527"/>
      <c r="K238" s="578"/>
    </row>
    <row r="239" spans="1:11" ht="18" hidden="1" customHeight="1" x14ac:dyDescent="0.2">
      <c r="A239" s="107"/>
      <c r="B239" s="100"/>
      <c r="C239" s="101"/>
      <c r="D239" s="100"/>
      <c r="E239" s="100"/>
      <c r="F239" s="527"/>
      <c r="G239" s="527">
        <f t="shared" si="20"/>
        <v>0</v>
      </c>
      <c r="H239" s="527"/>
      <c r="I239" s="527"/>
      <c r="J239" s="527"/>
      <c r="K239" s="578"/>
    </row>
    <row r="240" spans="1:11" ht="18" hidden="1" customHeight="1" x14ac:dyDescent="0.2">
      <c r="A240" s="939" t="s">
        <v>469</v>
      </c>
      <c r="B240" s="940"/>
      <c r="C240" s="940"/>
      <c r="D240" s="940"/>
      <c r="E240" s="940"/>
      <c r="F240" s="940"/>
      <c r="G240" s="583">
        <f>SUM(G229:G239)</f>
        <v>0</v>
      </c>
      <c r="H240" s="583">
        <f>SUM(H229:H239)</f>
        <v>0</v>
      </c>
      <c r="I240" s="583">
        <f>SUM(I229:I239)</f>
        <v>0</v>
      </c>
      <c r="J240" s="583">
        <f>SUM(J229:J239)</f>
        <v>0</v>
      </c>
      <c r="K240" s="582">
        <f>SUM(K229:K239)</f>
        <v>0</v>
      </c>
    </row>
    <row r="241" spans="1:11" ht="26.25" hidden="1" customHeight="1" x14ac:dyDescent="0.2">
      <c r="A241" s="943" t="s">
        <v>402</v>
      </c>
      <c r="B241" s="944"/>
      <c r="C241" s="944"/>
      <c r="D241" s="51" t="s">
        <v>118</v>
      </c>
      <c r="E241" s="51" t="s">
        <v>405</v>
      </c>
      <c r="F241" s="51" t="s">
        <v>470</v>
      </c>
      <c r="G241" s="589" t="s">
        <v>471</v>
      </c>
      <c r="H241" s="588" t="s">
        <v>411</v>
      </c>
      <c r="I241" s="588" t="s">
        <v>412</v>
      </c>
      <c r="J241" s="588" t="s">
        <v>411</v>
      </c>
      <c r="K241" s="587" t="s">
        <v>412</v>
      </c>
    </row>
    <row r="242" spans="1:11" ht="18" hidden="1" customHeight="1" x14ac:dyDescent="0.2">
      <c r="A242" s="945" t="s">
        <v>472</v>
      </c>
      <c r="B242" s="946"/>
      <c r="C242" s="946"/>
      <c r="D242" s="946"/>
      <c r="E242" s="946"/>
      <c r="F242" s="946"/>
      <c r="G242" s="946"/>
      <c r="H242" s="946"/>
      <c r="I242" s="946"/>
      <c r="J242" s="946"/>
      <c r="K242" s="947"/>
    </row>
    <row r="243" spans="1:11" ht="18" hidden="1" customHeight="1" x14ac:dyDescent="0.2">
      <c r="A243" s="825"/>
      <c r="B243" s="826"/>
      <c r="C243" s="826"/>
      <c r="D243" s="20"/>
      <c r="E243" s="20"/>
      <c r="F243" s="527"/>
      <c r="G243" s="527">
        <f t="shared" ref="G243:G256" si="21">E243*F243</f>
        <v>0</v>
      </c>
      <c r="H243" s="586"/>
      <c r="I243" s="586"/>
      <c r="J243" s="585"/>
      <c r="K243" s="584"/>
    </row>
    <row r="244" spans="1:11" ht="18" hidden="1" customHeight="1" x14ac:dyDescent="0.2">
      <c r="A244" s="825"/>
      <c r="B244" s="826"/>
      <c r="C244" s="826"/>
      <c r="D244" s="20"/>
      <c r="E244" s="20"/>
      <c r="F244" s="527"/>
      <c r="G244" s="527">
        <f t="shared" si="21"/>
        <v>0</v>
      </c>
      <c r="H244" s="586"/>
      <c r="I244" s="586"/>
      <c r="J244" s="585"/>
      <c r="K244" s="584"/>
    </row>
    <row r="245" spans="1:11" ht="18" hidden="1" customHeight="1" x14ac:dyDescent="0.2">
      <c r="A245" s="825"/>
      <c r="B245" s="826"/>
      <c r="C245" s="826"/>
      <c r="D245" s="20"/>
      <c r="E245" s="20"/>
      <c r="F245" s="527"/>
      <c r="G245" s="527">
        <f t="shared" si="21"/>
        <v>0</v>
      </c>
      <c r="H245" s="586"/>
      <c r="I245" s="586"/>
      <c r="J245" s="585"/>
      <c r="K245" s="584"/>
    </row>
    <row r="246" spans="1:11" ht="18" hidden="1" customHeight="1" x14ac:dyDescent="0.2">
      <c r="A246" s="825"/>
      <c r="B246" s="826"/>
      <c r="C246" s="826"/>
      <c r="D246" s="20"/>
      <c r="E246" s="20"/>
      <c r="F246" s="527"/>
      <c r="G246" s="527">
        <f t="shared" si="21"/>
        <v>0</v>
      </c>
      <c r="H246" s="586"/>
      <c r="I246" s="586"/>
      <c r="J246" s="585"/>
      <c r="K246" s="584"/>
    </row>
    <row r="247" spans="1:11" ht="18" hidden="1" customHeight="1" x14ac:dyDescent="0.2">
      <c r="A247" s="825"/>
      <c r="B247" s="826"/>
      <c r="C247" s="826"/>
      <c r="D247" s="20"/>
      <c r="E247" s="20"/>
      <c r="F247" s="527"/>
      <c r="G247" s="527">
        <f t="shared" si="21"/>
        <v>0</v>
      </c>
      <c r="H247" s="586"/>
      <c r="I247" s="586"/>
      <c r="J247" s="585"/>
      <c r="K247" s="584"/>
    </row>
    <row r="248" spans="1:11" ht="18" hidden="1" customHeight="1" x14ac:dyDescent="0.2">
      <c r="A248" s="825"/>
      <c r="B248" s="826"/>
      <c r="C248" s="826"/>
      <c r="D248" s="20"/>
      <c r="E248" s="20"/>
      <c r="F248" s="527"/>
      <c r="G248" s="527">
        <f t="shared" si="21"/>
        <v>0</v>
      </c>
      <c r="H248" s="586"/>
      <c r="I248" s="586"/>
      <c r="J248" s="585"/>
      <c r="K248" s="584"/>
    </row>
    <row r="249" spans="1:11" ht="18" hidden="1" customHeight="1" x14ac:dyDescent="0.2">
      <c r="A249" s="825"/>
      <c r="B249" s="826"/>
      <c r="C249" s="826"/>
      <c r="D249" s="20"/>
      <c r="E249" s="20"/>
      <c r="F249" s="527"/>
      <c r="G249" s="527">
        <f t="shared" si="21"/>
        <v>0</v>
      </c>
      <c r="H249" s="586"/>
      <c r="I249" s="586"/>
      <c r="J249" s="585"/>
      <c r="K249" s="584"/>
    </row>
    <row r="250" spans="1:11" ht="18" hidden="1" customHeight="1" x14ac:dyDescent="0.2">
      <c r="A250" s="825"/>
      <c r="B250" s="826"/>
      <c r="C250" s="826"/>
      <c r="D250" s="20"/>
      <c r="E250" s="20"/>
      <c r="F250" s="527"/>
      <c r="G250" s="527">
        <f t="shared" si="21"/>
        <v>0</v>
      </c>
      <c r="H250" s="586"/>
      <c r="I250" s="586"/>
      <c r="J250" s="585"/>
      <c r="K250" s="584"/>
    </row>
    <row r="251" spans="1:11" ht="18" hidden="1" customHeight="1" x14ac:dyDescent="0.2">
      <c r="A251" s="825"/>
      <c r="B251" s="826"/>
      <c r="C251" s="826"/>
      <c r="D251" s="20"/>
      <c r="E251" s="20"/>
      <c r="F251" s="527"/>
      <c r="G251" s="527">
        <f t="shared" si="21"/>
        <v>0</v>
      </c>
      <c r="H251" s="586"/>
      <c r="I251" s="586"/>
      <c r="J251" s="585"/>
      <c r="K251" s="584"/>
    </row>
    <row r="252" spans="1:11" ht="18" hidden="1" customHeight="1" x14ac:dyDescent="0.2">
      <c r="A252" s="825"/>
      <c r="B252" s="826"/>
      <c r="C252" s="826"/>
      <c r="D252" s="20"/>
      <c r="E252" s="20"/>
      <c r="F252" s="527"/>
      <c r="G252" s="527">
        <f t="shared" si="21"/>
        <v>0</v>
      </c>
      <c r="H252" s="586"/>
      <c r="I252" s="586"/>
      <c r="J252" s="585"/>
      <c r="K252" s="584"/>
    </row>
    <row r="253" spans="1:11" ht="18" hidden="1" customHeight="1" x14ac:dyDescent="0.2">
      <c r="A253" s="825"/>
      <c r="B253" s="826"/>
      <c r="C253" s="826"/>
      <c r="D253" s="20"/>
      <c r="E253" s="20"/>
      <c r="F253" s="527"/>
      <c r="G253" s="527">
        <f t="shared" si="21"/>
        <v>0</v>
      </c>
      <c r="H253" s="586"/>
      <c r="I253" s="586"/>
      <c r="J253" s="585"/>
      <c r="K253" s="584"/>
    </row>
    <row r="254" spans="1:11" ht="18" hidden="1" customHeight="1" x14ac:dyDescent="0.2">
      <c r="A254" s="825"/>
      <c r="B254" s="826"/>
      <c r="C254" s="826"/>
      <c r="D254" s="20"/>
      <c r="E254" s="20"/>
      <c r="F254" s="527"/>
      <c r="G254" s="527">
        <f t="shared" si="21"/>
        <v>0</v>
      </c>
      <c r="H254" s="586"/>
      <c r="I254" s="586"/>
      <c r="J254" s="585"/>
      <c r="K254" s="584"/>
    </row>
    <row r="255" spans="1:11" ht="18" hidden="1" customHeight="1" x14ac:dyDescent="0.2">
      <c r="A255" s="825"/>
      <c r="B255" s="826"/>
      <c r="C255" s="826"/>
      <c r="D255" s="20"/>
      <c r="E255" s="20"/>
      <c r="F255" s="527"/>
      <c r="G255" s="527">
        <f t="shared" si="21"/>
        <v>0</v>
      </c>
      <c r="H255" s="586"/>
      <c r="I255" s="586"/>
      <c r="J255" s="585"/>
      <c r="K255" s="584"/>
    </row>
    <row r="256" spans="1:11" ht="18" hidden="1" customHeight="1" x14ac:dyDescent="0.2">
      <c r="A256" s="825"/>
      <c r="B256" s="826"/>
      <c r="C256" s="826"/>
      <c r="D256" s="20"/>
      <c r="E256" s="20"/>
      <c r="F256" s="527"/>
      <c r="G256" s="527">
        <f t="shared" si="21"/>
        <v>0</v>
      </c>
      <c r="H256" s="586"/>
      <c r="I256" s="586"/>
      <c r="J256" s="585"/>
      <c r="K256" s="584"/>
    </row>
    <row r="257" spans="1:12" ht="18" hidden="1" customHeight="1" x14ac:dyDescent="0.2">
      <c r="A257" s="939" t="s">
        <v>478</v>
      </c>
      <c r="B257" s="940"/>
      <c r="C257" s="940"/>
      <c r="D257" s="940"/>
      <c r="E257" s="940"/>
      <c r="F257" s="940"/>
      <c r="G257" s="583">
        <f>SUM(G243:G256)</f>
        <v>0</v>
      </c>
      <c r="H257" s="583">
        <f>SUM(H243:H256)</f>
        <v>0</v>
      </c>
      <c r="I257" s="583">
        <f>SUM(I243:I256)</f>
        <v>0</v>
      </c>
      <c r="J257" s="583">
        <f>SUM(J243:J256)</f>
        <v>0</v>
      </c>
      <c r="K257" s="582">
        <f>SUM(K243:K256)</f>
        <v>0</v>
      </c>
    </row>
    <row r="258" spans="1:12" ht="18" hidden="1" customHeight="1" thickBot="1" x14ac:dyDescent="0.25">
      <c r="A258" s="941" t="s">
        <v>479</v>
      </c>
      <c r="B258" s="942"/>
      <c r="C258" s="942"/>
      <c r="D258" s="942"/>
      <c r="E258" s="942"/>
      <c r="F258" s="942"/>
      <c r="G258" s="581">
        <f>G240+G257</f>
        <v>0</v>
      </c>
      <c r="H258" s="581">
        <f>H240+H257</f>
        <v>0</v>
      </c>
      <c r="I258" s="581">
        <f t="shared" ref="I258:K258" si="22">I240+I257</f>
        <v>0</v>
      </c>
      <c r="J258" s="581">
        <f t="shared" si="22"/>
        <v>0</v>
      </c>
      <c r="K258" s="580">
        <f t="shared" si="22"/>
        <v>0</v>
      </c>
    </row>
    <row r="259" spans="1:12" ht="18" hidden="1" customHeight="1" thickBot="1" x14ac:dyDescent="0.25">
      <c r="A259" s="927" t="s">
        <v>480</v>
      </c>
      <c r="B259" s="928"/>
      <c r="C259" s="928"/>
      <c r="D259" s="928"/>
      <c r="E259" s="928"/>
      <c r="F259" s="928"/>
      <c r="G259" s="655" t="s">
        <v>494</v>
      </c>
      <c r="H259" s="929"/>
      <c r="I259" s="929"/>
      <c r="J259" s="929"/>
      <c r="K259" s="930"/>
    </row>
    <row r="260" spans="1:12" ht="18" hidden="1" customHeight="1" x14ac:dyDescent="0.2">
      <c r="A260" s="931" t="str">
        <f>IF(G259="Si","Administración","Gastos de administración")</f>
        <v>Gastos de administración</v>
      </c>
      <c r="B260" s="932"/>
      <c r="C260" s="932"/>
      <c r="D260" s="932"/>
      <c r="E260" s="933"/>
      <c r="F260" s="216"/>
      <c r="G260" s="579">
        <v>0</v>
      </c>
      <c r="H260" s="527">
        <f>G260</f>
        <v>0</v>
      </c>
      <c r="I260" s="527"/>
      <c r="J260" s="527"/>
      <c r="K260" s="578"/>
      <c r="L260" s="253" t="s">
        <v>482</v>
      </c>
    </row>
    <row r="261" spans="1:12" ht="18" hidden="1" customHeight="1" x14ac:dyDescent="0.2">
      <c r="A261" s="934" t="str">
        <f>IF(G259="Si","Utilidad","")</f>
        <v/>
      </c>
      <c r="B261" s="935"/>
      <c r="C261" s="935"/>
      <c r="D261" s="935"/>
      <c r="E261" s="936"/>
      <c r="F261" s="216"/>
      <c r="G261" s="579">
        <v>0</v>
      </c>
      <c r="H261" s="527"/>
      <c r="I261" s="527"/>
      <c r="J261" s="527"/>
      <c r="K261" s="578"/>
    </row>
    <row r="262" spans="1:12" ht="18" hidden="1" customHeight="1" x14ac:dyDescent="0.2">
      <c r="A262" s="934" t="str">
        <f>IF(G259="Si","IVA","")</f>
        <v/>
      </c>
      <c r="B262" s="935"/>
      <c r="C262" s="935"/>
      <c r="D262" s="935"/>
      <c r="E262" s="936"/>
      <c r="F262" s="216"/>
      <c r="G262" s="579">
        <v>0</v>
      </c>
      <c r="H262" s="527"/>
      <c r="I262" s="527"/>
      <c r="J262" s="527"/>
      <c r="K262" s="578"/>
      <c r="L262" s="215" t="s">
        <v>453</v>
      </c>
    </row>
    <row r="263" spans="1:12" ht="18" hidden="1" customHeight="1" thickBot="1" x14ac:dyDescent="0.25">
      <c r="A263" s="937" t="str">
        <f>IF(G259="Si","TOTAL (después de AU e IVA)", "TOTAL (después de administración)")</f>
        <v>TOTAL (después de administración)</v>
      </c>
      <c r="B263" s="938"/>
      <c r="C263" s="938"/>
      <c r="D263" s="938"/>
      <c r="E263" s="938"/>
      <c r="F263" s="938"/>
      <c r="G263" s="577">
        <f>SUM(G260:G262)+G258</f>
        <v>0</v>
      </c>
      <c r="H263" s="576">
        <f t="shared" ref="H263:K263" si="23">SUM(H260:H262)+H258</f>
        <v>0</v>
      </c>
      <c r="I263" s="576">
        <f t="shared" si="23"/>
        <v>0</v>
      </c>
      <c r="J263" s="576">
        <f t="shared" si="23"/>
        <v>0</v>
      </c>
      <c r="K263" s="575">
        <f t="shared" si="23"/>
        <v>0</v>
      </c>
    </row>
    <row r="264" spans="1:12" ht="43.5" hidden="1" customHeight="1" thickBot="1" x14ac:dyDescent="0.25">
      <c r="A264" s="200" t="s">
        <v>483</v>
      </c>
      <c r="B264" s="366"/>
      <c r="C264" s="201" t="s">
        <v>118</v>
      </c>
      <c r="D264" s="366"/>
      <c r="E264" s="201" t="s">
        <v>484</v>
      </c>
      <c r="F264" s="443">
        <f>IFERROR(G258/B264,0)</f>
        <v>0</v>
      </c>
      <c r="G264" s="921" t="s">
        <v>485</v>
      </c>
      <c r="H264" s="922"/>
      <c r="I264" s="922"/>
      <c r="J264" s="922"/>
      <c r="K264" s="923"/>
    </row>
    <row r="265" spans="1:12" ht="18" hidden="1" customHeight="1" thickBot="1" x14ac:dyDescent="0.25">
      <c r="A265" s="924"/>
      <c r="B265" s="925"/>
      <c r="C265" s="925"/>
      <c r="D265" s="925"/>
      <c r="E265" s="925"/>
      <c r="F265" s="925"/>
      <c r="G265" s="925"/>
      <c r="H265" s="925"/>
      <c r="I265" s="925"/>
      <c r="J265" s="925"/>
      <c r="K265" s="926"/>
    </row>
    <row r="266" spans="1:12" ht="51" hidden="1" customHeight="1" thickBot="1" x14ac:dyDescent="0.25">
      <c r="A266" s="200" t="s">
        <v>483</v>
      </c>
      <c r="B266" s="366"/>
      <c r="C266" s="201" t="s">
        <v>118</v>
      </c>
      <c r="D266" s="366"/>
      <c r="E266" s="201" t="s">
        <v>487</v>
      </c>
      <c r="F266" s="443">
        <f>IFERROR((G258-G240)/B266,0)</f>
        <v>0</v>
      </c>
      <c r="G266" s="921" t="s">
        <v>485</v>
      </c>
      <c r="H266" s="922"/>
      <c r="I266" s="922"/>
      <c r="J266" s="922"/>
      <c r="K266" s="923"/>
    </row>
    <row r="267" spans="1:12" ht="18" hidden="1" customHeight="1" x14ac:dyDescent="0.2"/>
  </sheetData>
  <sheetProtection algorithmName="SHA-512" hashValue="g3VLJOH5fMbs0VRLYvoFphOtsk8HCv/2B0r+LjLcwm5t7ajFLUthYUTX95YUEwoj9kvnIxw16RgefhyRYOs9Hw==" saltValue="a//uQGCppuHQFWwyE+i7MQ==" spinCount="100000" sheet="1" formatCells="0" formatColumns="0" formatRows="0" insertRows="0"/>
  <mergeCells count="205">
    <mergeCell ref="A263:F263"/>
    <mergeCell ref="G264:K264"/>
    <mergeCell ref="A265:K265"/>
    <mergeCell ref="G266:K266"/>
    <mergeCell ref="A8:E8"/>
    <mergeCell ref="F8:K8"/>
    <mergeCell ref="A258:F258"/>
    <mergeCell ref="A259:F259"/>
    <mergeCell ref="H259:K259"/>
    <mergeCell ref="A260:E260"/>
    <mergeCell ref="A261:E261"/>
    <mergeCell ref="A262:E262"/>
    <mergeCell ref="A252:C252"/>
    <mergeCell ref="A253:C253"/>
    <mergeCell ref="A254:C254"/>
    <mergeCell ref="A255:C255"/>
    <mergeCell ref="A256:C256"/>
    <mergeCell ref="A257:F257"/>
    <mergeCell ref="A246:C246"/>
    <mergeCell ref="A247:C247"/>
    <mergeCell ref="A248:C248"/>
    <mergeCell ref="A249:C249"/>
    <mergeCell ref="A250:C250"/>
    <mergeCell ref="A251:C251"/>
    <mergeCell ref="A240:F240"/>
    <mergeCell ref="A241:C241"/>
    <mergeCell ref="A242:K242"/>
    <mergeCell ref="A243:C243"/>
    <mergeCell ref="A244:C244"/>
    <mergeCell ref="A245:C245"/>
    <mergeCell ref="A221:F221"/>
    <mergeCell ref="G222:K222"/>
    <mergeCell ref="A223:K223"/>
    <mergeCell ref="G224:K224"/>
    <mergeCell ref="A226:K226"/>
    <mergeCell ref="A228:K228"/>
    <mergeCell ref="A216:F216"/>
    <mergeCell ref="A217:F217"/>
    <mergeCell ref="H217:K217"/>
    <mergeCell ref="A218:E218"/>
    <mergeCell ref="A219:E219"/>
    <mergeCell ref="A220:E220"/>
    <mergeCell ref="A210:C210"/>
    <mergeCell ref="A211:C211"/>
    <mergeCell ref="A212:C212"/>
    <mergeCell ref="A213:C213"/>
    <mergeCell ref="A214:C214"/>
    <mergeCell ref="A215:F215"/>
    <mergeCell ref="A204:C204"/>
    <mergeCell ref="A205:C205"/>
    <mergeCell ref="A206:C206"/>
    <mergeCell ref="A207:C207"/>
    <mergeCell ref="A208:C208"/>
    <mergeCell ref="A209:C209"/>
    <mergeCell ref="A198:F198"/>
    <mergeCell ref="A199:C199"/>
    <mergeCell ref="A200:K200"/>
    <mergeCell ref="A201:C201"/>
    <mergeCell ref="A202:C202"/>
    <mergeCell ref="A203:C203"/>
    <mergeCell ref="A179:F179"/>
    <mergeCell ref="G180:K180"/>
    <mergeCell ref="A181:K181"/>
    <mergeCell ref="G182:K182"/>
    <mergeCell ref="A184:K184"/>
    <mergeCell ref="A186:K186"/>
    <mergeCell ref="A174:F174"/>
    <mergeCell ref="A175:F175"/>
    <mergeCell ref="H175:K175"/>
    <mergeCell ref="A176:E176"/>
    <mergeCell ref="A177:E177"/>
    <mergeCell ref="A178:E178"/>
    <mergeCell ref="A168:C168"/>
    <mergeCell ref="A169:C169"/>
    <mergeCell ref="A170:C170"/>
    <mergeCell ref="A171:C171"/>
    <mergeCell ref="A172:C172"/>
    <mergeCell ref="A173:F173"/>
    <mergeCell ref="A162:C162"/>
    <mergeCell ref="A163:C163"/>
    <mergeCell ref="A164:C164"/>
    <mergeCell ref="A165:C165"/>
    <mergeCell ref="A166:C166"/>
    <mergeCell ref="A167:C167"/>
    <mergeCell ref="A156:F156"/>
    <mergeCell ref="A157:C157"/>
    <mergeCell ref="A158:K158"/>
    <mergeCell ref="A159:C159"/>
    <mergeCell ref="A160:C160"/>
    <mergeCell ref="A161:C161"/>
    <mergeCell ref="G138:K138"/>
    <mergeCell ref="A139:K139"/>
    <mergeCell ref="G140:K140"/>
    <mergeCell ref="A141:K141"/>
    <mergeCell ref="A142:K142"/>
    <mergeCell ref="A144:K144"/>
    <mergeCell ref="A133:F133"/>
    <mergeCell ref="H133:K133"/>
    <mergeCell ref="A134:E134"/>
    <mergeCell ref="A135:E135"/>
    <mergeCell ref="A136:E136"/>
    <mergeCell ref="A137:F137"/>
    <mergeCell ref="A127:C127"/>
    <mergeCell ref="A128:C128"/>
    <mergeCell ref="A129:C129"/>
    <mergeCell ref="A130:C130"/>
    <mergeCell ref="A131:F131"/>
    <mergeCell ref="A132:F132"/>
    <mergeCell ref="A121:C121"/>
    <mergeCell ref="A122:C122"/>
    <mergeCell ref="A123:C123"/>
    <mergeCell ref="A124:C124"/>
    <mergeCell ref="A125:C125"/>
    <mergeCell ref="A126:C126"/>
    <mergeCell ref="A115:C115"/>
    <mergeCell ref="A116:K116"/>
    <mergeCell ref="A117:C117"/>
    <mergeCell ref="A118:C118"/>
    <mergeCell ref="A119:C119"/>
    <mergeCell ref="A120:C120"/>
    <mergeCell ref="A97:K97"/>
    <mergeCell ref="G98:K98"/>
    <mergeCell ref="A99:K99"/>
    <mergeCell ref="A100:K100"/>
    <mergeCell ref="A102:K102"/>
    <mergeCell ref="A114:F114"/>
    <mergeCell ref="H91:K91"/>
    <mergeCell ref="A92:E92"/>
    <mergeCell ref="A93:E93"/>
    <mergeCell ref="A94:E94"/>
    <mergeCell ref="A95:F95"/>
    <mergeCell ref="G96:K96"/>
    <mergeCell ref="A86:C86"/>
    <mergeCell ref="A87:C87"/>
    <mergeCell ref="A88:C88"/>
    <mergeCell ref="A89:F89"/>
    <mergeCell ref="A90:F90"/>
    <mergeCell ref="A91:F91"/>
    <mergeCell ref="A80:C80"/>
    <mergeCell ref="A81:C81"/>
    <mergeCell ref="A82:C82"/>
    <mergeCell ref="A83:C83"/>
    <mergeCell ref="A84:C84"/>
    <mergeCell ref="A85:C85"/>
    <mergeCell ref="A74:K74"/>
    <mergeCell ref="A75:C75"/>
    <mergeCell ref="A76:C76"/>
    <mergeCell ref="A77:C77"/>
    <mergeCell ref="A78:C78"/>
    <mergeCell ref="A79:C79"/>
    <mergeCell ref="G56:K56"/>
    <mergeCell ref="A57:K57"/>
    <mergeCell ref="A58:K58"/>
    <mergeCell ref="A60:K60"/>
    <mergeCell ref="A72:F72"/>
    <mergeCell ref="A73:C73"/>
    <mergeCell ref="A50:E50"/>
    <mergeCell ref="A51:E51"/>
    <mergeCell ref="A52:E52"/>
    <mergeCell ref="A53:F53"/>
    <mergeCell ref="G54:K54"/>
    <mergeCell ref="A55:K55"/>
    <mergeCell ref="A45:C45"/>
    <mergeCell ref="A46:C46"/>
    <mergeCell ref="A47:F47"/>
    <mergeCell ref="A48:F48"/>
    <mergeCell ref="A49:F49"/>
    <mergeCell ref="H49:K49"/>
    <mergeCell ref="A39:C39"/>
    <mergeCell ref="A40:C40"/>
    <mergeCell ref="A41:C41"/>
    <mergeCell ref="A42:C42"/>
    <mergeCell ref="A43:C43"/>
    <mergeCell ref="A44:C44"/>
    <mergeCell ref="A34:C34"/>
    <mergeCell ref="A35:C35"/>
    <mergeCell ref="M35:M38"/>
    <mergeCell ref="A36:C36"/>
    <mergeCell ref="A37:C37"/>
    <mergeCell ref="A38:C38"/>
    <mergeCell ref="A16:K16"/>
    <mergeCell ref="A18:K18"/>
    <mergeCell ref="A30:F30"/>
    <mergeCell ref="A31:C31"/>
    <mergeCell ref="A32:K32"/>
    <mergeCell ref="A33:C33"/>
    <mergeCell ref="A12:E12"/>
    <mergeCell ref="F12:K12"/>
    <mergeCell ref="A14:G15"/>
    <mergeCell ref="H14:K14"/>
    <mergeCell ref="H15:I15"/>
    <mergeCell ref="J15:K15"/>
    <mergeCell ref="A6:E6"/>
    <mergeCell ref="F6:K6"/>
    <mergeCell ref="A10:E10"/>
    <mergeCell ref="F10:K10"/>
    <mergeCell ref="A11:E11"/>
    <mergeCell ref="F11:K11"/>
    <mergeCell ref="A1:C3"/>
    <mergeCell ref="D1:K1"/>
    <mergeCell ref="D2:K2"/>
    <mergeCell ref="D3:F3"/>
    <mergeCell ref="G3:K3"/>
    <mergeCell ref="A5:E5"/>
    <mergeCell ref="F5:K5"/>
  </mergeCells>
  <dataValidations count="1">
    <dataValidation type="list" allowBlank="1" showInputMessage="1" showErrorMessage="1" sqref="G49 G175 G217 G91 G133 G259" xr:uid="{7DC99DE5-02FF-4B97-A7BF-2B6B6A70C99A}">
      <formula1>"Si, No"</formula1>
    </dataValidation>
  </dataValidations>
  <hyperlinks>
    <hyperlink ref="L1" location="ins" display="Instructivo" xr:uid="{CC54C7FD-E7D2-49F8-8D80-F3738115FFE7}"/>
    <hyperlink ref="L52" location="IVA" display="Info IVA" xr:uid="{93F0E121-A606-45F3-ADE2-BDCC1CB1B71B}"/>
    <hyperlink ref="L94" location="IVA" display="Info IVA" xr:uid="{7BBFA10D-0D6B-433D-8413-9AFDD7B21541}"/>
    <hyperlink ref="L136" location="IVA" display="Info IVA" xr:uid="{07D796BF-7255-4EEE-803D-F3412EF6CD40}"/>
    <hyperlink ref="L178" location="IVA" display="Info IVA" xr:uid="{52856644-0B51-48C3-9913-4BD404701933}"/>
    <hyperlink ref="L220" location="IVA" display="Info IVA" xr:uid="{8D9BEFAF-E2F8-4282-BF8B-E670F82116D1}"/>
    <hyperlink ref="L262" location="IVA" display="Info IVA" xr:uid="{DEEAF48C-1939-468C-98DF-7477FC3EA962}"/>
    <hyperlink ref="L50" location="gtosadm" display="Gastos de administración" xr:uid="{32DCFAE7-7747-439B-B7A1-0C7781D25064}"/>
    <hyperlink ref="L92" location="gtosadm" display="Gastos de administración" xr:uid="{F17A1D90-5CF9-4414-920A-A06026D4F3AD}"/>
    <hyperlink ref="L134" location="gtosadm" display="Gastos de administración" xr:uid="{BD26A311-56A0-48DA-B980-BA2BBB21302D}"/>
    <hyperlink ref="L176" location="gtosadm" display="Gastos de administración" xr:uid="{AD3F2B1C-992F-442B-82BE-844CC3AC268A}"/>
    <hyperlink ref="L218" location="gtosadm" display="Gastos de administración" xr:uid="{AFB6E4E8-5E88-4DDC-A5D6-EE6C092A1CA6}"/>
    <hyperlink ref="L260" location="gtosadm" display="Gastos de administración" xr:uid="{04A5B227-4123-4103-8B4E-2039E9F3A716}"/>
  </hyperlinks>
  <printOptions horizontalCentered="1"/>
  <pageMargins left="0" right="0" top="0" bottom="0" header="0" footer="0"/>
  <pageSetup scale="61" fitToHeight="0" orientation="landscape" horizontalDpi="4294967295" verticalDpi="4294967295"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E72C2-27F1-43EF-A325-BC17195D48F4}">
  <sheetPr>
    <tabColor theme="4"/>
  </sheetPr>
  <dimension ref="A1:M52"/>
  <sheetViews>
    <sheetView topLeftCell="A31" workbookViewId="0">
      <selection activeCell="E17" sqref="E17"/>
    </sheetView>
  </sheetViews>
  <sheetFormatPr baseColWidth="10" defaultColWidth="9.33203125" defaultRowHeight="12.75" x14ac:dyDescent="0.2"/>
  <cols>
    <col min="6" max="6" width="13.6640625" customWidth="1"/>
    <col min="7" max="8" width="15.6640625" customWidth="1"/>
    <col min="9" max="9" width="18.83203125" customWidth="1"/>
  </cols>
  <sheetData>
    <row r="1" spans="1:13" ht="15" x14ac:dyDescent="0.2">
      <c r="A1" s="967"/>
      <c r="B1" s="968"/>
      <c r="C1" s="968"/>
      <c r="D1" s="841" t="s">
        <v>0</v>
      </c>
      <c r="E1" s="841"/>
      <c r="F1" s="841"/>
      <c r="G1" s="841"/>
      <c r="H1" s="841"/>
      <c r="I1" s="841"/>
      <c r="J1" s="841"/>
      <c r="K1" s="846"/>
      <c r="L1" s="600" t="s">
        <v>104</v>
      </c>
      <c r="M1" s="34"/>
    </row>
    <row r="2" spans="1:13" x14ac:dyDescent="0.2">
      <c r="A2" s="969"/>
      <c r="B2" s="970"/>
      <c r="C2" s="970"/>
      <c r="D2" s="843" t="s">
        <v>461</v>
      </c>
      <c r="E2" s="843"/>
      <c r="F2" s="843"/>
      <c r="G2" s="843"/>
      <c r="H2" s="843"/>
      <c r="I2" s="843"/>
      <c r="J2" s="843"/>
      <c r="K2" s="847"/>
      <c r="L2" s="38"/>
      <c r="M2" s="38"/>
    </row>
    <row r="3" spans="1:13" x14ac:dyDescent="0.2">
      <c r="A3" s="971"/>
      <c r="B3" s="972"/>
      <c r="C3" s="972"/>
      <c r="D3" s="845" t="s">
        <v>2</v>
      </c>
      <c r="E3" s="845"/>
      <c r="F3" s="845"/>
      <c r="G3" s="845" t="str">
        <f>[13]Instructivo!G3</f>
        <v>VERSIÓN: 04</v>
      </c>
      <c r="H3" s="845"/>
      <c r="I3" s="845"/>
      <c r="J3" s="845"/>
      <c r="K3" s="848"/>
      <c r="L3" s="38"/>
      <c r="M3" s="38"/>
    </row>
    <row r="4" spans="1:13" x14ac:dyDescent="0.2">
      <c r="A4" s="134"/>
      <c r="B4" s="134"/>
      <c r="C4" s="134"/>
      <c r="D4" s="35"/>
      <c r="E4" s="35"/>
      <c r="F4" s="35"/>
      <c r="G4" s="35"/>
      <c r="H4" s="35"/>
      <c r="I4" s="35"/>
      <c r="J4" s="35"/>
      <c r="K4" s="35"/>
      <c r="L4" s="38"/>
      <c r="M4" s="38"/>
    </row>
    <row r="5" spans="1:13" x14ac:dyDescent="0.2">
      <c r="A5" s="957" t="s">
        <v>106</v>
      </c>
      <c r="B5" s="849"/>
      <c r="C5" s="849"/>
      <c r="D5" s="849"/>
      <c r="E5" s="963"/>
      <c r="F5" s="850" t="s">
        <v>503</v>
      </c>
      <c r="G5" s="851"/>
      <c r="H5" s="851"/>
      <c r="I5" s="851"/>
      <c r="J5" s="851"/>
      <c r="K5" s="852"/>
      <c r="L5" s="38"/>
      <c r="M5" s="38"/>
    </row>
    <row r="6" spans="1:13" x14ac:dyDescent="0.2">
      <c r="A6" s="957" t="s">
        <v>108</v>
      </c>
      <c r="B6" s="849"/>
      <c r="C6" s="849"/>
      <c r="D6" s="849"/>
      <c r="E6" s="963"/>
      <c r="F6" s="985" t="s">
        <v>504</v>
      </c>
      <c r="G6" s="965"/>
      <c r="H6" s="965"/>
      <c r="I6" s="965"/>
      <c r="J6" s="965"/>
      <c r="K6" s="966"/>
      <c r="L6" s="38"/>
      <c r="M6" s="38"/>
    </row>
    <row r="7" spans="1:13" x14ac:dyDescent="0.2">
      <c r="A7" s="33"/>
      <c r="B7" s="33"/>
      <c r="C7" s="33"/>
      <c r="D7" s="33"/>
      <c r="E7" s="33"/>
      <c r="F7" s="38"/>
      <c r="G7" s="38"/>
      <c r="H7" s="38"/>
      <c r="I7" s="38"/>
      <c r="J7" s="38"/>
      <c r="K7" s="38"/>
      <c r="L7" s="38"/>
      <c r="M7" s="38"/>
    </row>
    <row r="8" spans="1:13" x14ac:dyDescent="0.2">
      <c r="A8" s="849" t="s">
        <v>462</v>
      </c>
      <c r="B8" s="849"/>
      <c r="C8" s="849"/>
      <c r="D8" s="849"/>
      <c r="E8" s="849"/>
      <c r="F8" s="736" t="s">
        <v>505</v>
      </c>
      <c r="G8" s="737"/>
      <c r="H8" s="737"/>
      <c r="I8" s="737"/>
      <c r="J8" s="737"/>
      <c r="K8" s="812"/>
      <c r="L8" s="35"/>
      <c r="M8" s="38"/>
    </row>
    <row r="9" spans="1:13" x14ac:dyDescent="0.2">
      <c r="A9" s="849" t="s">
        <v>463</v>
      </c>
      <c r="B9" s="849"/>
      <c r="C9" s="849"/>
      <c r="D9" s="849"/>
      <c r="E9" s="849"/>
      <c r="F9" s="736" t="s">
        <v>506</v>
      </c>
      <c r="G9" s="737"/>
      <c r="H9" s="737"/>
      <c r="I9" s="737"/>
      <c r="J9" s="737"/>
      <c r="K9" s="812"/>
      <c r="L9" s="35"/>
      <c r="M9" s="35"/>
    </row>
    <row r="10" spans="1:13" x14ac:dyDescent="0.2">
      <c r="A10" s="849" t="s">
        <v>464</v>
      </c>
      <c r="B10" s="849"/>
      <c r="C10" s="849"/>
      <c r="D10" s="849"/>
      <c r="E10" s="849"/>
      <c r="F10" s="736" t="s">
        <v>507</v>
      </c>
      <c r="G10" s="737"/>
      <c r="H10" s="737"/>
      <c r="I10" s="737"/>
      <c r="J10" s="737"/>
      <c r="K10" s="812"/>
      <c r="L10" s="38"/>
      <c r="M10" s="38"/>
    </row>
    <row r="11" spans="1:13" x14ac:dyDescent="0.2">
      <c r="A11" s="105"/>
      <c r="B11" s="105"/>
      <c r="C11" s="105"/>
      <c r="D11" s="105"/>
      <c r="E11" s="98"/>
      <c r="F11" s="601"/>
      <c r="G11" s="601"/>
      <c r="H11" s="602"/>
      <c r="I11" s="602"/>
      <c r="J11" s="602"/>
      <c r="K11" s="602"/>
      <c r="L11" s="38"/>
      <c r="M11" s="38"/>
    </row>
    <row r="12" spans="1:13" x14ac:dyDescent="0.2">
      <c r="A12" s="954" t="s">
        <v>465</v>
      </c>
      <c r="B12" s="955"/>
      <c r="C12" s="955"/>
      <c r="D12" s="955"/>
      <c r="E12" s="955"/>
      <c r="F12" s="955"/>
      <c r="G12" s="956"/>
      <c r="H12" s="986" t="s">
        <v>400</v>
      </c>
      <c r="I12" s="986"/>
      <c r="J12" s="986"/>
      <c r="K12" s="987"/>
      <c r="L12" s="38"/>
    </row>
    <row r="13" spans="1:13" x14ac:dyDescent="0.2">
      <c r="A13" s="957"/>
      <c r="B13" s="849"/>
      <c r="C13" s="849"/>
      <c r="D13" s="849"/>
      <c r="E13" s="849"/>
      <c r="F13" s="849"/>
      <c r="G13" s="958"/>
      <c r="H13" s="988" t="s">
        <v>409</v>
      </c>
      <c r="I13" s="988"/>
      <c r="J13" s="988" t="s">
        <v>410</v>
      </c>
      <c r="K13" s="989"/>
      <c r="L13" s="38"/>
      <c r="M13" s="38"/>
    </row>
    <row r="14" spans="1:13" x14ac:dyDescent="0.2">
      <c r="A14" s="948" t="s">
        <v>467</v>
      </c>
      <c r="B14" s="949"/>
      <c r="C14" s="949"/>
      <c r="D14" s="949"/>
      <c r="E14" s="949"/>
      <c r="F14" s="949"/>
      <c r="G14" s="949"/>
      <c r="H14" s="949"/>
      <c r="I14" s="949"/>
      <c r="J14" s="949"/>
      <c r="K14" s="950"/>
      <c r="L14" s="38"/>
      <c r="M14" s="38"/>
    </row>
    <row r="15" spans="1:13" ht="51" x14ac:dyDescent="0.2">
      <c r="A15" s="197" t="s">
        <v>402</v>
      </c>
      <c r="B15" s="44" t="s">
        <v>403</v>
      </c>
      <c r="C15" s="44" t="s">
        <v>404</v>
      </c>
      <c r="D15" s="44" t="s">
        <v>118</v>
      </c>
      <c r="E15" s="44" t="s">
        <v>405</v>
      </c>
      <c r="F15" s="603" t="s">
        <v>406</v>
      </c>
      <c r="G15" s="603" t="s">
        <v>407</v>
      </c>
      <c r="H15" s="604" t="s">
        <v>411</v>
      </c>
      <c r="I15" s="604" t="s">
        <v>412</v>
      </c>
      <c r="J15" s="604" t="s">
        <v>411</v>
      </c>
      <c r="K15" s="605" t="s">
        <v>412</v>
      </c>
      <c r="L15" s="38"/>
      <c r="M15" s="38"/>
    </row>
    <row r="16" spans="1:13" x14ac:dyDescent="0.2">
      <c r="A16" s="945" t="s">
        <v>399</v>
      </c>
      <c r="B16" s="946"/>
      <c r="C16" s="946"/>
      <c r="D16" s="946"/>
      <c r="E16" s="946"/>
      <c r="F16" s="946"/>
      <c r="G16" s="946"/>
      <c r="H16" s="946"/>
      <c r="I16" s="946"/>
      <c r="J16" s="946"/>
      <c r="K16" s="947"/>
      <c r="L16" s="38"/>
      <c r="M16" s="38"/>
    </row>
    <row r="17" spans="1:13" x14ac:dyDescent="0.2">
      <c r="A17" s="198" t="s">
        <v>508</v>
      </c>
      <c r="B17" s="103">
        <v>1</v>
      </c>
      <c r="C17" s="606">
        <v>1</v>
      </c>
      <c r="D17" s="103" t="s">
        <v>416</v>
      </c>
      <c r="E17" s="103">
        <v>4</v>
      </c>
      <c r="F17" s="607">
        <f>+[14]Honorarios!B10</f>
        <v>3989000</v>
      </c>
      <c r="G17" s="607">
        <f>B17*C17*E17*F17</f>
        <v>15956000</v>
      </c>
      <c r="H17" s="607">
        <f>G17</f>
        <v>15956000</v>
      </c>
      <c r="I17" s="607"/>
      <c r="J17" s="607"/>
      <c r="K17" s="608"/>
      <c r="L17" s="38"/>
      <c r="M17" s="106"/>
    </row>
    <row r="18" spans="1:13" x14ac:dyDescent="0.2">
      <c r="A18" s="198"/>
      <c r="B18" s="103"/>
      <c r="C18" s="606"/>
      <c r="D18" s="103"/>
      <c r="E18" s="103"/>
      <c r="F18" s="607"/>
      <c r="G18" s="607"/>
      <c r="H18" s="607"/>
      <c r="I18" s="607"/>
      <c r="J18" s="607"/>
      <c r="K18" s="608"/>
      <c r="L18" s="38"/>
      <c r="M18" s="38"/>
    </row>
    <row r="19" spans="1:13" x14ac:dyDescent="0.2">
      <c r="A19" s="104"/>
      <c r="B19" s="104"/>
      <c r="C19" s="104"/>
      <c r="D19" s="104"/>
      <c r="E19" s="109"/>
      <c r="F19" s="38"/>
      <c r="G19" s="38"/>
      <c r="H19" s="38"/>
      <c r="I19" s="607"/>
      <c r="J19" s="607"/>
      <c r="K19" s="608"/>
      <c r="L19" s="38"/>
      <c r="M19" s="38"/>
    </row>
    <row r="20" spans="1:13" x14ac:dyDescent="0.2">
      <c r="A20" s="198"/>
      <c r="B20" s="103"/>
      <c r="C20" s="606"/>
      <c r="D20" s="103"/>
      <c r="E20" s="103"/>
      <c r="F20" s="607"/>
      <c r="G20" s="607">
        <f t="shared" ref="G20:G27" si="0">B20*C20*E20*F20</f>
        <v>0</v>
      </c>
      <c r="H20" s="607">
        <f>G20</f>
        <v>0</v>
      </c>
      <c r="I20" s="607"/>
      <c r="J20" s="607"/>
      <c r="K20" s="608"/>
      <c r="L20" s="38"/>
      <c r="M20" s="38"/>
    </row>
    <row r="21" spans="1:13" x14ac:dyDescent="0.2">
      <c r="A21" s="198"/>
      <c r="B21" s="103"/>
      <c r="C21" s="606"/>
      <c r="D21" s="103"/>
      <c r="E21" s="103"/>
      <c r="F21" s="607"/>
      <c r="G21" s="607">
        <f t="shared" si="0"/>
        <v>0</v>
      </c>
      <c r="H21" s="607">
        <f>G21</f>
        <v>0</v>
      </c>
      <c r="I21" s="607"/>
      <c r="J21" s="607"/>
      <c r="K21" s="608"/>
      <c r="L21" s="38"/>
      <c r="M21" s="38"/>
    </row>
    <row r="22" spans="1:13" x14ac:dyDescent="0.2">
      <c r="A22" s="198"/>
      <c r="B22" s="103"/>
      <c r="C22" s="606"/>
      <c r="D22" s="103"/>
      <c r="E22" s="103"/>
      <c r="F22" s="607"/>
      <c r="G22" s="607">
        <f t="shared" si="0"/>
        <v>0</v>
      </c>
      <c r="H22" s="607"/>
      <c r="I22" s="607"/>
      <c r="J22" s="607"/>
      <c r="K22" s="608"/>
      <c r="L22" s="38"/>
      <c r="M22" s="38"/>
    </row>
    <row r="23" spans="1:13" x14ac:dyDescent="0.2">
      <c r="A23" s="198"/>
      <c r="B23" s="103"/>
      <c r="C23" s="606"/>
      <c r="D23" s="103"/>
      <c r="E23" s="103"/>
      <c r="F23" s="607"/>
      <c r="G23" s="607">
        <f t="shared" si="0"/>
        <v>0</v>
      </c>
      <c r="H23" s="607"/>
      <c r="I23" s="607"/>
      <c r="J23" s="607"/>
      <c r="K23" s="608"/>
      <c r="L23" s="38"/>
      <c r="M23" s="38"/>
    </row>
    <row r="24" spans="1:13" x14ac:dyDescent="0.2">
      <c r="A24" s="198"/>
      <c r="B24" s="103"/>
      <c r="C24" s="606"/>
      <c r="D24" s="103"/>
      <c r="E24" s="103"/>
      <c r="F24" s="607"/>
      <c r="G24" s="607">
        <f t="shared" si="0"/>
        <v>0</v>
      </c>
      <c r="H24" s="607"/>
      <c r="I24" s="607"/>
      <c r="J24" s="607"/>
      <c r="K24" s="608"/>
      <c r="L24" s="38"/>
      <c r="M24" s="38"/>
    </row>
    <row r="25" spans="1:13" x14ac:dyDescent="0.2">
      <c r="A25" s="107"/>
      <c r="B25" s="100"/>
      <c r="C25" s="606"/>
      <c r="D25" s="100"/>
      <c r="E25" s="100"/>
      <c r="F25" s="607"/>
      <c r="G25" s="607">
        <f t="shared" si="0"/>
        <v>0</v>
      </c>
      <c r="H25" s="607"/>
      <c r="I25" s="607"/>
      <c r="J25" s="607"/>
      <c r="K25" s="608"/>
      <c r="L25" s="38"/>
      <c r="M25" s="38"/>
    </row>
    <row r="26" spans="1:13" x14ac:dyDescent="0.2">
      <c r="A26" s="107"/>
      <c r="B26" s="100"/>
      <c r="C26" s="606"/>
      <c r="D26" s="100"/>
      <c r="E26" s="100"/>
      <c r="F26" s="607"/>
      <c r="G26" s="607">
        <f t="shared" si="0"/>
        <v>0</v>
      </c>
      <c r="H26" s="607"/>
      <c r="I26" s="607"/>
      <c r="J26" s="607"/>
      <c r="K26" s="608"/>
      <c r="L26" s="38"/>
      <c r="M26" s="38"/>
    </row>
    <row r="27" spans="1:13" x14ac:dyDescent="0.2">
      <c r="A27" s="107"/>
      <c r="B27" s="100"/>
      <c r="C27" s="606"/>
      <c r="D27" s="100"/>
      <c r="E27" s="100"/>
      <c r="F27" s="607"/>
      <c r="G27" s="607">
        <f t="shared" si="0"/>
        <v>0</v>
      </c>
      <c r="H27" s="607"/>
      <c r="I27" s="607"/>
      <c r="J27" s="607"/>
      <c r="K27" s="608"/>
      <c r="L27" s="38"/>
      <c r="M27" s="38"/>
    </row>
    <row r="28" spans="1:13" x14ac:dyDescent="0.2">
      <c r="A28" s="939">
        <v>5</v>
      </c>
      <c r="B28" s="940"/>
      <c r="C28" s="940"/>
      <c r="D28" s="940"/>
      <c r="E28" s="940"/>
      <c r="F28" s="940"/>
      <c r="G28" s="609">
        <f>SUM(G17:G27)</f>
        <v>15956000</v>
      </c>
      <c r="H28" s="609">
        <f>SUM(H17:H27)</f>
        <v>15956000</v>
      </c>
      <c r="I28" s="609">
        <f>SUM(I17:I27)</f>
        <v>0</v>
      </c>
      <c r="J28" s="609">
        <f>SUM(J17:J27)</f>
        <v>0</v>
      </c>
      <c r="K28" s="610">
        <f>SUM(K17:K27)</f>
        <v>0</v>
      </c>
      <c r="L28" s="38"/>
      <c r="M28" s="38"/>
    </row>
    <row r="29" spans="1:13" ht="38.25" x14ac:dyDescent="0.2">
      <c r="A29" s="943" t="s">
        <v>402</v>
      </c>
      <c r="B29" s="944"/>
      <c r="C29" s="944"/>
      <c r="D29" s="51" t="s">
        <v>118</v>
      </c>
      <c r="E29" s="51" t="s">
        <v>405</v>
      </c>
      <c r="F29" s="51" t="s">
        <v>470</v>
      </c>
      <c r="G29" s="611" t="s">
        <v>471</v>
      </c>
      <c r="H29" s="604" t="s">
        <v>411</v>
      </c>
      <c r="I29" s="604" t="s">
        <v>412</v>
      </c>
      <c r="J29" s="604" t="s">
        <v>411</v>
      </c>
      <c r="K29" s="605" t="s">
        <v>412</v>
      </c>
      <c r="L29" s="38"/>
      <c r="M29" s="38"/>
    </row>
    <row r="30" spans="1:13" x14ac:dyDescent="0.2">
      <c r="A30" s="945" t="s">
        <v>472</v>
      </c>
      <c r="B30" s="946"/>
      <c r="C30" s="946"/>
      <c r="D30" s="946"/>
      <c r="E30" s="946"/>
      <c r="F30" s="946"/>
      <c r="G30" s="946"/>
      <c r="H30" s="946"/>
      <c r="I30" s="946"/>
      <c r="J30" s="946"/>
      <c r="K30" s="947"/>
      <c r="L30" s="38"/>
      <c r="M30" s="38"/>
    </row>
    <row r="31" spans="1:13" x14ac:dyDescent="0.2">
      <c r="A31" s="825" t="s">
        <v>436</v>
      </c>
      <c r="B31" s="826"/>
      <c r="C31" s="826"/>
      <c r="D31" s="20" t="s">
        <v>437</v>
      </c>
      <c r="E31" s="20">
        <v>2</v>
      </c>
      <c r="F31" s="607">
        <f>255000</f>
        <v>255000</v>
      </c>
      <c r="G31" s="607">
        <f t="shared" ref="G31:G42" si="1">E31*F31</f>
        <v>510000</v>
      </c>
      <c r="H31" s="612">
        <f>G31</f>
        <v>510000</v>
      </c>
      <c r="I31" s="613"/>
      <c r="J31" s="614"/>
      <c r="K31" s="615"/>
      <c r="L31" s="38"/>
      <c r="M31" s="38"/>
    </row>
    <row r="32" spans="1:13" ht="38.25" x14ac:dyDescent="0.2">
      <c r="A32" s="825" t="s">
        <v>438</v>
      </c>
      <c r="B32" s="826"/>
      <c r="C32" s="826"/>
      <c r="D32" s="20" t="s">
        <v>439</v>
      </c>
      <c r="E32" s="20">
        <v>1</v>
      </c>
      <c r="F32" s="607">
        <v>1077860</v>
      </c>
      <c r="G32" s="607">
        <f t="shared" si="1"/>
        <v>1077860</v>
      </c>
      <c r="H32" s="612">
        <f>G32</f>
        <v>1077860</v>
      </c>
      <c r="I32" s="613"/>
      <c r="J32" s="614"/>
      <c r="K32" s="615"/>
      <c r="L32" s="38"/>
      <c r="M32" s="38"/>
    </row>
    <row r="33" spans="1:13" x14ac:dyDescent="0.2">
      <c r="A33" s="825"/>
      <c r="B33" s="826"/>
      <c r="C33" s="826"/>
      <c r="D33" s="20"/>
      <c r="E33" s="20"/>
      <c r="F33" s="607"/>
      <c r="G33" s="607">
        <f t="shared" si="1"/>
        <v>0</v>
      </c>
      <c r="H33" s="613"/>
      <c r="I33" s="613"/>
      <c r="J33" s="614"/>
      <c r="K33" s="615"/>
      <c r="L33" s="38"/>
      <c r="M33" s="38"/>
    </row>
    <row r="34" spans="1:13" x14ac:dyDescent="0.2">
      <c r="A34" s="825"/>
      <c r="B34" s="826"/>
      <c r="C34" s="826"/>
      <c r="D34" s="20"/>
      <c r="E34" s="20"/>
      <c r="F34" s="607"/>
      <c r="G34" s="607">
        <f t="shared" si="1"/>
        <v>0</v>
      </c>
      <c r="H34" s="613"/>
      <c r="I34" s="613"/>
      <c r="J34" s="614"/>
      <c r="K34" s="615"/>
      <c r="L34" s="38"/>
      <c r="M34" s="38"/>
    </row>
    <row r="35" spans="1:13" x14ac:dyDescent="0.2">
      <c r="A35" s="825"/>
      <c r="B35" s="826"/>
      <c r="C35" s="826"/>
      <c r="D35" s="20"/>
      <c r="E35" s="20"/>
      <c r="F35" s="607"/>
      <c r="G35" s="607">
        <f t="shared" si="1"/>
        <v>0</v>
      </c>
      <c r="H35" s="613"/>
      <c r="I35" s="613"/>
      <c r="J35" s="614"/>
      <c r="K35" s="615"/>
      <c r="L35" s="38"/>
      <c r="M35" s="38"/>
    </row>
    <row r="36" spans="1:13" x14ac:dyDescent="0.2">
      <c r="A36" s="825"/>
      <c r="B36" s="826"/>
      <c r="C36" s="826"/>
      <c r="D36" s="20"/>
      <c r="E36" s="20"/>
      <c r="F36" s="607"/>
      <c r="G36" s="607">
        <f t="shared" si="1"/>
        <v>0</v>
      </c>
      <c r="H36" s="613"/>
      <c r="I36" s="613"/>
      <c r="J36" s="614"/>
      <c r="K36" s="615"/>
      <c r="L36" s="38"/>
      <c r="M36" s="38"/>
    </row>
    <row r="37" spans="1:13" x14ac:dyDescent="0.2">
      <c r="A37" s="825"/>
      <c r="B37" s="826"/>
      <c r="C37" s="826"/>
      <c r="D37" s="20"/>
      <c r="E37" s="20"/>
      <c r="F37" s="607"/>
      <c r="G37" s="607">
        <f t="shared" si="1"/>
        <v>0</v>
      </c>
      <c r="H37" s="613"/>
      <c r="I37" s="613"/>
      <c r="J37" s="614"/>
      <c r="K37" s="615"/>
      <c r="L37" s="38"/>
      <c r="M37" s="38"/>
    </row>
    <row r="38" spans="1:13" x14ac:dyDescent="0.2">
      <c r="A38" s="825"/>
      <c r="B38" s="826"/>
      <c r="C38" s="826"/>
      <c r="D38" s="20"/>
      <c r="E38" s="20"/>
      <c r="F38" s="607"/>
      <c r="G38" s="607">
        <f t="shared" si="1"/>
        <v>0</v>
      </c>
      <c r="H38" s="613"/>
      <c r="I38" s="613"/>
      <c r="J38" s="614"/>
      <c r="K38" s="615"/>
      <c r="L38" s="38"/>
      <c r="M38" s="38"/>
    </row>
    <row r="39" spans="1:13" x14ac:dyDescent="0.2">
      <c r="A39" s="825"/>
      <c r="B39" s="826"/>
      <c r="C39" s="826"/>
      <c r="D39" s="20"/>
      <c r="E39" s="20"/>
      <c r="F39" s="607"/>
      <c r="G39" s="607">
        <f t="shared" si="1"/>
        <v>0</v>
      </c>
      <c r="H39" s="613"/>
      <c r="I39" s="613"/>
      <c r="J39" s="614"/>
      <c r="K39" s="615"/>
      <c r="L39" s="38"/>
      <c r="M39" s="38"/>
    </row>
    <row r="40" spans="1:13" x14ac:dyDescent="0.2">
      <c r="A40" s="825"/>
      <c r="B40" s="826"/>
      <c r="C40" s="826"/>
      <c r="D40" s="20"/>
      <c r="E40" s="20"/>
      <c r="F40" s="607"/>
      <c r="G40" s="607">
        <f t="shared" si="1"/>
        <v>0</v>
      </c>
      <c r="H40" s="613"/>
      <c r="I40" s="613"/>
      <c r="J40" s="614"/>
      <c r="K40" s="615"/>
      <c r="L40" s="38"/>
      <c r="M40" s="38"/>
    </row>
    <row r="41" spans="1:13" x14ac:dyDescent="0.2">
      <c r="A41" s="825"/>
      <c r="B41" s="826"/>
      <c r="C41" s="826"/>
      <c r="D41" s="20"/>
      <c r="E41" s="20"/>
      <c r="F41" s="607"/>
      <c r="G41" s="607">
        <f t="shared" si="1"/>
        <v>0</v>
      </c>
      <c r="H41" s="613"/>
      <c r="I41" s="613"/>
      <c r="J41" s="614"/>
      <c r="K41" s="615"/>
      <c r="L41" s="38"/>
      <c r="M41" s="38"/>
    </row>
    <row r="42" spans="1:13" x14ac:dyDescent="0.2">
      <c r="A42" s="825"/>
      <c r="B42" s="826"/>
      <c r="C42" s="826"/>
      <c r="D42" s="20"/>
      <c r="E42" s="20"/>
      <c r="F42" s="607"/>
      <c r="G42" s="607">
        <f t="shared" si="1"/>
        <v>0</v>
      </c>
      <c r="H42" s="613"/>
      <c r="I42" s="613"/>
      <c r="J42" s="614"/>
      <c r="K42" s="615"/>
      <c r="L42" s="38"/>
      <c r="M42" s="38"/>
    </row>
    <row r="43" spans="1:13" x14ac:dyDescent="0.2">
      <c r="A43" s="939" t="s">
        <v>478</v>
      </c>
      <c r="B43" s="940"/>
      <c r="C43" s="940"/>
      <c r="D43" s="940"/>
      <c r="E43" s="940"/>
      <c r="F43" s="940"/>
      <c r="G43" s="609">
        <f>SUM(G31:G42)</f>
        <v>1587860</v>
      </c>
      <c r="H43" s="609">
        <f>SUM(H31:H42)</f>
        <v>1587860</v>
      </c>
      <c r="I43" s="609">
        <f>SUM(I31:I42)</f>
        <v>0</v>
      </c>
      <c r="J43" s="609">
        <f>SUM(J31:J42)</f>
        <v>0</v>
      </c>
      <c r="K43" s="610">
        <f>SUM(K31:K42)</f>
        <v>0</v>
      </c>
      <c r="L43" s="38"/>
      <c r="M43" s="38"/>
    </row>
    <row r="44" spans="1:13" x14ac:dyDescent="0.2">
      <c r="A44" s="941" t="s">
        <v>479</v>
      </c>
      <c r="B44" s="942"/>
      <c r="C44" s="942"/>
      <c r="D44" s="942"/>
      <c r="E44" s="942"/>
      <c r="F44" s="942"/>
      <c r="G44" s="616">
        <f>G28+G43</f>
        <v>17543860</v>
      </c>
      <c r="H44" s="616">
        <f>H28+H43</f>
        <v>17543860</v>
      </c>
      <c r="I44" s="616">
        <f>I28+I43</f>
        <v>0</v>
      </c>
      <c r="J44" s="616">
        <f>J28+J43</f>
        <v>0</v>
      </c>
      <c r="K44" s="617">
        <f>K28+K43</f>
        <v>0</v>
      </c>
      <c r="L44" s="618" t="e">
        <f>#REF!-#REF!</f>
        <v>#REF!</v>
      </c>
      <c r="M44" s="619"/>
    </row>
    <row r="45" spans="1:13" x14ac:dyDescent="0.2">
      <c r="A45" s="927" t="s">
        <v>480</v>
      </c>
      <c r="B45" s="928"/>
      <c r="C45" s="928"/>
      <c r="D45" s="928"/>
      <c r="E45" s="928"/>
      <c r="F45" s="928"/>
      <c r="G45" s="599" t="s">
        <v>481</v>
      </c>
      <c r="H45" s="990"/>
      <c r="I45" s="990"/>
      <c r="J45" s="990"/>
      <c r="K45" s="991"/>
      <c r="L45" s="38"/>
      <c r="M45" s="106"/>
    </row>
    <row r="46" spans="1:13" x14ac:dyDescent="0.2">
      <c r="A46" s="992" t="str">
        <f>IF(G45="Si","Administración","Gastos de administración")</f>
        <v>Administración</v>
      </c>
      <c r="B46" s="993"/>
      <c r="C46" s="993"/>
      <c r="D46" s="993"/>
      <c r="E46" s="994"/>
      <c r="F46" s="620">
        <v>0.14000000000000001</v>
      </c>
      <c r="G46" s="621">
        <f>G44*F46</f>
        <v>2456140.4000000004</v>
      </c>
      <c r="H46" s="622">
        <f>G46</f>
        <v>2456140.4000000004</v>
      </c>
      <c r="I46" s="622"/>
      <c r="J46" s="622"/>
      <c r="K46" s="623"/>
      <c r="L46" s="624" t="s">
        <v>482</v>
      </c>
      <c r="M46" s="625"/>
    </row>
    <row r="47" spans="1:13" ht="15" x14ac:dyDescent="0.2">
      <c r="A47" s="934" t="str">
        <f>IF(G45="Si","Utilidad","")</f>
        <v>Utilidad</v>
      </c>
      <c r="B47" s="995"/>
      <c r="C47" s="995"/>
      <c r="D47" s="995"/>
      <c r="E47" s="996"/>
      <c r="F47" s="626"/>
      <c r="G47" s="627">
        <v>0</v>
      </c>
      <c r="H47" s="607"/>
      <c r="I47" s="607"/>
      <c r="J47" s="607"/>
      <c r="K47" s="608"/>
      <c r="L47" s="38"/>
      <c r="M47" s="38"/>
    </row>
    <row r="48" spans="1:13" ht="15" x14ac:dyDescent="0.2">
      <c r="A48" s="934" t="str">
        <f>IF(G45="Si","IVA","")</f>
        <v>IVA</v>
      </c>
      <c r="B48" s="995"/>
      <c r="C48" s="995"/>
      <c r="D48" s="995"/>
      <c r="E48" s="996"/>
      <c r="F48" s="626"/>
      <c r="G48" s="627">
        <v>0</v>
      </c>
      <c r="H48" s="607"/>
      <c r="I48" s="607"/>
      <c r="J48" s="607"/>
      <c r="K48" s="608"/>
      <c r="L48" s="600" t="s">
        <v>453</v>
      </c>
      <c r="M48" s="38"/>
    </row>
    <row r="49" spans="1:13" x14ac:dyDescent="0.2">
      <c r="A49" s="937" t="str">
        <f>IF(G45="Si","TOTAL (después de AU e IVA)", "TOTAL (después de administración)")</f>
        <v>TOTAL (después de AU e IVA)</v>
      </c>
      <c r="B49" s="938"/>
      <c r="C49" s="938"/>
      <c r="D49" s="938"/>
      <c r="E49" s="938"/>
      <c r="F49" s="938"/>
      <c r="G49" s="628">
        <f>SUM(G46:G48)+G44</f>
        <v>20000000.399999999</v>
      </c>
      <c r="H49" s="629">
        <f>SUM(H46:H48)+H44</f>
        <v>20000000.399999999</v>
      </c>
      <c r="I49" s="629">
        <f>SUM(I46:I48)+I44</f>
        <v>0</v>
      </c>
      <c r="J49" s="629">
        <f>SUM(J46:J48)+J44</f>
        <v>0</v>
      </c>
      <c r="K49" s="630">
        <f>SUM(K46:K48)+K44</f>
        <v>0</v>
      </c>
      <c r="L49" s="38"/>
      <c r="M49" s="38"/>
    </row>
    <row r="50" spans="1:13" ht="140.25" x14ac:dyDescent="0.2">
      <c r="A50" s="200" t="s">
        <v>483</v>
      </c>
      <c r="B50" s="366">
        <v>8</v>
      </c>
      <c r="C50" s="201" t="s">
        <v>118</v>
      </c>
      <c r="D50" s="366" t="s">
        <v>509</v>
      </c>
      <c r="E50" s="201" t="s">
        <v>484</v>
      </c>
      <c r="F50" s="443">
        <f>IFERROR(G44/B50,0)</f>
        <v>2192982.5</v>
      </c>
      <c r="G50" s="921" t="s">
        <v>485</v>
      </c>
      <c r="H50" s="922"/>
      <c r="I50" s="922"/>
      <c r="J50" s="922"/>
      <c r="K50" s="923"/>
      <c r="L50" s="38"/>
      <c r="M50" s="38"/>
    </row>
    <row r="51" spans="1:13" x14ac:dyDescent="0.2">
      <c r="A51" s="924"/>
      <c r="B51" s="925"/>
      <c r="C51" s="925"/>
      <c r="D51" s="925"/>
      <c r="E51" s="925"/>
      <c r="F51" s="925"/>
      <c r="G51" s="925"/>
      <c r="H51" s="925"/>
      <c r="I51" s="925"/>
      <c r="J51" s="925"/>
      <c r="K51" s="926"/>
      <c r="L51" s="38"/>
      <c r="M51" s="106"/>
    </row>
    <row r="52" spans="1:13" ht="153" x14ac:dyDescent="0.2">
      <c r="A52" s="200" t="s">
        <v>483</v>
      </c>
      <c r="B52" s="366">
        <v>8</v>
      </c>
      <c r="C52" s="201" t="s">
        <v>118</v>
      </c>
      <c r="D52" s="366" t="s">
        <v>509</v>
      </c>
      <c r="E52" s="201" t="s">
        <v>487</v>
      </c>
      <c r="F52" s="443">
        <f>IFERROR((G44-G28)/B52,0)</f>
        <v>198482.5</v>
      </c>
      <c r="G52" s="921" t="s">
        <v>485</v>
      </c>
      <c r="H52" s="922"/>
      <c r="I52" s="922"/>
      <c r="J52" s="922"/>
      <c r="K52" s="923"/>
      <c r="L52" s="38"/>
      <c r="M52" s="38"/>
    </row>
  </sheetData>
  <mergeCells count="47">
    <mergeCell ref="A49:F49"/>
    <mergeCell ref="G50:K50"/>
    <mergeCell ref="A51:K51"/>
    <mergeCell ref="G52:K52"/>
    <mergeCell ref="A44:F44"/>
    <mergeCell ref="A45:F45"/>
    <mergeCell ref="H45:K45"/>
    <mergeCell ref="A46:E46"/>
    <mergeCell ref="A47:E47"/>
    <mergeCell ref="A48:E48"/>
    <mergeCell ref="A43:F43"/>
    <mergeCell ref="A32:C32"/>
    <mergeCell ref="A33:C33"/>
    <mergeCell ref="A34:C34"/>
    <mergeCell ref="A35:C35"/>
    <mergeCell ref="A36:C36"/>
    <mergeCell ref="A37:C37"/>
    <mergeCell ref="A38:C38"/>
    <mergeCell ref="A39:C39"/>
    <mergeCell ref="A40:C40"/>
    <mergeCell ref="A41:C41"/>
    <mergeCell ref="A42:C42"/>
    <mergeCell ref="A31:C31"/>
    <mergeCell ref="A10:E10"/>
    <mergeCell ref="F10:K10"/>
    <mergeCell ref="A12:G13"/>
    <mergeCell ref="H12:K12"/>
    <mergeCell ref="H13:I13"/>
    <mergeCell ref="J13:K13"/>
    <mergeCell ref="A14:K14"/>
    <mergeCell ref="A16:K16"/>
    <mergeCell ref="A28:F28"/>
    <mergeCell ref="A29:C29"/>
    <mergeCell ref="A30:K30"/>
    <mergeCell ref="A6:E6"/>
    <mergeCell ref="F6:K6"/>
    <mergeCell ref="A8:E8"/>
    <mergeCell ref="F8:K8"/>
    <mergeCell ref="A9:E9"/>
    <mergeCell ref="F9:K9"/>
    <mergeCell ref="A5:E5"/>
    <mergeCell ref="F5:K5"/>
    <mergeCell ref="A1:C3"/>
    <mergeCell ref="D1:K1"/>
    <mergeCell ref="D2:K2"/>
    <mergeCell ref="D3:F3"/>
    <mergeCell ref="G3:K3"/>
  </mergeCells>
  <dataValidations count="1">
    <dataValidation type="list" allowBlank="1" showInputMessage="1" showErrorMessage="1" sqref="G45" xr:uid="{B614A3D5-8D99-424F-943B-A213D644E56F}">
      <formula1>"Si, No"</formula1>
    </dataValidation>
  </dataValidations>
  <hyperlinks>
    <hyperlink ref="L46" location="gtosadm" display="Gastos de administración" xr:uid="{CA8F2013-3468-4C11-ADE3-75A912F87D1C}"/>
    <hyperlink ref="L48" location="IVA" display="Info IVA" xr:uid="{0AA2F1B3-9BC4-4ECD-81E4-3F303782BCA0}"/>
    <hyperlink ref="L1" location="ins" display="Instructivo" xr:uid="{7A295D9F-CFD5-49DC-8146-7ACC690FD38E}"/>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7C333-F2A8-457C-B6E1-6382978234B9}">
  <sheetPr>
    <tabColor theme="5" tint="0.39997558519241921"/>
  </sheetPr>
  <dimension ref="A1:W527"/>
  <sheetViews>
    <sheetView showGridLines="0" zoomScaleNormal="100" workbookViewId="0">
      <selection activeCell="K432" sqref="K432"/>
    </sheetView>
  </sheetViews>
  <sheetFormatPr baseColWidth="10" defaultColWidth="11.5" defaultRowHeight="20.100000000000001" customHeight="1" x14ac:dyDescent="0.2"/>
  <cols>
    <col min="1" max="1" width="39.5" style="104" customWidth="1"/>
    <col min="2" max="2" width="14.83203125" style="104" customWidth="1"/>
    <col min="3" max="3" width="11.83203125" style="104" customWidth="1"/>
    <col min="4" max="4" width="22.83203125" style="104" customWidth="1"/>
    <col min="5" max="10" width="22.83203125" style="38" customWidth="1"/>
    <col min="11" max="11" width="20.33203125" style="38" customWidth="1"/>
    <col min="12" max="12" width="20.5" style="38" hidden="1" customWidth="1"/>
    <col min="13" max="13" width="21.5" style="38" hidden="1" customWidth="1"/>
    <col min="14" max="16384" width="11.5" style="38"/>
  </cols>
  <sheetData>
    <row r="1" spans="1:13" ht="20.100000000000001" customHeight="1" x14ac:dyDescent="0.2">
      <c r="A1" s="1001"/>
      <c r="B1" s="841" t="s">
        <v>0</v>
      </c>
      <c r="C1" s="841"/>
      <c r="D1" s="841"/>
      <c r="E1" s="841"/>
      <c r="F1" s="841"/>
      <c r="G1" s="841"/>
      <c r="H1" s="841"/>
      <c r="I1" s="841"/>
      <c r="J1" s="841"/>
      <c r="K1" s="846"/>
      <c r="L1" s="189" t="s">
        <v>104</v>
      </c>
      <c r="M1" s="34"/>
    </row>
    <row r="2" spans="1:13" ht="20.100000000000001" customHeight="1" x14ac:dyDescent="0.2">
      <c r="A2" s="1002"/>
      <c r="B2" s="843" t="s">
        <v>510</v>
      </c>
      <c r="C2" s="843"/>
      <c r="D2" s="843"/>
      <c r="E2" s="843"/>
      <c r="F2" s="843"/>
      <c r="G2" s="843"/>
      <c r="H2" s="843"/>
      <c r="I2" s="843"/>
      <c r="J2" s="843"/>
      <c r="K2" s="847"/>
    </row>
    <row r="3" spans="1:13" ht="20.100000000000001" customHeight="1" thickBot="1" x14ac:dyDescent="0.25">
      <c r="A3" s="1003"/>
      <c r="B3" s="845" t="s">
        <v>2</v>
      </c>
      <c r="C3" s="845"/>
      <c r="D3" s="845"/>
      <c r="E3" s="845"/>
      <c r="F3" s="845"/>
      <c r="G3" s="845"/>
      <c r="H3" s="845"/>
      <c r="I3" s="1004" t="s">
        <v>511</v>
      </c>
      <c r="J3" s="1005"/>
      <c r="K3" s="1006"/>
    </row>
    <row r="4" spans="1:13" ht="20.100000000000001" customHeight="1" thickBot="1" x14ac:dyDescent="0.25">
      <c r="A4" s="134"/>
      <c r="B4" s="35"/>
      <c r="C4" s="35"/>
      <c r="D4" s="35"/>
      <c r="E4" s="35"/>
      <c r="F4" s="35"/>
      <c r="G4" s="35"/>
      <c r="H4" s="35"/>
      <c r="I4" s="35"/>
      <c r="J4" s="35"/>
      <c r="K4" s="35"/>
    </row>
    <row r="5" spans="1:13" ht="45.75" customHeight="1" thickBot="1" x14ac:dyDescent="0.25">
      <c r="A5" s="957" t="s">
        <v>512</v>
      </c>
      <c r="B5" s="849"/>
      <c r="C5" s="963"/>
      <c r="D5" s="1007">
        <f>'[8]Plan Ejecución'!S5</f>
        <v>0</v>
      </c>
      <c r="E5" s="1008"/>
      <c r="F5" s="1008"/>
      <c r="G5" s="1008"/>
      <c r="H5" s="1008"/>
      <c r="I5" s="1008"/>
      <c r="J5" s="1008"/>
      <c r="K5" s="1009"/>
    </row>
    <row r="6" spans="1:13" ht="36.75" customHeight="1" thickBot="1" x14ac:dyDescent="0.25">
      <c r="A6" s="957" t="s">
        <v>513</v>
      </c>
      <c r="B6" s="849"/>
      <c r="C6" s="963"/>
      <c r="D6" s="1007">
        <f>'[8]Plan Ejecución'!S6</f>
        <v>0</v>
      </c>
      <c r="E6" s="1008"/>
      <c r="F6" s="1008"/>
      <c r="G6" s="1008"/>
      <c r="H6" s="1008"/>
      <c r="I6" s="1008"/>
      <c r="J6" s="1008"/>
      <c r="K6" s="1009"/>
    </row>
    <row r="7" spans="1:13" ht="20.100000000000001" customHeight="1" x14ac:dyDescent="0.2">
      <c r="A7" s="134"/>
      <c r="B7" s="35"/>
      <c r="C7" s="35"/>
      <c r="D7" s="35"/>
      <c r="E7" s="35"/>
      <c r="F7" s="35"/>
      <c r="G7" s="35"/>
      <c r="H7" s="35"/>
      <c r="I7" s="35"/>
      <c r="J7" s="35"/>
      <c r="K7" s="35"/>
    </row>
    <row r="8" spans="1:13" s="35" customFormat="1" ht="20.100000000000001" customHeight="1" x14ac:dyDescent="0.2">
      <c r="D8" s="255">
        <v>1</v>
      </c>
      <c r="E8" s="255">
        <v>2</v>
      </c>
      <c r="F8" s="255">
        <v>3</v>
      </c>
      <c r="G8" s="255">
        <v>4</v>
      </c>
      <c r="H8" s="255">
        <v>5</v>
      </c>
      <c r="I8" s="255">
        <v>6</v>
      </c>
      <c r="J8" s="255">
        <v>7</v>
      </c>
      <c r="K8" s="111"/>
    </row>
    <row r="9" spans="1:13" s="35" customFormat="1" ht="27" customHeight="1" x14ac:dyDescent="0.2">
      <c r="A9" s="997" t="s">
        <v>514</v>
      </c>
      <c r="B9" s="997"/>
      <c r="C9" s="997"/>
      <c r="D9" s="563" t="s">
        <v>515</v>
      </c>
      <c r="E9" s="563" t="s">
        <v>516</v>
      </c>
      <c r="F9" s="563" t="s">
        <v>517</v>
      </c>
      <c r="G9" s="533"/>
      <c r="H9" s="110"/>
      <c r="I9" s="112"/>
      <c r="J9" s="112"/>
      <c r="K9" s="111"/>
    </row>
    <row r="10" spans="1:13" ht="20.100000000000001" customHeight="1" x14ac:dyDescent="0.2">
      <c r="A10" s="997" t="s">
        <v>518</v>
      </c>
      <c r="B10" s="997"/>
      <c r="C10" s="997"/>
      <c r="D10" s="531" t="s">
        <v>519</v>
      </c>
      <c r="E10" s="531" t="s">
        <v>520</v>
      </c>
      <c r="F10" s="531" t="s">
        <v>521</v>
      </c>
      <c r="G10" s="113"/>
      <c r="H10" s="113"/>
      <c r="I10" s="114"/>
      <c r="J10" s="114"/>
      <c r="K10" s="111"/>
    </row>
    <row r="11" spans="1:13" ht="42.75" customHeight="1" x14ac:dyDescent="0.2">
      <c r="A11" s="115" t="s">
        <v>402</v>
      </c>
      <c r="B11" s="115" t="s">
        <v>118</v>
      </c>
      <c r="C11" s="115" t="s">
        <v>405</v>
      </c>
      <c r="D11" s="99" t="s">
        <v>522</v>
      </c>
      <c r="E11" s="99" t="s">
        <v>522</v>
      </c>
      <c r="F11" s="99" t="s">
        <v>522</v>
      </c>
      <c r="G11" s="99" t="s">
        <v>522</v>
      </c>
      <c r="H11" s="99" t="s">
        <v>522</v>
      </c>
      <c r="I11" s="99" t="s">
        <v>522</v>
      </c>
      <c r="J11" s="99" t="s">
        <v>522</v>
      </c>
      <c r="K11" s="116" t="s">
        <v>523</v>
      </c>
      <c r="M11" s="392" t="s">
        <v>524</v>
      </c>
    </row>
    <row r="12" spans="1:13" ht="63" hidden="1" customHeight="1" x14ac:dyDescent="0.2">
      <c r="A12" s="100">
        <f ca="1">A12:K362</f>
        <v>0</v>
      </c>
      <c r="B12" s="100"/>
      <c r="C12" s="100"/>
      <c r="D12" s="527"/>
      <c r="E12" s="527"/>
      <c r="F12" s="527"/>
      <c r="G12" s="527"/>
      <c r="H12" s="527"/>
      <c r="I12" s="527"/>
      <c r="J12" s="527"/>
      <c r="K12" s="571" t="str">
        <f>IFERROR(AVERAGEIF(D12:J12,"&gt;0",D12:J12),"")</f>
        <v/>
      </c>
      <c r="M12" s="571" t="str">
        <f>IFERROR(MEDIAN(D12:J12),"")</f>
        <v/>
      </c>
    </row>
    <row r="13" spans="1:13" ht="56.25" hidden="1" customHeight="1" x14ac:dyDescent="0.2">
      <c r="A13" s="100"/>
      <c r="B13" s="100"/>
      <c r="C13" s="100"/>
      <c r="D13" s="527"/>
      <c r="E13" s="527"/>
      <c r="F13" s="527"/>
      <c r="G13" s="527"/>
      <c r="H13" s="527"/>
      <c r="I13" s="527"/>
      <c r="J13" s="527"/>
      <c r="K13" s="571" t="str">
        <f>IFERROR(AVERAGEIF(D13:J13,"&gt;0",D13:J13),"")</f>
        <v/>
      </c>
      <c r="M13" s="571" t="str">
        <f>IFERROR(MEDIAN(D13:J13),"")</f>
        <v/>
      </c>
    </row>
    <row r="14" spans="1:13" ht="28.5" hidden="1" customHeight="1" x14ac:dyDescent="0.2">
      <c r="A14" s="100"/>
      <c r="B14" s="100"/>
      <c r="C14" s="100"/>
      <c r="D14" s="527"/>
      <c r="E14" s="527"/>
      <c r="F14" s="527"/>
      <c r="G14" s="527"/>
      <c r="H14" s="527"/>
      <c r="I14" s="527"/>
      <c r="J14" s="527"/>
      <c r="K14" s="571" t="str">
        <f>IFERROR(AVERAGEIF(D14:J14,"&gt;0",D14:J14),"")</f>
        <v/>
      </c>
      <c r="M14" s="571" t="str">
        <f>IFERROR(MEDIAN(D14:J14),"")</f>
        <v/>
      </c>
    </row>
    <row r="15" spans="1:13" ht="28.5" hidden="1" customHeight="1" x14ac:dyDescent="0.2">
      <c r="A15" s="100"/>
      <c r="B15" s="100"/>
      <c r="C15" s="100"/>
      <c r="D15" s="527"/>
      <c r="E15" s="527"/>
      <c r="F15" s="527"/>
      <c r="G15" s="527"/>
      <c r="H15" s="527"/>
      <c r="I15" s="527"/>
      <c r="J15" s="527"/>
      <c r="K15" s="571" t="str">
        <f>IFERROR(AVERAGEIF(D15:J15,"&gt;0",D15:J15),"")</f>
        <v/>
      </c>
      <c r="M15" s="571" t="str">
        <f>IFERROR(MEDIAN(D15:J15),"")</f>
        <v/>
      </c>
    </row>
    <row r="16" spans="1:13" ht="31.5" hidden="1" customHeight="1" x14ac:dyDescent="0.2">
      <c r="A16" s="100"/>
      <c r="B16" s="100"/>
      <c r="C16" s="100"/>
      <c r="D16" s="527"/>
      <c r="E16" s="527"/>
      <c r="F16" s="527"/>
      <c r="G16" s="527"/>
      <c r="H16" s="527"/>
      <c r="I16" s="527"/>
      <c r="J16" s="527"/>
      <c r="K16" s="571"/>
      <c r="M16" s="571"/>
    </row>
    <row r="17" spans="1:13" ht="18" hidden="1" customHeight="1" x14ac:dyDescent="0.2">
      <c r="A17" s="100"/>
      <c r="B17" s="100"/>
      <c r="C17" s="100"/>
      <c r="D17" s="527"/>
      <c r="E17" s="527"/>
      <c r="F17" s="527"/>
      <c r="G17" s="527"/>
      <c r="H17" s="527"/>
      <c r="I17" s="527"/>
      <c r="J17" s="527"/>
      <c r="K17" s="571"/>
      <c r="M17" s="571"/>
    </row>
    <row r="18" spans="1:13" ht="41.25" hidden="1" customHeight="1" x14ac:dyDescent="0.2">
      <c r="A18" s="100"/>
      <c r="B18" s="100"/>
      <c r="C18" s="100"/>
      <c r="D18" s="527"/>
      <c r="E18" s="527"/>
      <c r="F18" s="527"/>
      <c r="G18" s="527"/>
      <c r="H18" s="527"/>
      <c r="I18" s="527"/>
      <c r="J18" s="527"/>
      <c r="K18" s="571"/>
      <c r="M18" s="571"/>
    </row>
    <row r="19" spans="1:13" ht="27" hidden="1" customHeight="1" x14ac:dyDescent="0.2">
      <c r="A19" s="100"/>
      <c r="B19" s="100"/>
      <c r="C19" s="100"/>
      <c r="D19" s="527"/>
      <c r="E19" s="527"/>
      <c r="F19" s="527"/>
      <c r="G19" s="527"/>
      <c r="H19" s="527"/>
      <c r="I19" s="527"/>
      <c r="J19" s="527"/>
      <c r="K19" s="571"/>
      <c r="M19" s="571"/>
    </row>
    <row r="20" spans="1:13" ht="48.75" hidden="1" customHeight="1" x14ac:dyDescent="0.2">
      <c r="A20" s="100"/>
      <c r="B20" s="100"/>
      <c r="C20" s="100"/>
      <c r="D20" s="527"/>
      <c r="E20" s="527"/>
      <c r="F20" s="527"/>
      <c r="G20" s="527"/>
      <c r="H20" s="527"/>
      <c r="I20" s="527"/>
      <c r="J20" s="527"/>
      <c r="K20" s="571"/>
      <c r="M20" s="571"/>
    </row>
    <row r="21" spans="1:13" ht="27" hidden="1" customHeight="1" x14ac:dyDescent="0.2">
      <c r="A21" s="100"/>
      <c r="B21" s="100"/>
      <c r="C21" s="100"/>
      <c r="D21" s="527"/>
      <c r="E21" s="527"/>
      <c r="F21" s="527"/>
      <c r="G21" s="527"/>
      <c r="H21" s="527"/>
      <c r="I21" s="527"/>
      <c r="J21" s="527"/>
      <c r="K21" s="571"/>
      <c r="M21" s="571"/>
    </row>
    <row r="22" spans="1:13" ht="27" hidden="1" customHeight="1" x14ac:dyDescent="0.2">
      <c r="A22" s="100"/>
      <c r="B22" s="100"/>
      <c r="C22" s="100"/>
      <c r="D22" s="527"/>
      <c r="E22" s="527"/>
      <c r="F22" s="527"/>
      <c r="G22" s="527"/>
      <c r="H22" s="527"/>
      <c r="I22" s="527"/>
      <c r="J22" s="527"/>
      <c r="K22" s="571"/>
      <c r="M22" s="571"/>
    </row>
    <row r="23" spans="1:13" ht="71.25" hidden="1" customHeight="1" x14ac:dyDescent="0.2">
      <c r="A23" s="100"/>
      <c r="B23" s="100"/>
      <c r="C23" s="100"/>
      <c r="D23" s="527"/>
      <c r="E23" s="527"/>
      <c r="F23" s="527"/>
      <c r="G23" s="527"/>
      <c r="H23" s="527"/>
      <c r="I23" s="527"/>
      <c r="J23" s="527"/>
      <c r="K23" s="571" t="str">
        <f t="shared" ref="K23:K86" si="0">IFERROR(AVERAGEIF(D23:J23,"&gt;0",D23:J23),"")</f>
        <v/>
      </c>
      <c r="M23" s="571" t="str">
        <f t="shared" ref="M23:M86" si="1">IFERROR(MEDIAN(D23:J23),"")</f>
        <v/>
      </c>
    </row>
    <row r="24" spans="1:13" ht="0.6" customHeight="1" x14ac:dyDescent="0.2">
      <c r="A24" s="100"/>
      <c r="B24" s="100"/>
      <c r="C24" s="100"/>
      <c r="D24" s="527"/>
      <c r="E24" s="527"/>
      <c r="F24" s="527"/>
      <c r="G24" s="527"/>
      <c r="H24" s="527"/>
      <c r="I24" s="527"/>
      <c r="J24" s="527"/>
      <c r="K24" s="571" t="str">
        <f t="shared" si="0"/>
        <v/>
      </c>
      <c r="M24" s="571" t="str">
        <f t="shared" si="1"/>
        <v/>
      </c>
    </row>
    <row r="25" spans="1:13" ht="0.6" customHeight="1" x14ac:dyDescent="0.2">
      <c r="A25" s="100"/>
      <c r="B25" s="100"/>
      <c r="C25" s="100"/>
      <c r="D25" s="527"/>
      <c r="E25" s="527"/>
      <c r="F25" s="527"/>
      <c r="G25" s="527"/>
      <c r="H25" s="527"/>
      <c r="I25" s="527"/>
      <c r="J25" s="527"/>
      <c r="K25" s="571" t="str">
        <f t="shared" si="0"/>
        <v/>
      </c>
      <c r="M25" s="571" t="str">
        <f t="shared" si="1"/>
        <v/>
      </c>
    </row>
    <row r="26" spans="1:13" ht="0.6" customHeight="1" x14ac:dyDescent="0.2">
      <c r="A26" s="100"/>
      <c r="B26" s="100"/>
      <c r="C26" s="100"/>
      <c r="D26" s="527"/>
      <c r="E26" s="527"/>
      <c r="F26" s="527"/>
      <c r="G26" s="527"/>
      <c r="H26" s="527"/>
      <c r="I26" s="527"/>
      <c r="J26" s="527"/>
      <c r="K26" s="571" t="str">
        <f t="shared" si="0"/>
        <v/>
      </c>
      <c r="M26" s="571" t="str">
        <f t="shared" si="1"/>
        <v/>
      </c>
    </row>
    <row r="27" spans="1:13" ht="0.6" customHeight="1" x14ac:dyDescent="0.2">
      <c r="A27" s="100"/>
      <c r="B27" s="100"/>
      <c r="C27" s="100"/>
      <c r="D27" s="527"/>
      <c r="E27" s="527"/>
      <c r="F27" s="527"/>
      <c r="G27" s="527"/>
      <c r="H27" s="527"/>
      <c r="I27" s="527"/>
      <c r="J27" s="527"/>
      <c r="K27" s="571" t="str">
        <f t="shared" si="0"/>
        <v/>
      </c>
      <c r="M27" s="571" t="str">
        <f t="shared" si="1"/>
        <v/>
      </c>
    </row>
    <row r="28" spans="1:13" ht="0.6" customHeight="1" x14ac:dyDescent="0.2">
      <c r="A28" s="100"/>
      <c r="B28" s="100"/>
      <c r="C28" s="100"/>
      <c r="D28" s="527"/>
      <c r="E28" s="527"/>
      <c r="F28" s="527"/>
      <c r="G28" s="527"/>
      <c r="H28" s="527"/>
      <c r="I28" s="527"/>
      <c r="J28" s="527"/>
      <c r="K28" s="571" t="str">
        <f t="shared" si="0"/>
        <v/>
      </c>
      <c r="M28" s="571" t="str">
        <f t="shared" si="1"/>
        <v/>
      </c>
    </row>
    <row r="29" spans="1:13" ht="0.6" customHeight="1" x14ac:dyDescent="0.2">
      <c r="A29" s="100"/>
      <c r="B29" s="100"/>
      <c r="C29" s="100"/>
      <c r="D29" s="527"/>
      <c r="E29" s="527"/>
      <c r="F29" s="527"/>
      <c r="G29" s="527"/>
      <c r="H29" s="527"/>
      <c r="I29" s="527"/>
      <c r="J29" s="527"/>
      <c r="K29" s="571" t="str">
        <f t="shared" si="0"/>
        <v/>
      </c>
      <c r="M29" s="571" t="str">
        <f t="shared" si="1"/>
        <v/>
      </c>
    </row>
    <row r="30" spans="1:13" ht="0.6" customHeight="1" x14ac:dyDescent="0.2">
      <c r="A30" s="100"/>
      <c r="B30" s="100"/>
      <c r="C30" s="100"/>
      <c r="D30" s="527"/>
      <c r="E30" s="527"/>
      <c r="F30" s="527"/>
      <c r="G30" s="527"/>
      <c r="H30" s="527"/>
      <c r="I30" s="527"/>
      <c r="J30" s="527"/>
      <c r="K30" s="571" t="str">
        <f t="shared" si="0"/>
        <v/>
      </c>
      <c r="M30" s="571" t="str">
        <f t="shared" si="1"/>
        <v/>
      </c>
    </row>
    <row r="31" spans="1:13" ht="0.6" customHeight="1" x14ac:dyDescent="0.2">
      <c r="A31" s="100"/>
      <c r="B31" s="100"/>
      <c r="C31" s="100"/>
      <c r="D31" s="527"/>
      <c r="E31" s="527"/>
      <c r="F31" s="527"/>
      <c r="G31" s="527"/>
      <c r="H31" s="527"/>
      <c r="I31" s="527"/>
      <c r="J31" s="527"/>
      <c r="K31" s="571" t="str">
        <f t="shared" si="0"/>
        <v/>
      </c>
      <c r="M31" s="571" t="str">
        <f t="shared" si="1"/>
        <v/>
      </c>
    </row>
    <row r="32" spans="1:13" ht="0.6" customHeight="1" x14ac:dyDescent="0.2">
      <c r="A32" s="100"/>
      <c r="B32" s="100"/>
      <c r="C32" s="100"/>
      <c r="D32" s="527"/>
      <c r="E32" s="527"/>
      <c r="F32" s="527"/>
      <c r="G32" s="527"/>
      <c r="H32" s="527"/>
      <c r="I32" s="527"/>
      <c r="J32" s="527"/>
      <c r="K32" s="571" t="str">
        <f t="shared" si="0"/>
        <v/>
      </c>
      <c r="M32" s="571" t="str">
        <f t="shared" si="1"/>
        <v/>
      </c>
    </row>
    <row r="33" spans="1:13" ht="0.6" customHeight="1" x14ac:dyDescent="0.2">
      <c r="A33" s="100"/>
      <c r="B33" s="100"/>
      <c r="C33" s="100"/>
      <c r="D33" s="527"/>
      <c r="E33" s="527"/>
      <c r="F33" s="527"/>
      <c r="G33" s="527"/>
      <c r="H33" s="527"/>
      <c r="I33" s="527"/>
      <c r="J33" s="527"/>
      <c r="K33" s="571" t="str">
        <f t="shared" si="0"/>
        <v/>
      </c>
      <c r="M33" s="571" t="str">
        <f t="shared" si="1"/>
        <v/>
      </c>
    </row>
    <row r="34" spans="1:13" ht="0.6" customHeight="1" x14ac:dyDescent="0.2">
      <c r="A34" s="100"/>
      <c r="B34" s="100"/>
      <c r="C34" s="100"/>
      <c r="D34" s="527"/>
      <c r="E34" s="527"/>
      <c r="F34" s="527"/>
      <c r="G34" s="527"/>
      <c r="H34" s="527"/>
      <c r="I34" s="527"/>
      <c r="J34" s="527"/>
      <c r="K34" s="571" t="str">
        <f t="shared" si="0"/>
        <v/>
      </c>
      <c r="M34" s="571" t="str">
        <f t="shared" si="1"/>
        <v/>
      </c>
    </row>
    <row r="35" spans="1:13" ht="0.6" customHeight="1" x14ac:dyDescent="0.2">
      <c r="A35" s="100"/>
      <c r="B35" s="100"/>
      <c r="C35" s="100"/>
      <c r="D35" s="527"/>
      <c r="E35" s="527"/>
      <c r="F35" s="527"/>
      <c r="G35" s="527"/>
      <c r="H35" s="527"/>
      <c r="I35" s="527"/>
      <c r="J35" s="527"/>
      <c r="K35" s="571" t="str">
        <f t="shared" si="0"/>
        <v/>
      </c>
      <c r="M35" s="571" t="str">
        <f t="shared" si="1"/>
        <v/>
      </c>
    </row>
    <row r="36" spans="1:13" ht="0.6" customHeight="1" x14ac:dyDescent="0.2">
      <c r="A36" s="100"/>
      <c r="B36" s="100"/>
      <c r="C36" s="100"/>
      <c r="D36" s="527"/>
      <c r="E36" s="527"/>
      <c r="F36" s="527"/>
      <c r="G36" s="527"/>
      <c r="H36" s="527"/>
      <c r="I36" s="527"/>
      <c r="J36" s="527"/>
      <c r="K36" s="571" t="str">
        <f t="shared" si="0"/>
        <v/>
      </c>
      <c r="M36" s="571" t="str">
        <f t="shared" si="1"/>
        <v/>
      </c>
    </row>
    <row r="37" spans="1:13" ht="0.6" customHeight="1" x14ac:dyDescent="0.2">
      <c r="A37" s="100"/>
      <c r="B37" s="100"/>
      <c r="C37" s="100"/>
      <c r="D37" s="527"/>
      <c r="E37" s="527"/>
      <c r="F37" s="527"/>
      <c r="G37" s="527"/>
      <c r="H37" s="527"/>
      <c r="I37" s="527"/>
      <c r="J37" s="527"/>
      <c r="K37" s="571" t="str">
        <f t="shared" si="0"/>
        <v/>
      </c>
      <c r="M37" s="571" t="str">
        <f t="shared" si="1"/>
        <v/>
      </c>
    </row>
    <row r="38" spans="1:13" ht="0.6" customHeight="1" x14ac:dyDescent="0.2">
      <c r="A38" s="100"/>
      <c r="B38" s="100"/>
      <c r="C38" s="100"/>
      <c r="D38" s="527"/>
      <c r="E38" s="527"/>
      <c r="F38" s="527"/>
      <c r="G38" s="527"/>
      <c r="H38" s="527"/>
      <c r="I38" s="527"/>
      <c r="J38" s="527"/>
      <c r="K38" s="571" t="str">
        <f t="shared" si="0"/>
        <v/>
      </c>
      <c r="M38" s="571" t="str">
        <f t="shared" si="1"/>
        <v/>
      </c>
    </row>
    <row r="39" spans="1:13" ht="0.6" customHeight="1" x14ac:dyDescent="0.2">
      <c r="A39" s="100"/>
      <c r="B39" s="100"/>
      <c r="C39" s="100"/>
      <c r="D39" s="527"/>
      <c r="E39" s="527"/>
      <c r="F39" s="527"/>
      <c r="G39" s="527"/>
      <c r="H39" s="527"/>
      <c r="I39" s="527"/>
      <c r="J39" s="527"/>
      <c r="K39" s="571" t="str">
        <f t="shared" si="0"/>
        <v/>
      </c>
      <c r="M39" s="571" t="str">
        <f t="shared" si="1"/>
        <v/>
      </c>
    </row>
    <row r="40" spans="1:13" ht="0.6" customHeight="1" x14ac:dyDescent="0.2">
      <c r="A40" s="100"/>
      <c r="B40" s="100"/>
      <c r="C40" s="100"/>
      <c r="D40" s="527"/>
      <c r="E40" s="527"/>
      <c r="F40" s="527"/>
      <c r="G40" s="527"/>
      <c r="H40" s="527"/>
      <c r="I40" s="527"/>
      <c r="J40" s="527"/>
      <c r="K40" s="571" t="str">
        <f t="shared" si="0"/>
        <v/>
      </c>
      <c r="M40" s="571" t="str">
        <f t="shared" si="1"/>
        <v/>
      </c>
    </row>
    <row r="41" spans="1:13" ht="0.6" customHeight="1" x14ac:dyDescent="0.2">
      <c r="A41" s="100"/>
      <c r="B41" s="100"/>
      <c r="C41" s="100"/>
      <c r="D41" s="527"/>
      <c r="E41" s="527"/>
      <c r="F41" s="527"/>
      <c r="G41" s="527"/>
      <c r="H41" s="527"/>
      <c r="I41" s="527"/>
      <c r="J41" s="527"/>
      <c r="K41" s="571" t="str">
        <f t="shared" si="0"/>
        <v/>
      </c>
      <c r="M41" s="571" t="str">
        <f t="shared" si="1"/>
        <v/>
      </c>
    </row>
    <row r="42" spans="1:13" ht="0.6" customHeight="1" x14ac:dyDescent="0.2">
      <c r="A42" s="100"/>
      <c r="B42" s="100"/>
      <c r="C42" s="100"/>
      <c r="D42" s="527"/>
      <c r="E42" s="527"/>
      <c r="F42" s="527"/>
      <c r="G42" s="527"/>
      <c r="H42" s="527"/>
      <c r="I42" s="527"/>
      <c r="J42" s="527"/>
      <c r="K42" s="571" t="str">
        <f t="shared" si="0"/>
        <v/>
      </c>
      <c r="M42" s="571" t="str">
        <f t="shared" si="1"/>
        <v/>
      </c>
    </row>
    <row r="43" spans="1:13" ht="0.6" customHeight="1" x14ac:dyDescent="0.2">
      <c r="A43" s="100"/>
      <c r="B43" s="100"/>
      <c r="C43" s="100"/>
      <c r="D43" s="527"/>
      <c r="E43" s="527"/>
      <c r="F43" s="527"/>
      <c r="G43" s="527"/>
      <c r="H43" s="527"/>
      <c r="I43" s="527"/>
      <c r="J43" s="527"/>
      <c r="K43" s="571" t="str">
        <f t="shared" si="0"/>
        <v/>
      </c>
      <c r="M43" s="571" t="str">
        <f t="shared" si="1"/>
        <v/>
      </c>
    </row>
    <row r="44" spans="1:13" ht="0.6" customHeight="1" x14ac:dyDescent="0.2">
      <c r="A44" s="100"/>
      <c r="B44" s="100"/>
      <c r="C44" s="100"/>
      <c r="D44" s="527"/>
      <c r="E44" s="527"/>
      <c r="F44" s="527"/>
      <c r="G44" s="527"/>
      <c r="H44" s="527"/>
      <c r="I44" s="527"/>
      <c r="J44" s="527"/>
      <c r="K44" s="571" t="str">
        <f t="shared" si="0"/>
        <v/>
      </c>
      <c r="M44" s="571" t="str">
        <f t="shared" si="1"/>
        <v/>
      </c>
    </row>
    <row r="45" spans="1:13" ht="0.6" customHeight="1" x14ac:dyDescent="0.2">
      <c r="A45" s="100"/>
      <c r="B45" s="100"/>
      <c r="C45" s="100"/>
      <c r="D45" s="527"/>
      <c r="E45" s="527"/>
      <c r="F45" s="527"/>
      <c r="G45" s="527"/>
      <c r="H45" s="527"/>
      <c r="I45" s="527"/>
      <c r="J45" s="527"/>
      <c r="K45" s="571" t="str">
        <f t="shared" si="0"/>
        <v/>
      </c>
      <c r="M45" s="571" t="str">
        <f t="shared" si="1"/>
        <v/>
      </c>
    </row>
    <row r="46" spans="1:13" ht="0.6" customHeight="1" x14ac:dyDescent="0.2">
      <c r="A46" s="100"/>
      <c r="B46" s="100"/>
      <c r="C46" s="100"/>
      <c r="D46" s="527"/>
      <c r="E46" s="527"/>
      <c r="F46" s="527"/>
      <c r="G46" s="527"/>
      <c r="H46" s="527"/>
      <c r="I46" s="527"/>
      <c r="J46" s="527"/>
      <c r="K46" s="571" t="str">
        <f t="shared" si="0"/>
        <v/>
      </c>
      <c r="M46" s="571" t="str">
        <f t="shared" si="1"/>
        <v/>
      </c>
    </row>
    <row r="47" spans="1:13" ht="0.6" customHeight="1" x14ac:dyDescent="0.2">
      <c r="A47" s="100"/>
      <c r="B47" s="100"/>
      <c r="C47" s="100"/>
      <c r="D47" s="527"/>
      <c r="E47" s="527"/>
      <c r="F47" s="527"/>
      <c r="G47" s="527"/>
      <c r="H47" s="527"/>
      <c r="I47" s="527"/>
      <c r="J47" s="527"/>
      <c r="K47" s="571" t="str">
        <f t="shared" si="0"/>
        <v/>
      </c>
      <c r="M47" s="571" t="str">
        <f t="shared" si="1"/>
        <v/>
      </c>
    </row>
    <row r="48" spans="1:13" ht="0.6" customHeight="1" x14ac:dyDescent="0.2">
      <c r="A48" s="100"/>
      <c r="B48" s="100"/>
      <c r="C48" s="100"/>
      <c r="D48" s="527"/>
      <c r="E48" s="527"/>
      <c r="F48" s="527"/>
      <c r="G48" s="527"/>
      <c r="H48" s="527"/>
      <c r="I48" s="527"/>
      <c r="J48" s="527"/>
      <c r="K48" s="571" t="str">
        <f t="shared" si="0"/>
        <v/>
      </c>
      <c r="M48" s="571" t="str">
        <f t="shared" si="1"/>
        <v/>
      </c>
    </row>
    <row r="49" spans="1:13" ht="0.6" customHeight="1" x14ac:dyDescent="0.2">
      <c r="A49" s="100"/>
      <c r="B49" s="100"/>
      <c r="C49" s="100"/>
      <c r="D49" s="527"/>
      <c r="E49" s="527"/>
      <c r="F49" s="527"/>
      <c r="G49" s="527"/>
      <c r="H49" s="527"/>
      <c r="I49" s="527"/>
      <c r="J49" s="527"/>
      <c r="K49" s="571" t="str">
        <f t="shared" si="0"/>
        <v/>
      </c>
      <c r="M49" s="571" t="str">
        <f t="shared" si="1"/>
        <v/>
      </c>
    </row>
    <row r="50" spans="1:13" ht="0.6" customHeight="1" x14ac:dyDescent="0.2">
      <c r="A50" s="100"/>
      <c r="B50" s="100"/>
      <c r="C50" s="100"/>
      <c r="D50" s="527"/>
      <c r="E50" s="527"/>
      <c r="F50" s="527"/>
      <c r="G50" s="527"/>
      <c r="H50" s="527"/>
      <c r="I50" s="527"/>
      <c r="J50" s="527"/>
      <c r="K50" s="571" t="str">
        <f t="shared" si="0"/>
        <v/>
      </c>
      <c r="M50" s="571" t="str">
        <f t="shared" si="1"/>
        <v/>
      </c>
    </row>
    <row r="51" spans="1:13" ht="0.6" customHeight="1" x14ac:dyDescent="0.2">
      <c r="A51" s="100"/>
      <c r="B51" s="100"/>
      <c r="C51" s="100"/>
      <c r="D51" s="527"/>
      <c r="E51" s="527"/>
      <c r="F51" s="527"/>
      <c r="G51" s="527"/>
      <c r="H51" s="527"/>
      <c r="I51" s="527"/>
      <c r="J51" s="527"/>
      <c r="K51" s="571" t="str">
        <f t="shared" si="0"/>
        <v/>
      </c>
      <c r="M51" s="571" t="str">
        <f t="shared" si="1"/>
        <v/>
      </c>
    </row>
    <row r="52" spans="1:13" ht="0.6" customHeight="1" x14ac:dyDescent="0.2">
      <c r="A52" s="100"/>
      <c r="B52" s="100"/>
      <c r="C52" s="100"/>
      <c r="D52" s="527"/>
      <c r="E52" s="527"/>
      <c r="F52" s="527"/>
      <c r="G52" s="527"/>
      <c r="H52" s="527"/>
      <c r="I52" s="527"/>
      <c r="J52" s="527"/>
      <c r="K52" s="571" t="str">
        <f t="shared" si="0"/>
        <v/>
      </c>
      <c r="M52" s="571" t="str">
        <f t="shared" si="1"/>
        <v/>
      </c>
    </row>
    <row r="53" spans="1:13" ht="0.6" customHeight="1" x14ac:dyDescent="0.2">
      <c r="A53" s="100"/>
      <c r="B53" s="100"/>
      <c r="C53" s="100"/>
      <c r="D53" s="527"/>
      <c r="E53" s="527"/>
      <c r="F53" s="527"/>
      <c r="G53" s="527"/>
      <c r="H53" s="527"/>
      <c r="I53" s="527"/>
      <c r="J53" s="527"/>
      <c r="K53" s="571" t="str">
        <f t="shared" si="0"/>
        <v/>
      </c>
      <c r="M53" s="571" t="str">
        <f t="shared" si="1"/>
        <v/>
      </c>
    </row>
    <row r="54" spans="1:13" ht="0.6" customHeight="1" x14ac:dyDescent="0.2">
      <c r="A54" s="100"/>
      <c r="B54" s="100"/>
      <c r="C54" s="100"/>
      <c r="D54" s="527"/>
      <c r="E54" s="527"/>
      <c r="F54" s="527"/>
      <c r="G54" s="527"/>
      <c r="H54" s="527"/>
      <c r="I54" s="527"/>
      <c r="J54" s="527"/>
      <c r="K54" s="571" t="str">
        <f t="shared" si="0"/>
        <v/>
      </c>
      <c r="M54" s="571" t="str">
        <f t="shared" si="1"/>
        <v/>
      </c>
    </row>
    <row r="55" spans="1:13" ht="0.6" customHeight="1" x14ac:dyDescent="0.2">
      <c r="A55" s="100"/>
      <c r="B55" s="100"/>
      <c r="C55" s="100"/>
      <c r="D55" s="527"/>
      <c r="E55" s="527"/>
      <c r="F55" s="527"/>
      <c r="G55" s="527"/>
      <c r="H55" s="527"/>
      <c r="I55" s="527"/>
      <c r="J55" s="527"/>
      <c r="K55" s="571" t="str">
        <f t="shared" si="0"/>
        <v/>
      </c>
      <c r="M55" s="571" t="str">
        <f t="shared" si="1"/>
        <v/>
      </c>
    </row>
    <row r="56" spans="1:13" ht="0.6" customHeight="1" x14ac:dyDescent="0.2">
      <c r="A56" s="100"/>
      <c r="B56" s="100"/>
      <c r="C56" s="100"/>
      <c r="D56" s="527"/>
      <c r="E56" s="527"/>
      <c r="F56" s="527"/>
      <c r="G56" s="527"/>
      <c r="H56" s="527"/>
      <c r="I56" s="527"/>
      <c r="J56" s="527"/>
      <c r="K56" s="571" t="str">
        <f t="shared" si="0"/>
        <v/>
      </c>
      <c r="M56" s="571" t="str">
        <f t="shared" si="1"/>
        <v/>
      </c>
    </row>
    <row r="57" spans="1:13" ht="0.6" customHeight="1" x14ac:dyDescent="0.2">
      <c r="A57" s="100"/>
      <c r="B57" s="100"/>
      <c r="C57" s="100"/>
      <c r="D57" s="527"/>
      <c r="E57" s="527"/>
      <c r="F57" s="527"/>
      <c r="G57" s="527"/>
      <c r="H57" s="527"/>
      <c r="I57" s="527"/>
      <c r="J57" s="527"/>
      <c r="K57" s="571" t="str">
        <f t="shared" si="0"/>
        <v/>
      </c>
      <c r="M57" s="571" t="str">
        <f t="shared" si="1"/>
        <v/>
      </c>
    </row>
    <row r="58" spans="1:13" ht="0.6" customHeight="1" x14ac:dyDescent="0.2">
      <c r="A58" s="100"/>
      <c r="B58" s="100"/>
      <c r="C58" s="100"/>
      <c r="D58" s="527"/>
      <c r="E58" s="527"/>
      <c r="F58" s="527"/>
      <c r="G58" s="527"/>
      <c r="H58" s="527"/>
      <c r="I58" s="527"/>
      <c r="J58" s="527"/>
      <c r="K58" s="571" t="str">
        <f t="shared" si="0"/>
        <v/>
      </c>
      <c r="M58" s="571" t="str">
        <f t="shared" si="1"/>
        <v/>
      </c>
    </row>
    <row r="59" spans="1:13" ht="0.6" customHeight="1" x14ac:dyDescent="0.2">
      <c r="A59" s="100"/>
      <c r="B59" s="100"/>
      <c r="C59" s="100"/>
      <c r="D59" s="527"/>
      <c r="E59" s="527"/>
      <c r="F59" s="527"/>
      <c r="G59" s="527"/>
      <c r="H59" s="527"/>
      <c r="I59" s="527"/>
      <c r="J59" s="527"/>
      <c r="K59" s="571" t="str">
        <f t="shared" si="0"/>
        <v/>
      </c>
      <c r="M59" s="571" t="str">
        <f t="shared" si="1"/>
        <v/>
      </c>
    </row>
    <row r="60" spans="1:13" ht="0.6" customHeight="1" x14ac:dyDescent="0.2">
      <c r="A60" s="100"/>
      <c r="B60" s="100"/>
      <c r="C60" s="100"/>
      <c r="D60" s="527"/>
      <c r="E60" s="527"/>
      <c r="F60" s="527"/>
      <c r="G60" s="527"/>
      <c r="H60" s="527"/>
      <c r="I60" s="527"/>
      <c r="J60" s="527"/>
      <c r="K60" s="571" t="str">
        <f t="shared" si="0"/>
        <v/>
      </c>
      <c r="M60" s="571" t="str">
        <f t="shared" si="1"/>
        <v/>
      </c>
    </row>
    <row r="61" spans="1:13" ht="0.6" customHeight="1" x14ac:dyDescent="0.2">
      <c r="A61" s="100"/>
      <c r="B61" s="100"/>
      <c r="C61" s="100"/>
      <c r="D61" s="527"/>
      <c r="E61" s="527"/>
      <c r="F61" s="527"/>
      <c r="G61" s="527"/>
      <c r="H61" s="527"/>
      <c r="I61" s="527"/>
      <c r="J61" s="527"/>
      <c r="K61" s="571" t="str">
        <f t="shared" si="0"/>
        <v/>
      </c>
      <c r="M61" s="571" t="str">
        <f t="shared" si="1"/>
        <v/>
      </c>
    </row>
    <row r="62" spans="1:13" ht="0.6" customHeight="1" x14ac:dyDescent="0.2">
      <c r="A62" s="100"/>
      <c r="B62" s="100"/>
      <c r="C62" s="100"/>
      <c r="D62" s="527"/>
      <c r="E62" s="527"/>
      <c r="F62" s="527"/>
      <c r="G62" s="527"/>
      <c r="H62" s="527"/>
      <c r="I62" s="527"/>
      <c r="J62" s="527"/>
      <c r="K62" s="571" t="str">
        <f t="shared" si="0"/>
        <v/>
      </c>
      <c r="M62" s="571" t="str">
        <f t="shared" si="1"/>
        <v/>
      </c>
    </row>
    <row r="63" spans="1:13" ht="0.6" customHeight="1" x14ac:dyDescent="0.2">
      <c r="A63" s="100"/>
      <c r="B63" s="100"/>
      <c r="C63" s="100"/>
      <c r="D63" s="527"/>
      <c r="E63" s="527"/>
      <c r="F63" s="527"/>
      <c r="G63" s="527"/>
      <c r="H63" s="527"/>
      <c r="I63" s="527"/>
      <c r="J63" s="527"/>
      <c r="K63" s="571" t="str">
        <f t="shared" si="0"/>
        <v/>
      </c>
      <c r="M63" s="571" t="str">
        <f t="shared" si="1"/>
        <v/>
      </c>
    </row>
    <row r="64" spans="1:13" ht="0.6" customHeight="1" x14ac:dyDescent="0.2">
      <c r="A64" s="100"/>
      <c r="B64" s="100"/>
      <c r="C64" s="100"/>
      <c r="D64" s="527"/>
      <c r="E64" s="527"/>
      <c r="F64" s="527"/>
      <c r="G64" s="527"/>
      <c r="H64" s="527"/>
      <c r="I64" s="527"/>
      <c r="J64" s="527"/>
      <c r="K64" s="571" t="str">
        <f t="shared" si="0"/>
        <v/>
      </c>
      <c r="M64" s="571" t="str">
        <f t="shared" si="1"/>
        <v/>
      </c>
    </row>
    <row r="65" spans="1:13" ht="0.6" customHeight="1" x14ac:dyDescent="0.2">
      <c r="A65" s="100"/>
      <c r="B65" s="100"/>
      <c r="C65" s="100"/>
      <c r="D65" s="527"/>
      <c r="E65" s="527"/>
      <c r="F65" s="527"/>
      <c r="G65" s="527"/>
      <c r="H65" s="527"/>
      <c r="I65" s="527"/>
      <c r="J65" s="527"/>
      <c r="K65" s="571" t="str">
        <f t="shared" si="0"/>
        <v/>
      </c>
      <c r="M65" s="571" t="str">
        <f t="shared" si="1"/>
        <v/>
      </c>
    </row>
    <row r="66" spans="1:13" ht="0.6" customHeight="1" x14ac:dyDescent="0.2">
      <c r="A66" s="100"/>
      <c r="B66" s="100"/>
      <c r="C66" s="100"/>
      <c r="D66" s="527"/>
      <c r="E66" s="527"/>
      <c r="F66" s="527"/>
      <c r="G66" s="527"/>
      <c r="H66" s="527"/>
      <c r="I66" s="527"/>
      <c r="J66" s="527"/>
      <c r="K66" s="571" t="str">
        <f t="shared" si="0"/>
        <v/>
      </c>
      <c r="M66" s="571" t="str">
        <f t="shared" si="1"/>
        <v/>
      </c>
    </row>
    <row r="67" spans="1:13" ht="0.6" customHeight="1" x14ac:dyDescent="0.2">
      <c r="A67" s="100"/>
      <c r="B67" s="100"/>
      <c r="C67" s="100"/>
      <c r="D67" s="527"/>
      <c r="E67" s="527"/>
      <c r="F67" s="527"/>
      <c r="G67" s="527"/>
      <c r="H67" s="527"/>
      <c r="I67" s="527"/>
      <c r="J67" s="527"/>
      <c r="K67" s="571" t="str">
        <f t="shared" si="0"/>
        <v/>
      </c>
      <c r="M67" s="571" t="str">
        <f t="shared" si="1"/>
        <v/>
      </c>
    </row>
    <row r="68" spans="1:13" ht="0.6" customHeight="1" x14ac:dyDescent="0.2">
      <c r="A68" s="100"/>
      <c r="B68" s="100"/>
      <c r="C68" s="100"/>
      <c r="D68" s="527"/>
      <c r="E68" s="527"/>
      <c r="F68" s="527"/>
      <c r="G68" s="527"/>
      <c r="H68" s="527"/>
      <c r="I68" s="527"/>
      <c r="J68" s="527"/>
      <c r="K68" s="571" t="str">
        <f t="shared" si="0"/>
        <v/>
      </c>
      <c r="M68" s="571" t="str">
        <f t="shared" si="1"/>
        <v/>
      </c>
    </row>
    <row r="69" spans="1:13" ht="0.6" customHeight="1" x14ac:dyDescent="0.2">
      <c r="A69" s="100"/>
      <c r="B69" s="100"/>
      <c r="C69" s="100"/>
      <c r="D69" s="527"/>
      <c r="E69" s="527"/>
      <c r="F69" s="527"/>
      <c r="G69" s="527"/>
      <c r="H69" s="527"/>
      <c r="I69" s="527"/>
      <c r="J69" s="527"/>
      <c r="K69" s="571" t="str">
        <f t="shared" si="0"/>
        <v/>
      </c>
      <c r="M69" s="571" t="str">
        <f t="shared" si="1"/>
        <v/>
      </c>
    </row>
    <row r="70" spans="1:13" ht="0.6" customHeight="1" x14ac:dyDescent="0.2">
      <c r="A70" s="100"/>
      <c r="B70" s="100"/>
      <c r="C70" s="100"/>
      <c r="D70" s="527"/>
      <c r="E70" s="527"/>
      <c r="F70" s="527"/>
      <c r="G70" s="527"/>
      <c r="H70" s="527"/>
      <c r="I70" s="527"/>
      <c r="J70" s="527"/>
      <c r="K70" s="571" t="str">
        <f t="shared" si="0"/>
        <v/>
      </c>
      <c r="M70" s="571" t="str">
        <f t="shared" si="1"/>
        <v/>
      </c>
    </row>
    <row r="71" spans="1:13" ht="0.6" customHeight="1" x14ac:dyDescent="0.2">
      <c r="A71" s="100"/>
      <c r="B71" s="100"/>
      <c r="C71" s="100"/>
      <c r="D71" s="527"/>
      <c r="E71" s="527"/>
      <c r="F71" s="527"/>
      <c r="G71" s="527"/>
      <c r="H71" s="527"/>
      <c r="I71" s="527"/>
      <c r="J71" s="527"/>
      <c r="K71" s="571" t="str">
        <f t="shared" si="0"/>
        <v/>
      </c>
      <c r="M71" s="571" t="str">
        <f t="shared" si="1"/>
        <v/>
      </c>
    </row>
    <row r="72" spans="1:13" ht="0.6" customHeight="1" x14ac:dyDescent="0.2">
      <c r="A72" s="100"/>
      <c r="B72" s="100"/>
      <c r="C72" s="100"/>
      <c r="D72" s="527"/>
      <c r="E72" s="527"/>
      <c r="F72" s="527"/>
      <c r="G72" s="527"/>
      <c r="H72" s="527"/>
      <c r="I72" s="527"/>
      <c r="J72" s="527"/>
      <c r="K72" s="571" t="str">
        <f t="shared" si="0"/>
        <v/>
      </c>
      <c r="M72" s="571" t="str">
        <f t="shared" si="1"/>
        <v/>
      </c>
    </row>
    <row r="73" spans="1:13" ht="0.6" customHeight="1" x14ac:dyDescent="0.2">
      <c r="A73" s="100"/>
      <c r="B73" s="100"/>
      <c r="C73" s="100"/>
      <c r="D73" s="527"/>
      <c r="E73" s="527"/>
      <c r="F73" s="527"/>
      <c r="G73" s="527"/>
      <c r="H73" s="527"/>
      <c r="I73" s="527"/>
      <c r="J73" s="527"/>
      <c r="K73" s="571" t="str">
        <f t="shared" si="0"/>
        <v/>
      </c>
      <c r="M73" s="571" t="str">
        <f t="shared" si="1"/>
        <v/>
      </c>
    </row>
    <row r="74" spans="1:13" ht="0.6" customHeight="1" x14ac:dyDescent="0.2">
      <c r="A74" s="100"/>
      <c r="B74" s="100"/>
      <c r="C74" s="100"/>
      <c r="D74" s="527"/>
      <c r="E74" s="527"/>
      <c r="F74" s="527"/>
      <c r="G74" s="527"/>
      <c r="H74" s="527"/>
      <c r="I74" s="527"/>
      <c r="J74" s="527"/>
      <c r="K74" s="571" t="str">
        <f t="shared" si="0"/>
        <v/>
      </c>
      <c r="M74" s="571" t="str">
        <f t="shared" si="1"/>
        <v/>
      </c>
    </row>
    <row r="75" spans="1:13" ht="0.6" customHeight="1" x14ac:dyDescent="0.2">
      <c r="A75" s="100"/>
      <c r="B75" s="100"/>
      <c r="C75" s="100"/>
      <c r="D75" s="527"/>
      <c r="E75" s="527"/>
      <c r="F75" s="527"/>
      <c r="G75" s="527"/>
      <c r="H75" s="527"/>
      <c r="I75" s="527"/>
      <c r="J75" s="527"/>
      <c r="K75" s="571" t="str">
        <f t="shared" si="0"/>
        <v/>
      </c>
      <c r="M75" s="571" t="str">
        <f t="shared" si="1"/>
        <v/>
      </c>
    </row>
    <row r="76" spans="1:13" ht="0.6" customHeight="1" x14ac:dyDescent="0.2">
      <c r="A76" s="100"/>
      <c r="B76" s="100"/>
      <c r="C76" s="100"/>
      <c r="D76" s="527"/>
      <c r="E76" s="527"/>
      <c r="F76" s="527"/>
      <c r="G76" s="527"/>
      <c r="H76" s="527"/>
      <c r="I76" s="527"/>
      <c r="J76" s="527"/>
      <c r="K76" s="571" t="str">
        <f t="shared" si="0"/>
        <v/>
      </c>
      <c r="M76" s="571" t="str">
        <f t="shared" si="1"/>
        <v/>
      </c>
    </row>
    <row r="77" spans="1:13" ht="0.6" customHeight="1" x14ac:dyDescent="0.2">
      <c r="A77" s="100"/>
      <c r="B77" s="100"/>
      <c r="C77" s="100"/>
      <c r="D77" s="527"/>
      <c r="E77" s="527"/>
      <c r="F77" s="527"/>
      <c r="G77" s="527"/>
      <c r="H77" s="527"/>
      <c r="I77" s="527"/>
      <c r="J77" s="527"/>
      <c r="K77" s="571" t="str">
        <f t="shared" si="0"/>
        <v/>
      </c>
      <c r="M77" s="571" t="str">
        <f t="shared" si="1"/>
        <v/>
      </c>
    </row>
    <row r="78" spans="1:13" ht="0.6" customHeight="1" x14ac:dyDescent="0.2">
      <c r="A78" s="100"/>
      <c r="B78" s="100"/>
      <c r="C78" s="100"/>
      <c r="D78" s="527"/>
      <c r="E78" s="527"/>
      <c r="F78" s="527"/>
      <c r="G78" s="527"/>
      <c r="H78" s="527"/>
      <c r="I78" s="527"/>
      <c r="J78" s="527"/>
      <c r="K78" s="571" t="str">
        <f t="shared" si="0"/>
        <v/>
      </c>
      <c r="M78" s="571" t="str">
        <f t="shared" si="1"/>
        <v/>
      </c>
    </row>
    <row r="79" spans="1:13" ht="0.6" customHeight="1" x14ac:dyDescent="0.2">
      <c r="A79" s="100"/>
      <c r="B79" s="100"/>
      <c r="C79" s="100"/>
      <c r="D79" s="527"/>
      <c r="E79" s="527"/>
      <c r="F79" s="527"/>
      <c r="G79" s="527"/>
      <c r="H79" s="527"/>
      <c r="I79" s="527"/>
      <c r="J79" s="527"/>
      <c r="K79" s="571" t="str">
        <f t="shared" si="0"/>
        <v/>
      </c>
      <c r="M79" s="571" t="str">
        <f t="shared" si="1"/>
        <v/>
      </c>
    </row>
    <row r="80" spans="1:13" ht="0.6" customHeight="1" x14ac:dyDescent="0.2">
      <c r="A80" s="100"/>
      <c r="B80" s="100"/>
      <c r="C80" s="100"/>
      <c r="D80" s="527"/>
      <c r="E80" s="527"/>
      <c r="F80" s="527"/>
      <c r="G80" s="527"/>
      <c r="H80" s="527"/>
      <c r="I80" s="527"/>
      <c r="J80" s="527"/>
      <c r="K80" s="571" t="str">
        <f t="shared" si="0"/>
        <v/>
      </c>
      <c r="M80" s="571" t="str">
        <f t="shared" si="1"/>
        <v/>
      </c>
    </row>
    <row r="81" spans="1:13" ht="0.6" customHeight="1" x14ac:dyDescent="0.2">
      <c r="A81" s="100"/>
      <c r="B81" s="100"/>
      <c r="C81" s="100"/>
      <c r="D81" s="527"/>
      <c r="E81" s="527"/>
      <c r="F81" s="527"/>
      <c r="G81" s="527"/>
      <c r="H81" s="527"/>
      <c r="I81" s="527"/>
      <c r="J81" s="527"/>
      <c r="K81" s="571" t="str">
        <f t="shared" si="0"/>
        <v/>
      </c>
      <c r="M81" s="571" t="str">
        <f t="shared" si="1"/>
        <v/>
      </c>
    </row>
    <row r="82" spans="1:13" ht="0.6" customHeight="1" x14ac:dyDescent="0.2">
      <c r="A82" s="100"/>
      <c r="B82" s="100"/>
      <c r="C82" s="100"/>
      <c r="D82" s="527"/>
      <c r="E82" s="527"/>
      <c r="F82" s="527"/>
      <c r="G82" s="527"/>
      <c r="H82" s="527"/>
      <c r="I82" s="527"/>
      <c r="J82" s="527"/>
      <c r="K82" s="571" t="str">
        <f t="shared" si="0"/>
        <v/>
      </c>
      <c r="M82" s="571" t="str">
        <f t="shared" si="1"/>
        <v/>
      </c>
    </row>
    <row r="83" spans="1:13" ht="0.6" customHeight="1" x14ac:dyDescent="0.2">
      <c r="A83" s="100"/>
      <c r="B83" s="100"/>
      <c r="C83" s="100"/>
      <c r="D83" s="527"/>
      <c r="E83" s="527"/>
      <c r="F83" s="527"/>
      <c r="G83" s="527"/>
      <c r="H83" s="527"/>
      <c r="I83" s="527"/>
      <c r="J83" s="527"/>
      <c r="K83" s="571" t="str">
        <f t="shared" si="0"/>
        <v/>
      </c>
      <c r="M83" s="571" t="str">
        <f t="shared" si="1"/>
        <v/>
      </c>
    </row>
    <row r="84" spans="1:13" ht="0.6" customHeight="1" x14ac:dyDescent="0.2">
      <c r="A84" s="100"/>
      <c r="B84" s="100"/>
      <c r="C84" s="100"/>
      <c r="D84" s="527"/>
      <c r="E84" s="527"/>
      <c r="F84" s="527"/>
      <c r="G84" s="527"/>
      <c r="H84" s="527"/>
      <c r="I84" s="527"/>
      <c r="J84" s="527"/>
      <c r="K84" s="571" t="str">
        <f t="shared" si="0"/>
        <v/>
      </c>
      <c r="M84" s="571" t="str">
        <f t="shared" si="1"/>
        <v/>
      </c>
    </row>
    <row r="85" spans="1:13" ht="0.6" customHeight="1" x14ac:dyDescent="0.2">
      <c r="A85" s="100"/>
      <c r="B85" s="100"/>
      <c r="C85" s="100"/>
      <c r="D85" s="527"/>
      <c r="E85" s="527"/>
      <c r="F85" s="527"/>
      <c r="G85" s="527"/>
      <c r="H85" s="527"/>
      <c r="I85" s="527"/>
      <c r="J85" s="527"/>
      <c r="K85" s="571" t="str">
        <f t="shared" si="0"/>
        <v/>
      </c>
      <c r="M85" s="571" t="str">
        <f t="shared" si="1"/>
        <v/>
      </c>
    </row>
    <row r="86" spans="1:13" ht="0.6" customHeight="1" x14ac:dyDescent="0.2">
      <c r="A86" s="100"/>
      <c r="B86" s="100"/>
      <c r="C86" s="100"/>
      <c r="D86" s="527"/>
      <c r="E86" s="527"/>
      <c r="F86" s="527"/>
      <c r="G86" s="527"/>
      <c r="H86" s="527"/>
      <c r="I86" s="527"/>
      <c r="J86" s="527"/>
      <c r="K86" s="571" t="str">
        <f t="shared" si="0"/>
        <v/>
      </c>
      <c r="M86" s="571" t="str">
        <f t="shared" si="1"/>
        <v/>
      </c>
    </row>
    <row r="87" spans="1:13" ht="0.6" customHeight="1" x14ac:dyDescent="0.2">
      <c r="A87" s="100"/>
      <c r="B87" s="100"/>
      <c r="C87" s="100"/>
      <c r="D87" s="527"/>
      <c r="E87" s="527"/>
      <c r="F87" s="527"/>
      <c r="G87" s="527"/>
      <c r="H87" s="527"/>
      <c r="I87" s="527"/>
      <c r="J87" s="527"/>
      <c r="K87" s="571" t="str">
        <f t="shared" ref="K87:K150" si="2">IFERROR(AVERAGEIF(D87:J87,"&gt;0",D87:J87),"")</f>
        <v/>
      </c>
      <c r="M87" s="571" t="str">
        <f t="shared" ref="M87:M150" si="3">IFERROR(MEDIAN(D87:J87),"")</f>
        <v/>
      </c>
    </row>
    <row r="88" spans="1:13" ht="0.6" customHeight="1" x14ac:dyDescent="0.2">
      <c r="A88" s="100"/>
      <c r="B88" s="100"/>
      <c r="C88" s="100"/>
      <c r="D88" s="527"/>
      <c r="E88" s="527"/>
      <c r="F88" s="527"/>
      <c r="G88" s="527"/>
      <c r="H88" s="527"/>
      <c r="I88" s="527"/>
      <c r="J88" s="527"/>
      <c r="K88" s="571" t="str">
        <f t="shared" si="2"/>
        <v/>
      </c>
      <c r="M88" s="571" t="str">
        <f t="shared" si="3"/>
        <v/>
      </c>
    </row>
    <row r="89" spans="1:13" ht="0.6" customHeight="1" x14ac:dyDescent="0.2">
      <c r="A89" s="100"/>
      <c r="B89" s="100"/>
      <c r="C89" s="100"/>
      <c r="D89" s="527"/>
      <c r="E89" s="527"/>
      <c r="F89" s="527"/>
      <c r="G89" s="527"/>
      <c r="H89" s="527"/>
      <c r="I89" s="527"/>
      <c r="J89" s="527"/>
      <c r="K89" s="571" t="str">
        <f t="shared" si="2"/>
        <v/>
      </c>
      <c r="M89" s="571" t="str">
        <f t="shared" si="3"/>
        <v/>
      </c>
    </row>
    <row r="90" spans="1:13" ht="0.6" customHeight="1" x14ac:dyDescent="0.2">
      <c r="A90" s="100"/>
      <c r="B90" s="100"/>
      <c r="C90" s="100"/>
      <c r="D90" s="527"/>
      <c r="E90" s="527"/>
      <c r="F90" s="527"/>
      <c r="G90" s="527"/>
      <c r="H90" s="527"/>
      <c r="I90" s="527"/>
      <c r="J90" s="527"/>
      <c r="K90" s="571" t="str">
        <f t="shared" si="2"/>
        <v/>
      </c>
      <c r="M90" s="571" t="str">
        <f t="shared" si="3"/>
        <v/>
      </c>
    </row>
    <row r="91" spans="1:13" ht="0.6" customHeight="1" x14ac:dyDescent="0.2">
      <c r="A91" s="100"/>
      <c r="B91" s="100"/>
      <c r="C91" s="100"/>
      <c r="D91" s="527"/>
      <c r="E91" s="527"/>
      <c r="F91" s="527"/>
      <c r="G91" s="527"/>
      <c r="H91" s="527"/>
      <c r="I91" s="527"/>
      <c r="J91" s="527"/>
      <c r="K91" s="571" t="str">
        <f t="shared" si="2"/>
        <v/>
      </c>
      <c r="M91" s="571" t="str">
        <f t="shared" si="3"/>
        <v/>
      </c>
    </row>
    <row r="92" spans="1:13" ht="0.6" customHeight="1" x14ac:dyDescent="0.2">
      <c r="A92" s="100"/>
      <c r="B92" s="100"/>
      <c r="C92" s="100"/>
      <c r="D92" s="527"/>
      <c r="E92" s="527"/>
      <c r="F92" s="527"/>
      <c r="G92" s="527"/>
      <c r="H92" s="527"/>
      <c r="I92" s="527"/>
      <c r="J92" s="527"/>
      <c r="K92" s="571" t="str">
        <f t="shared" si="2"/>
        <v/>
      </c>
      <c r="M92" s="571" t="str">
        <f t="shared" si="3"/>
        <v/>
      </c>
    </row>
    <row r="93" spans="1:13" ht="0.6" customHeight="1" x14ac:dyDescent="0.2">
      <c r="A93" s="100"/>
      <c r="B93" s="100"/>
      <c r="C93" s="100"/>
      <c r="D93" s="527"/>
      <c r="E93" s="527"/>
      <c r="F93" s="527"/>
      <c r="G93" s="527"/>
      <c r="H93" s="527"/>
      <c r="I93" s="527"/>
      <c r="J93" s="527"/>
      <c r="K93" s="571" t="str">
        <f t="shared" si="2"/>
        <v/>
      </c>
      <c r="M93" s="571" t="str">
        <f t="shared" si="3"/>
        <v/>
      </c>
    </row>
    <row r="94" spans="1:13" ht="0.6" customHeight="1" x14ac:dyDescent="0.2">
      <c r="A94" s="100"/>
      <c r="B94" s="100"/>
      <c r="C94" s="100"/>
      <c r="D94" s="527"/>
      <c r="E94" s="527"/>
      <c r="F94" s="527"/>
      <c r="G94" s="527"/>
      <c r="H94" s="527"/>
      <c r="I94" s="527"/>
      <c r="J94" s="527"/>
      <c r="K94" s="571" t="str">
        <f t="shared" si="2"/>
        <v/>
      </c>
      <c r="M94" s="571" t="str">
        <f t="shared" si="3"/>
        <v/>
      </c>
    </row>
    <row r="95" spans="1:13" ht="0.6" customHeight="1" x14ac:dyDescent="0.2">
      <c r="A95" s="100"/>
      <c r="B95" s="100"/>
      <c r="C95" s="100"/>
      <c r="D95" s="527"/>
      <c r="E95" s="527"/>
      <c r="F95" s="527"/>
      <c r="G95" s="527"/>
      <c r="H95" s="527"/>
      <c r="I95" s="527"/>
      <c r="J95" s="527"/>
      <c r="K95" s="571" t="str">
        <f t="shared" si="2"/>
        <v/>
      </c>
      <c r="M95" s="571" t="str">
        <f t="shared" si="3"/>
        <v/>
      </c>
    </row>
    <row r="96" spans="1:13" ht="0.6" customHeight="1" x14ac:dyDescent="0.2">
      <c r="A96" s="100"/>
      <c r="B96" s="100"/>
      <c r="C96" s="100"/>
      <c r="D96" s="527"/>
      <c r="E96" s="527"/>
      <c r="F96" s="527"/>
      <c r="G96" s="527"/>
      <c r="H96" s="527"/>
      <c r="I96" s="527"/>
      <c r="J96" s="527"/>
      <c r="K96" s="571" t="str">
        <f t="shared" si="2"/>
        <v/>
      </c>
      <c r="M96" s="571" t="str">
        <f t="shared" si="3"/>
        <v/>
      </c>
    </row>
    <row r="97" spans="1:13" ht="0.6" customHeight="1" x14ac:dyDescent="0.2">
      <c r="A97" s="100"/>
      <c r="B97" s="100"/>
      <c r="C97" s="100"/>
      <c r="D97" s="527"/>
      <c r="E97" s="527"/>
      <c r="F97" s="527"/>
      <c r="G97" s="527"/>
      <c r="H97" s="527"/>
      <c r="I97" s="527"/>
      <c r="J97" s="527"/>
      <c r="K97" s="571" t="str">
        <f t="shared" si="2"/>
        <v/>
      </c>
      <c r="M97" s="571" t="str">
        <f t="shared" si="3"/>
        <v/>
      </c>
    </row>
    <row r="98" spans="1:13" ht="0.6" customHeight="1" x14ac:dyDescent="0.2">
      <c r="A98" s="100"/>
      <c r="B98" s="100"/>
      <c r="C98" s="100"/>
      <c r="D98" s="527"/>
      <c r="E98" s="527"/>
      <c r="F98" s="527"/>
      <c r="G98" s="527"/>
      <c r="H98" s="527"/>
      <c r="I98" s="527"/>
      <c r="J98" s="527"/>
      <c r="K98" s="571" t="str">
        <f t="shared" si="2"/>
        <v/>
      </c>
      <c r="M98" s="571" t="str">
        <f t="shared" si="3"/>
        <v/>
      </c>
    </row>
    <row r="99" spans="1:13" ht="0.6" customHeight="1" x14ac:dyDescent="0.2">
      <c r="A99" s="100"/>
      <c r="B99" s="100"/>
      <c r="C99" s="100"/>
      <c r="D99" s="527"/>
      <c r="E99" s="527"/>
      <c r="F99" s="527"/>
      <c r="G99" s="527"/>
      <c r="H99" s="527"/>
      <c r="I99" s="527"/>
      <c r="J99" s="527"/>
      <c r="K99" s="571" t="str">
        <f t="shared" si="2"/>
        <v/>
      </c>
      <c r="M99" s="571" t="str">
        <f t="shared" si="3"/>
        <v/>
      </c>
    </row>
    <row r="100" spans="1:13" ht="0.6" customHeight="1" x14ac:dyDescent="0.2">
      <c r="A100" s="100"/>
      <c r="B100" s="100"/>
      <c r="C100" s="100"/>
      <c r="D100" s="527"/>
      <c r="E100" s="527"/>
      <c r="F100" s="527"/>
      <c r="G100" s="527"/>
      <c r="H100" s="527"/>
      <c r="I100" s="527"/>
      <c r="J100" s="527"/>
      <c r="K100" s="571" t="str">
        <f t="shared" si="2"/>
        <v/>
      </c>
      <c r="M100" s="571" t="str">
        <f t="shared" si="3"/>
        <v/>
      </c>
    </row>
    <row r="101" spans="1:13" ht="0.6" customHeight="1" x14ac:dyDescent="0.2">
      <c r="A101" s="100"/>
      <c r="B101" s="100"/>
      <c r="C101" s="100"/>
      <c r="D101" s="527"/>
      <c r="E101" s="527"/>
      <c r="F101" s="527"/>
      <c r="G101" s="527"/>
      <c r="H101" s="527"/>
      <c r="I101" s="527"/>
      <c r="J101" s="527"/>
      <c r="K101" s="571" t="str">
        <f t="shared" si="2"/>
        <v/>
      </c>
      <c r="M101" s="571" t="str">
        <f t="shared" si="3"/>
        <v/>
      </c>
    </row>
    <row r="102" spans="1:13" ht="0.6" customHeight="1" x14ac:dyDescent="0.2">
      <c r="A102" s="100"/>
      <c r="B102" s="100"/>
      <c r="C102" s="100"/>
      <c r="D102" s="527"/>
      <c r="E102" s="527"/>
      <c r="F102" s="527"/>
      <c r="G102" s="527"/>
      <c r="H102" s="527"/>
      <c r="I102" s="527"/>
      <c r="J102" s="527"/>
      <c r="K102" s="571" t="str">
        <f t="shared" si="2"/>
        <v/>
      </c>
      <c r="M102" s="571" t="str">
        <f t="shared" si="3"/>
        <v/>
      </c>
    </row>
    <row r="103" spans="1:13" ht="0.6" customHeight="1" x14ac:dyDescent="0.2">
      <c r="A103" s="100"/>
      <c r="B103" s="100"/>
      <c r="C103" s="100"/>
      <c r="D103" s="527"/>
      <c r="E103" s="527"/>
      <c r="F103" s="527"/>
      <c r="G103" s="527"/>
      <c r="H103" s="527"/>
      <c r="I103" s="527"/>
      <c r="J103" s="527"/>
      <c r="K103" s="571" t="str">
        <f t="shared" si="2"/>
        <v/>
      </c>
      <c r="M103" s="571" t="str">
        <f t="shared" si="3"/>
        <v/>
      </c>
    </row>
    <row r="104" spans="1:13" ht="0.6" customHeight="1" x14ac:dyDescent="0.2">
      <c r="A104" s="100"/>
      <c r="B104" s="100"/>
      <c r="C104" s="100"/>
      <c r="D104" s="527"/>
      <c r="E104" s="527"/>
      <c r="F104" s="527"/>
      <c r="G104" s="527"/>
      <c r="H104" s="527"/>
      <c r="I104" s="527"/>
      <c r="J104" s="527"/>
      <c r="K104" s="571" t="str">
        <f t="shared" si="2"/>
        <v/>
      </c>
      <c r="M104" s="571" t="str">
        <f t="shared" si="3"/>
        <v/>
      </c>
    </row>
    <row r="105" spans="1:13" ht="0.6" customHeight="1" x14ac:dyDescent="0.2">
      <c r="A105" s="100"/>
      <c r="B105" s="100"/>
      <c r="C105" s="100"/>
      <c r="D105" s="527"/>
      <c r="E105" s="527"/>
      <c r="F105" s="527"/>
      <c r="G105" s="527"/>
      <c r="H105" s="527"/>
      <c r="I105" s="527"/>
      <c r="J105" s="527"/>
      <c r="K105" s="571" t="str">
        <f t="shared" si="2"/>
        <v/>
      </c>
      <c r="M105" s="571" t="str">
        <f t="shared" si="3"/>
        <v/>
      </c>
    </row>
    <row r="106" spans="1:13" ht="0.6" customHeight="1" x14ac:dyDescent="0.2">
      <c r="A106" s="100"/>
      <c r="B106" s="100"/>
      <c r="C106" s="100"/>
      <c r="D106" s="527"/>
      <c r="E106" s="527"/>
      <c r="F106" s="527"/>
      <c r="G106" s="527"/>
      <c r="H106" s="527"/>
      <c r="I106" s="527"/>
      <c r="J106" s="527"/>
      <c r="K106" s="571" t="str">
        <f t="shared" si="2"/>
        <v/>
      </c>
      <c r="M106" s="571" t="str">
        <f t="shared" si="3"/>
        <v/>
      </c>
    </row>
    <row r="107" spans="1:13" ht="0.6" customHeight="1" x14ac:dyDescent="0.2">
      <c r="A107" s="100"/>
      <c r="B107" s="100"/>
      <c r="C107" s="100"/>
      <c r="D107" s="527"/>
      <c r="E107" s="527"/>
      <c r="F107" s="527"/>
      <c r="G107" s="527"/>
      <c r="H107" s="527"/>
      <c r="I107" s="527"/>
      <c r="J107" s="527"/>
      <c r="K107" s="571" t="str">
        <f t="shared" si="2"/>
        <v/>
      </c>
      <c r="M107" s="571" t="str">
        <f t="shared" si="3"/>
        <v/>
      </c>
    </row>
    <row r="108" spans="1:13" ht="0.6" customHeight="1" x14ac:dyDescent="0.2">
      <c r="A108" s="100"/>
      <c r="B108" s="100"/>
      <c r="C108" s="100"/>
      <c r="D108" s="527"/>
      <c r="E108" s="527"/>
      <c r="F108" s="527"/>
      <c r="G108" s="527"/>
      <c r="H108" s="527"/>
      <c r="I108" s="527"/>
      <c r="J108" s="527"/>
      <c r="K108" s="571" t="str">
        <f t="shared" si="2"/>
        <v/>
      </c>
      <c r="M108" s="571" t="str">
        <f t="shared" si="3"/>
        <v/>
      </c>
    </row>
    <row r="109" spans="1:13" ht="0.6" customHeight="1" x14ac:dyDescent="0.2">
      <c r="A109" s="100"/>
      <c r="B109" s="100"/>
      <c r="C109" s="100"/>
      <c r="D109" s="527"/>
      <c r="E109" s="527"/>
      <c r="F109" s="527"/>
      <c r="G109" s="527"/>
      <c r="H109" s="527"/>
      <c r="I109" s="527"/>
      <c r="J109" s="527"/>
      <c r="K109" s="571" t="str">
        <f t="shared" si="2"/>
        <v/>
      </c>
      <c r="M109" s="571" t="str">
        <f t="shared" si="3"/>
        <v/>
      </c>
    </row>
    <row r="110" spans="1:13" ht="0.6" customHeight="1" x14ac:dyDescent="0.2">
      <c r="A110" s="100"/>
      <c r="B110" s="100"/>
      <c r="C110" s="100"/>
      <c r="D110" s="527"/>
      <c r="E110" s="527"/>
      <c r="F110" s="527"/>
      <c r="G110" s="527"/>
      <c r="H110" s="527"/>
      <c r="I110" s="527"/>
      <c r="J110" s="527"/>
      <c r="K110" s="571" t="str">
        <f t="shared" si="2"/>
        <v/>
      </c>
      <c r="M110" s="571" t="str">
        <f t="shared" si="3"/>
        <v/>
      </c>
    </row>
    <row r="111" spans="1:13" ht="0.6" customHeight="1" x14ac:dyDescent="0.2">
      <c r="A111" s="100"/>
      <c r="B111" s="100"/>
      <c r="C111" s="100"/>
      <c r="D111" s="527"/>
      <c r="E111" s="527"/>
      <c r="F111" s="527"/>
      <c r="G111" s="527"/>
      <c r="H111" s="527"/>
      <c r="I111" s="527"/>
      <c r="J111" s="527"/>
      <c r="K111" s="571" t="str">
        <f t="shared" si="2"/>
        <v/>
      </c>
      <c r="M111" s="571" t="str">
        <f t="shared" si="3"/>
        <v/>
      </c>
    </row>
    <row r="112" spans="1:13" ht="0.6" customHeight="1" x14ac:dyDescent="0.2">
      <c r="A112" s="100"/>
      <c r="B112" s="100"/>
      <c r="C112" s="100"/>
      <c r="D112" s="527"/>
      <c r="E112" s="527"/>
      <c r="F112" s="527"/>
      <c r="G112" s="527"/>
      <c r="H112" s="527"/>
      <c r="I112" s="527"/>
      <c r="J112" s="527"/>
      <c r="K112" s="571" t="str">
        <f t="shared" si="2"/>
        <v/>
      </c>
      <c r="M112" s="571" t="str">
        <f t="shared" si="3"/>
        <v/>
      </c>
    </row>
    <row r="113" spans="1:13" ht="0.6" customHeight="1" x14ac:dyDescent="0.2">
      <c r="A113" s="100"/>
      <c r="B113" s="100"/>
      <c r="C113" s="100"/>
      <c r="D113" s="527"/>
      <c r="E113" s="527"/>
      <c r="F113" s="527"/>
      <c r="G113" s="527"/>
      <c r="H113" s="527"/>
      <c r="I113" s="527"/>
      <c r="J113" s="527"/>
      <c r="K113" s="571" t="str">
        <f t="shared" si="2"/>
        <v/>
      </c>
      <c r="M113" s="571" t="str">
        <f t="shared" si="3"/>
        <v/>
      </c>
    </row>
    <row r="114" spans="1:13" ht="0.6" customHeight="1" x14ac:dyDescent="0.2">
      <c r="A114" s="100"/>
      <c r="B114" s="100"/>
      <c r="C114" s="100"/>
      <c r="D114" s="527"/>
      <c r="E114" s="527"/>
      <c r="F114" s="527"/>
      <c r="G114" s="527"/>
      <c r="H114" s="527"/>
      <c r="I114" s="527"/>
      <c r="J114" s="527"/>
      <c r="K114" s="571" t="str">
        <f t="shared" si="2"/>
        <v/>
      </c>
      <c r="M114" s="571" t="str">
        <f t="shared" si="3"/>
        <v/>
      </c>
    </row>
    <row r="115" spans="1:13" ht="0.6" customHeight="1" x14ac:dyDescent="0.2">
      <c r="A115" s="100"/>
      <c r="B115" s="100"/>
      <c r="C115" s="100"/>
      <c r="D115" s="527"/>
      <c r="E115" s="527"/>
      <c r="F115" s="527"/>
      <c r="G115" s="527"/>
      <c r="H115" s="527"/>
      <c r="I115" s="527"/>
      <c r="J115" s="527"/>
      <c r="K115" s="571" t="str">
        <f t="shared" si="2"/>
        <v/>
      </c>
      <c r="M115" s="571" t="str">
        <f t="shared" si="3"/>
        <v/>
      </c>
    </row>
    <row r="116" spans="1:13" ht="0.6" customHeight="1" x14ac:dyDescent="0.2">
      <c r="A116" s="100"/>
      <c r="B116" s="100"/>
      <c r="C116" s="100"/>
      <c r="D116" s="527"/>
      <c r="E116" s="527"/>
      <c r="F116" s="527"/>
      <c r="G116" s="527"/>
      <c r="H116" s="527"/>
      <c r="I116" s="527"/>
      <c r="J116" s="527"/>
      <c r="K116" s="571" t="str">
        <f t="shared" si="2"/>
        <v/>
      </c>
      <c r="M116" s="571" t="str">
        <f t="shared" si="3"/>
        <v/>
      </c>
    </row>
    <row r="117" spans="1:13" ht="0.6" customHeight="1" x14ac:dyDescent="0.2">
      <c r="A117" s="100"/>
      <c r="B117" s="100"/>
      <c r="C117" s="100"/>
      <c r="D117" s="527"/>
      <c r="E117" s="527"/>
      <c r="F117" s="527"/>
      <c r="G117" s="527"/>
      <c r="H117" s="527"/>
      <c r="I117" s="527"/>
      <c r="J117" s="527"/>
      <c r="K117" s="571" t="str">
        <f t="shared" si="2"/>
        <v/>
      </c>
      <c r="M117" s="571" t="str">
        <f t="shared" si="3"/>
        <v/>
      </c>
    </row>
    <row r="118" spans="1:13" ht="0.6" customHeight="1" x14ac:dyDescent="0.2">
      <c r="A118" s="100"/>
      <c r="B118" s="100"/>
      <c r="C118" s="100"/>
      <c r="D118" s="527"/>
      <c r="E118" s="527"/>
      <c r="F118" s="527"/>
      <c r="G118" s="527"/>
      <c r="H118" s="527"/>
      <c r="I118" s="527"/>
      <c r="J118" s="527"/>
      <c r="K118" s="571" t="str">
        <f t="shared" si="2"/>
        <v/>
      </c>
      <c r="M118" s="571" t="str">
        <f t="shared" si="3"/>
        <v/>
      </c>
    </row>
    <row r="119" spans="1:13" ht="0.6" customHeight="1" x14ac:dyDescent="0.2">
      <c r="A119" s="100"/>
      <c r="B119" s="100"/>
      <c r="C119" s="100"/>
      <c r="D119" s="527"/>
      <c r="E119" s="527"/>
      <c r="F119" s="527"/>
      <c r="G119" s="527"/>
      <c r="H119" s="527"/>
      <c r="I119" s="527"/>
      <c r="J119" s="527"/>
      <c r="K119" s="571" t="str">
        <f t="shared" si="2"/>
        <v/>
      </c>
      <c r="M119" s="571" t="str">
        <f t="shared" si="3"/>
        <v/>
      </c>
    </row>
    <row r="120" spans="1:13" ht="0.6" customHeight="1" x14ac:dyDescent="0.2">
      <c r="A120" s="100"/>
      <c r="B120" s="100"/>
      <c r="C120" s="100"/>
      <c r="D120" s="527"/>
      <c r="E120" s="527"/>
      <c r="F120" s="527"/>
      <c r="G120" s="527"/>
      <c r="H120" s="527"/>
      <c r="I120" s="527"/>
      <c r="J120" s="527"/>
      <c r="K120" s="571" t="str">
        <f t="shared" si="2"/>
        <v/>
      </c>
      <c r="M120" s="571" t="str">
        <f t="shared" si="3"/>
        <v/>
      </c>
    </row>
    <row r="121" spans="1:13" ht="0.6" customHeight="1" x14ac:dyDescent="0.2">
      <c r="A121" s="100"/>
      <c r="B121" s="100"/>
      <c r="C121" s="100"/>
      <c r="D121" s="527"/>
      <c r="E121" s="527"/>
      <c r="F121" s="527"/>
      <c r="G121" s="527"/>
      <c r="H121" s="527"/>
      <c r="I121" s="527"/>
      <c r="J121" s="527"/>
      <c r="K121" s="571" t="str">
        <f t="shared" si="2"/>
        <v/>
      </c>
      <c r="M121" s="571" t="str">
        <f t="shared" si="3"/>
        <v/>
      </c>
    </row>
    <row r="122" spans="1:13" ht="0.6" customHeight="1" x14ac:dyDescent="0.2">
      <c r="A122" s="100"/>
      <c r="B122" s="100"/>
      <c r="C122" s="100"/>
      <c r="D122" s="527"/>
      <c r="E122" s="527"/>
      <c r="F122" s="527"/>
      <c r="G122" s="527"/>
      <c r="H122" s="527"/>
      <c r="I122" s="527"/>
      <c r="J122" s="527"/>
      <c r="K122" s="571" t="str">
        <f t="shared" si="2"/>
        <v/>
      </c>
      <c r="M122" s="571" t="str">
        <f t="shared" si="3"/>
        <v/>
      </c>
    </row>
    <row r="123" spans="1:13" ht="0.6" customHeight="1" x14ac:dyDescent="0.2">
      <c r="A123" s="100"/>
      <c r="B123" s="100"/>
      <c r="C123" s="100"/>
      <c r="D123" s="527"/>
      <c r="E123" s="527"/>
      <c r="F123" s="527"/>
      <c r="G123" s="527"/>
      <c r="H123" s="527"/>
      <c r="I123" s="527"/>
      <c r="J123" s="527"/>
      <c r="K123" s="571" t="str">
        <f t="shared" si="2"/>
        <v/>
      </c>
      <c r="M123" s="571" t="str">
        <f t="shared" si="3"/>
        <v/>
      </c>
    </row>
    <row r="124" spans="1:13" ht="0.6" customHeight="1" x14ac:dyDescent="0.2">
      <c r="A124" s="100"/>
      <c r="B124" s="100"/>
      <c r="C124" s="100"/>
      <c r="D124" s="527"/>
      <c r="E124" s="527"/>
      <c r="F124" s="527"/>
      <c r="G124" s="527"/>
      <c r="H124" s="527"/>
      <c r="I124" s="527"/>
      <c r="J124" s="527"/>
      <c r="K124" s="571" t="str">
        <f t="shared" si="2"/>
        <v/>
      </c>
      <c r="M124" s="571" t="str">
        <f t="shared" si="3"/>
        <v/>
      </c>
    </row>
    <row r="125" spans="1:13" ht="0.6" customHeight="1" x14ac:dyDescent="0.2">
      <c r="A125" s="100"/>
      <c r="B125" s="100"/>
      <c r="C125" s="100"/>
      <c r="D125" s="527"/>
      <c r="E125" s="527"/>
      <c r="F125" s="527"/>
      <c r="G125" s="527"/>
      <c r="H125" s="527"/>
      <c r="I125" s="527"/>
      <c r="J125" s="527"/>
      <c r="K125" s="571" t="str">
        <f t="shared" si="2"/>
        <v/>
      </c>
      <c r="M125" s="571" t="str">
        <f t="shared" si="3"/>
        <v/>
      </c>
    </row>
    <row r="126" spans="1:13" ht="0.6" customHeight="1" x14ac:dyDescent="0.2">
      <c r="A126" s="100"/>
      <c r="B126" s="100"/>
      <c r="C126" s="100"/>
      <c r="D126" s="527"/>
      <c r="E126" s="527"/>
      <c r="F126" s="527"/>
      <c r="G126" s="527"/>
      <c r="H126" s="527"/>
      <c r="I126" s="527"/>
      <c r="J126" s="527"/>
      <c r="K126" s="571" t="str">
        <f t="shared" si="2"/>
        <v/>
      </c>
      <c r="M126" s="571" t="str">
        <f t="shared" si="3"/>
        <v/>
      </c>
    </row>
    <row r="127" spans="1:13" ht="0.6" customHeight="1" x14ac:dyDescent="0.2">
      <c r="A127" s="100"/>
      <c r="B127" s="100"/>
      <c r="C127" s="100"/>
      <c r="D127" s="527"/>
      <c r="E127" s="527"/>
      <c r="F127" s="527"/>
      <c r="G127" s="527"/>
      <c r="H127" s="527"/>
      <c r="I127" s="527"/>
      <c r="J127" s="527"/>
      <c r="K127" s="571" t="str">
        <f t="shared" si="2"/>
        <v/>
      </c>
      <c r="M127" s="571" t="str">
        <f t="shared" si="3"/>
        <v/>
      </c>
    </row>
    <row r="128" spans="1:13" ht="0.6" customHeight="1" x14ac:dyDescent="0.2">
      <c r="A128" s="100"/>
      <c r="B128" s="100"/>
      <c r="C128" s="100"/>
      <c r="D128" s="527"/>
      <c r="E128" s="527"/>
      <c r="F128" s="527"/>
      <c r="G128" s="527"/>
      <c r="H128" s="527"/>
      <c r="I128" s="527"/>
      <c r="J128" s="527"/>
      <c r="K128" s="571" t="str">
        <f t="shared" si="2"/>
        <v/>
      </c>
      <c r="M128" s="571" t="str">
        <f t="shared" si="3"/>
        <v/>
      </c>
    </row>
    <row r="129" spans="1:13" ht="0.6" customHeight="1" x14ac:dyDescent="0.2">
      <c r="A129" s="100"/>
      <c r="B129" s="100"/>
      <c r="C129" s="100"/>
      <c r="D129" s="527"/>
      <c r="E129" s="527"/>
      <c r="F129" s="527"/>
      <c r="G129" s="527"/>
      <c r="H129" s="527"/>
      <c r="I129" s="527"/>
      <c r="J129" s="527"/>
      <c r="K129" s="571" t="str">
        <f t="shared" si="2"/>
        <v/>
      </c>
      <c r="M129" s="571" t="str">
        <f t="shared" si="3"/>
        <v/>
      </c>
    </row>
    <row r="130" spans="1:13" ht="0.6" customHeight="1" x14ac:dyDescent="0.2">
      <c r="A130" s="100"/>
      <c r="B130" s="100"/>
      <c r="C130" s="100"/>
      <c r="D130" s="527"/>
      <c r="E130" s="527"/>
      <c r="F130" s="527"/>
      <c r="G130" s="527"/>
      <c r="H130" s="527"/>
      <c r="I130" s="527"/>
      <c r="J130" s="527"/>
      <c r="K130" s="571" t="str">
        <f t="shared" si="2"/>
        <v/>
      </c>
      <c r="M130" s="571" t="str">
        <f t="shared" si="3"/>
        <v/>
      </c>
    </row>
    <row r="131" spans="1:13" ht="0.6" customHeight="1" x14ac:dyDescent="0.2">
      <c r="A131" s="100"/>
      <c r="B131" s="100"/>
      <c r="C131" s="100"/>
      <c r="D131" s="527"/>
      <c r="E131" s="527"/>
      <c r="F131" s="527"/>
      <c r="G131" s="527"/>
      <c r="H131" s="527"/>
      <c r="I131" s="527"/>
      <c r="J131" s="527"/>
      <c r="K131" s="571" t="str">
        <f t="shared" si="2"/>
        <v/>
      </c>
      <c r="M131" s="571" t="str">
        <f t="shared" si="3"/>
        <v/>
      </c>
    </row>
    <row r="132" spans="1:13" ht="0.6" customHeight="1" x14ac:dyDescent="0.2">
      <c r="A132" s="100"/>
      <c r="B132" s="100"/>
      <c r="C132" s="100"/>
      <c r="D132" s="527"/>
      <c r="E132" s="527"/>
      <c r="F132" s="527"/>
      <c r="G132" s="527"/>
      <c r="H132" s="527"/>
      <c r="I132" s="527"/>
      <c r="J132" s="527"/>
      <c r="K132" s="571" t="str">
        <f t="shared" si="2"/>
        <v/>
      </c>
      <c r="M132" s="571" t="str">
        <f t="shared" si="3"/>
        <v/>
      </c>
    </row>
    <row r="133" spans="1:13" ht="0.6" customHeight="1" x14ac:dyDescent="0.2">
      <c r="A133" s="100"/>
      <c r="B133" s="100"/>
      <c r="C133" s="100"/>
      <c r="D133" s="527"/>
      <c r="E133" s="527"/>
      <c r="F133" s="527"/>
      <c r="G133" s="527"/>
      <c r="H133" s="527"/>
      <c r="I133" s="527"/>
      <c r="J133" s="527"/>
      <c r="K133" s="571" t="str">
        <f t="shared" si="2"/>
        <v/>
      </c>
      <c r="M133" s="571" t="str">
        <f t="shared" si="3"/>
        <v/>
      </c>
    </row>
    <row r="134" spans="1:13" ht="0.6" customHeight="1" x14ac:dyDescent="0.2">
      <c r="A134" s="100"/>
      <c r="B134" s="100"/>
      <c r="C134" s="100"/>
      <c r="D134" s="527"/>
      <c r="E134" s="527"/>
      <c r="F134" s="527"/>
      <c r="G134" s="527"/>
      <c r="H134" s="527"/>
      <c r="I134" s="527"/>
      <c r="J134" s="527"/>
      <c r="K134" s="571" t="str">
        <f t="shared" si="2"/>
        <v/>
      </c>
      <c r="M134" s="571" t="str">
        <f t="shared" si="3"/>
        <v/>
      </c>
    </row>
    <row r="135" spans="1:13" ht="0.6" customHeight="1" x14ac:dyDescent="0.2">
      <c r="A135" s="100"/>
      <c r="B135" s="100"/>
      <c r="C135" s="100"/>
      <c r="D135" s="527"/>
      <c r="E135" s="527"/>
      <c r="F135" s="527"/>
      <c r="G135" s="527"/>
      <c r="H135" s="527"/>
      <c r="I135" s="527"/>
      <c r="J135" s="527"/>
      <c r="K135" s="571" t="str">
        <f t="shared" si="2"/>
        <v/>
      </c>
      <c r="M135" s="571" t="str">
        <f t="shared" si="3"/>
        <v/>
      </c>
    </row>
    <row r="136" spans="1:13" ht="0.6" customHeight="1" x14ac:dyDescent="0.2">
      <c r="A136" s="100"/>
      <c r="B136" s="100"/>
      <c r="C136" s="100"/>
      <c r="D136" s="527"/>
      <c r="E136" s="527"/>
      <c r="F136" s="527"/>
      <c r="G136" s="527"/>
      <c r="H136" s="527"/>
      <c r="I136" s="527"/>
      <c r="J136" s="527"/>
      <c r="K136" s="571" t="str">
        <f t="shared" si="2"/>
        <v/>
      </c>
      <c r="M136" s="571" t="str">
        <f t="shared" si="3"/>
        <v/>
      </c>
    </row>
    <row r="137" spans="1:13" ht="0.6" customHeight="1" x14ac:dyDescent="0.2">
      <c r="A137" s="100"/>
      <c r="B137" s="100"/>
      <c r="C137" s="100"/>
      <c r="D137" s="527"/>
      <c r="E137" s="527"/>
      <c r="F137" s="527"/>
      <c r="G137" s="527"/>
      <c r="H137" s="527"/>
      <c r="I137" s="527"/>
      <c r="J137" s="527"/>
      <c r="K137" s="571" t="str">
        <f t="shared" si="2"/>
        <v/>
      </c>
      <c r="M137" s="571" t="str">
        <f t="shared" si="3"/>
        <v/>
      </c>
    </row>
    <row r="138" spans="1:13" ht="0.6" customHeight="1" x14ac:dyDescent="0.2">
      <c r="A138" s="100"/>
      <c r="B138" s="100"/>
      <c r="C138" s="100"/>
      <c r="D138" s="527"/>
      <c r="E138" s="527"/>
      <c r="F138" s="527"/>
      <c r="G138" s="527"/>
      <c r="H138" s="527"/>
      <c r="I138" s="527"/>
      <c r="J138" s="527"/>
      <c r="K138" s="571" t="str">
        <f t="shared" si="2"/>
        <v/>
      </c>
      <c r="M138" s="571" t="str">
        <f t="shared" si="3"/>
        <v/>
      </c>
    </row>
    <row r="139" spans="1:13" ht="0.6" customHeight="1" x14ac:dyDescent="0.2">
      <c r="A139" s="100"/>
      <c r="B139" s="100"/>
      <c r="C139" s="100"/>
      <c r="D139" s="527"/>
      <c r="E139" s="527"/>
      <c r="F139" s="527"/>
      <c r="G139" s="527"/>
      <c r="H139" s="527"/>
      <c r="I139" s="527"/>
      <c r="J139" s="527"/>
      <c r="K139" s="571" t="str">
        <f t="shared" si="2"/>
        <v/>
      </c>
      <c r="M139" s="571" t="str">
        <f t="shared" si="3"/>
        <v/>
      </c>
    </row>
    <row r="140" spans="1:13" ht="0.6" customHeight="1" x14ac:dyDescent="0.2">
      <c r="A140" s="100"/>
      <c r="B140" s="100"/>
      <c r="C140" s="100"/>
      <c r="D140" s="527"/>
      <c r="E140" s="527"/>
      <c r="F140" s="527"/>
      <c r="G140" s="527"/>
      <c r="H140" s="527"/>
      <c r="I140" s="527"/>
      <c r="J140" s="527"/>
      <c r="K140" s="571" t="str">
        <f t="shared" si="2"/>
        <v/>
      </c>
      <c r="M140" s="571" t="str">
        <f t="shared" si="3"/>
        <v/>
      </c>
    </row>
    <row r="141" spans="1:13" ht="0.6" customHeight="1" x14ac:dyDescent="0.2">
      <c r="A141" s="100"/>
      <c r="B141" s="100"/>
      <c r="C141" s="100"/>
      <c r="D141" s="527"/>
      <c r="E141" s="527"/>
      <c r="F141" s="527"/>
      <c r="G141" s="527"/>
      <c r="H141" s="527"/>
      <c r="I141" s="527"/>
      <c r="J141" s="527"/>
      <c r="K141" s="571" t="str">
        <f t="shared" si="2"/>
        <v/>
      </c>
      <c r="M141" s="571" t="str">
        <f t="shared" si="3"/>
        <v/>
      </c>
    </row>
    <row r="142" spans="1:13" ht="0.6" customHeight="1" x14ac:dyDescent="0.2">
      <c r="A142" s="100"/>
      <c r="B142" s="100"/>
      <c r="C142" s="100"/>
      <c r="D142" s="527"/>
      <c r="E142" s="527"/>
      <c r="F142" s="527"/>
      <c r="G142" s="527"/>
      <c r="H142" s="527"/>
      <c r="I142" s="527"/>
      <c r="J142" s="527"/>
      <c r="K142" s="571" t="str">
        <f t="shared" si="2"/>
        <v/>
      </c>
      <c r="M142" s="571" t="str">
        <f t="shared" si="3"/>
        <v/>
      </c>
    </row>
    <row r="143" spans="1:13" ht="0.6" customHeight="1" x14ac:dyDescent="0.2">
      <c r="A143" s="100"/>
      <c r="B143" s="100"/>
      <c r="C143" s="100"/>
      <c r="D143" s="527"/>
      <c r="E143" s="527"/>
      <c r="F143" s="527"/>
      <c r="G143" s="527"/>
      <c r="H143" s="527"/>
      <c r="I143" s="527"/>
      <c r="J143" s="527"/>
      <c r="K143" s="571" t="str">
        <f t="shared" si="2"/>
        <v/>
      </c>
      <c r="M143" s="571" t="str">
        <f t="shared" si="3"/>
        <v/>
      </c>
    </row>
    <row r="144" spans="1:13" ht="0.6" customHeight="1" x14ac:dyDescent="0.2">
      <c r="A144" s="100"/>
      <c r="B144" s="100"/>
      <c r="C144" s="100"/>
      <c r="D144" s="527"/>
      <c r="E144" s="527"/>
      <c r="F144" s="527"/>
      <c r="G144" s="527"/>
      <c r="H144" s="527"/>
      <c r="I144" s="527"/>
      <c r="J144" s="527"/>
      <c r="K144" s="571" t="str">
        <f t="shared" si="2"/>
        <v/>
      </c>
      <c r="M144" s="571" t="str">
        <f t="shared" si="3"/>
        <v/>
      </c>
    </row>
    <row r="145" spans="1:13" ht="0.6" customHeight="1" x14ac:dyDescent="0.2">
      <c r="A145" s="100"/>
      <c r="B145" s="100"/>
      <c r="C145" s="100"/>
      <c r="D145" s="527"/>
      <c r="E145" s="527"/>
      <c r="F145" s="527"/>
      <c r="G145" s="527"/>
      <c r="H145" s="527"/>
      <c r="I145" s="527"/>
      <c r="J145" s="527"/>
      <c r="K145" s="571" t="str">
        <f t="shared" si="2"/>
        <v/>
      </c>
      <c r="M145" s="571" t="str">
        <f t="shared" si="3"/>
        <v/>
      </c>
    </row>
    <row r="146" spans="1:13" ht="0.6" customHeight="1" x14ac:dyDescent="0.2">
      <c r="A146" s="100"/>
      <c r="B146" s="100"/>
      <c r="C146" s="100"/>
      <c r="D146" s="527"/>
      <c r="E146" s="527"/>
      <c r="F146" s="527"/>
      <c r="G146" s="527"/>
      <c r="H146" s="527"/>
      <c r="I146" s="527"/>
      <c r="J146" s="527"/>
      <c r="K146" s="571" t="str">
        <f t="shared" si="2"/>
        <v/>
      </c>
      <c r="M146" s="571" t="str">
        <f t="shared" si="3"/>
        <v/>
      </c>
    </row>
    <row r="147" spans="1:13" ht="0.6" customHeight="1" x14ac:dyDescent="0.2">
      <c r="A147" s="100"/>
      <c r="B147" s="100"/>
      <c r="C147" s="100"/>
      <c r="D147" s="527"/>
      <c r="E147" s="527"/>
      <c r="F147" s="527"/>
      <c r="G147" s="527"/>
      <c r="H147" s="527"/>
      <c r="I147" s="527"/>
      <c r="J147" s="527"/>
      <c r="K147" s="571" t="str">
        <f t="shared" si="2"/>
        <v/>
      </c>
      <c r="M147" s="571" t="str">
        <f t="shared" si="3"/>
        <v/>
      </c>
    </row>
    <row r="148" spans="1:13" ht="0.6" customHeight="1" x14ac:dyDescent="0.2">
      <c r="A148" s="100"/>
      <c r="B148" s="100"/>
      <c r="C148" s="100"/>
      <c r="D148" s="527"/>
      <c r="E148" s="527"/>
      <c r="F148" s="527"/>
      <c r="G148" s="527"/>
      <c r="H148" s="527"/>
      <c r="I148" s="527"/>
      <c r="J148" s="527"/>
      <c r="K148" s="571" t="str">
        <f t="shared" si="2"/>
        <v/>
      </c>
      <c r="M148" s="571" t="str">
        <f t="shared" si="3"/>
        <v/>
      </c>
    </row>
    <row r="149" spans="1:13" ht="0.6" customHeight="1" x14ac:dyDescent="0.2">
      <c r="A149" s="100"/>
      <c r="B149" s="100"/>
      <c r="C149" s="100"/>
      <c r="D149" s="527"/>
      <c r="E149" s="527"/>
      <c r="F149" s="527"/>
      <c r="G149" s="527"/>
      <c r="H149" s="527"/>
      <c r="I149" s="527"/>
      <c r="J149" s="527"/>
      <c r="K149" s="571" t="str">
        <f t="shared" si="2"/>
        <v/>
      </c>
      <c r="M149" s="571" t="str">
        <f t="shared" si="3"/>
        <v/>
      </c>
    </row>
    <row r="150" spans="1:13" ht="0.6" customHeight="1" x14ac:dyDescent="0.2">
      <c r="A150" s="100"/>
      <c r="B150" s="100"/>
      <c r="C150" s="100"/>
      <c r="D150" s="527"/>
      <c r="E150" s="527"/>
      <c r="F150" s="527"/>
      <c r="G150" s="527"/>
      <c r="H150" s="527"/>
      <c r="I150" s="527"/>
      <c r="J150" s="527"/>
      <c r="K150" s="571" t="str">
        <f t="shared" si="2"/>
        <v/>
      </c>
      <c r="M150" s="571" t="str">
        <f t="shared" si="3"/>
        <v/>
      </c>
    </row>
    <row r="151" spans="1:13" ht="0.6" customHeight="1" x14ac:dyDescent="0.2">
      <c r="A151" s="100"/>
      <c r="B151" s="100"/>
      <c r="C151" s="100"/>
      <c r="D151" s="527"/>
      <c r="E151" s="527"/>
      <c r="F151" s="527"/>
      <c r="G151" s="527"/>
      <c r="H151" s="527"/>
      <c r="I151" s="527"/>
      <c r="J151" s="527"/>
      <c r="K151" s="571" t="str">
        <f t="shared" ref="K151:K214" si="4">IFERROR(AVERAGEIF(D151:J151,"&gt;0",D151:J151),"")</f>
        <v/>
      </c>
      <c r="M151" s="571" t="str">
        <f t="shared" ref="M151:M214" si="5">IFERROR(MEDIAN(D151:J151),"")</f>
        <v/>
      </c>
    </row>
    <row r="152" spans="1:13" ht="0.6" customHeight="1" x14ac:dyDescent="0.2">
      <c r="A152" s="100"/>
      <c r="B152" s="100"/>
      <c r="C152" s="100"/>
      <c r="D152" s="527"/>
      <c r="E152" s="527"/>
      <c r="F152" s="527"/>
      <c r="G152" s="527"/>
      <c r="H152" s="527"/>
      <c r="I152" s="527"/>
      <c r="J152" s="527"/>
      <c r="K152" s="571" t="str">
        <f t="shared" si="4"/>
        <v/>
      </c>
      <c r="M152" s="571" t="str">
        <f t="shared" si="5"/>
        <v/>
      </c>
    </row>
    <row r="153" spans="1:13" ht="0.6" customHeight="1" x14ac:dyDescent="0.2">
      <c r="A153" s="100"/>
      <c r="B153" s="100"/>
      <c r="C153" s="100"/>
      <c r="D153" s="527"/>
      <c r="E153" s="527"/>
      <c r="F153" s="527"/>
      <c r="G153" s="527"/>
      <c r="H153" s="527"/>
      <c r="I153" s="527"/>
      <c r="J153" s="527"/>
      <c r="K153" s="571" t="str">
        <f t="shared" si="4"/>
        <v/>
      </c>
      <c r="M153" s="571" t="str">
        <f t="shared" si="5"/>
        <v/>
      </c>
    </row>
    <row r="154" spans="1:13" ht="0.6" customHeight="1" x14ac:dyDescent="0.2">
      <c r="A154" s="100"/>
      <c r="B154" s="100"/>
      <c r="C154" s="100"/>
      <c r="D154" s="527"/>
      <c r="E154" s="527"/>
      <c r="F154" s="527"/>
      <c r="G154" s="527"/>
      <c r="H154" s="527"/>
      <c r="I154" s="527"/>
      <c r="J154" s="527"/>
      <c r="K154" s="571" t="str">
        <f t="shared" si="4"/>
        <v/>
      </c>
      <c r="M154" s="571" t="str">
        <f t="shared" si="5"/>
        <v/>
      </c>
    </row>
    <row r="155" spans="1:13" ht="0.6" customHeight="1" x14ac:dyDescent="0.2">
      <c r="A155" s="100"/>
      <c r="B155" s="100"/>
      <c r="C155" s="100"/>
      <c r="D155" s="527"/>
      <c r="E155" s="527"/>
      <c r="F155" s="527"/>
      <c r="G155" s="527"/>
      <c r="H155" s="527"/>
      <c r="I155" s="527"/>
      <c r="J155" s="527"/>
      <c r="K155" s="571" t="str">
        <f t="shared" si="4"/>
        <v/>
      </c>
      <c r="M155" s="571" t="str">
        <f t="shared" si="5"/>
        <v/>
      </c>
    </row>
    <row r="156" spans="1:13" ht="0.6" customHeight="1" x14ac:dyDescent="0.2">
      <c r="A156" s="100"/>
      <c r="B156" s="100"/>
      <c r="C156" s="100"/>
      <c r="D156" s="527"/>
      <c r="E156" s="527"/>
      <c r="F156" s="527"/>
      <c r="G156" s="527"/>
      <c r="H156" s="527"/>
      <c r="I156" s="527"/>
      <c r="J156" s="527"/>
      <c r="K156" s="571" t="str">
        <f t="shared" si="4"/>
        <v/>
      </c>
      <c r="M156" s="571" t="str">
        <f t="shared" si="5"/>
        <v/>
      </c>
    </row>
    <row r="157" spans="1:13" ht="0.6" customHeight="1" x14ac:dyDescent="0.2">
      <c r="A157" s="100"/>
      <c r="B157" s="100"/>
      <c r="C157" s="100"/>
      <c r="D157" s="527"/>
      <c r="E157" s="527"/>
      <c r="F157" s="527"/>
      <c r="G157" s="527"/>
      <c r="H157" s="527"/>
      <c r="I157" s="527"/>
      <c r="J157" s="527"/>
      <c r="K157" s="571" t="str">
        <f t="shared" si="4"/>
        <v/>
      </c>
      <c r="M157" s="571" t="str">
        <f t="shared" si="5"/>
        <v/>
      </c>
    </row>
    <row r="158" spans="1:13" ht="0.6" customHeight="1" x14ac:dyDescent="0.2">
      <c r="A158" s="100"/>
      <c r="B158" s="100"/>
      <c r="C158" s="100"/>
      <c r="D158" s="527"/>
      <c r="E158" s="527"/>
      <c r="F158" s="527"/>
      <c r="G158" s="527"/>
      <c r="H158" s="527"/>
      <c r="I158" s="527"/>
      <c r="J158" s="527"/>
      <c r="K158" s="571" t="str">
        <f t="shared" si="4"/>
        <v/>
      </c>
      <c r="M158" s="571" t="str">
        <f t="shared" si="5"/>
        <v/>
      </c>
    </row>
    <row r="159" spans="1:13" ht="0.6" customHeight="1" x14ac:dyDescent="0.2">
      <c r="A159" s="100"/>
      <c r="B159" s="100"/>
      <c r="C159" s="100"/>
      <c r="D159" s="527"/>
      <c r="E159" s="527"/>
      <c r="F159" s="527"/>
      <c r="G159" s="527"/>
      <c r="H159" s="527"/>
      <c r="I159" s="527"/>
      <c r="J159" s="527"/>
      <c r="K159" s="571" t="str">
        <f t="shared" si="4"/>
        <v/>
      </c>
      <c r="M159" s="571" t="str">
        <f t="shared" si="5"/>
        <v/>
      </c>
    </row>
    <row r="160" spans="1:13" ht="0.6" customHeight="1" x14ac:dyDescent="0.2">
      <c r="A160" s="100"/>
      <c r="B160" s="100"/>
      <c r="C160" s="100"/>
      <c r="D160" s="527"/>
      <c r="E160" s="527"/>
      <c r="F160" s="527"/>
      <c r="G160" s="527"/>
      <c r="H160" s="527"/>
      <c r="I160" s="527"/>
      <c r="J160" s="527"/>
      <c r="K160" s="571" t="str">
        <f t="shared" si="4"/>
        <v/>
      </c>
      <c r="M160" s="571" t="str">
        <f t="shared" si="5"/>
        <v/>
      </c>
    </row>
    <row r="161" spans="1:13" ht="0.6" customHeight="1" x14ac:dyDescent="0.2">
      <c r="A161" s="100"/>
      <c r="B161" s="100"/>
      <c r="C161" s="100"/>
      <c r="D161" s="527"/>
      <c r="E161" s="527"/>
      <c r="F161" s="527"/>
      <c r="G161" s="527"/>
      <c r="H161" s="527"/>
      <c r="I161" s="527"/>
      <c r="J161" s="527"/>
      <c r="K161" s="571" t="str">
        <f t="shared" si="4"/>
        <v/>
      </c>
      <c r="M161" s="571" t="str">
        <f t="shared" si="5"/>
        <v/>
      </c>
    </row>
    <row r="162" spans="1:13" ht="0.6" customHeight="1" x14ac:dyDescent="0.2">
      <c r="A162" s="100"/>
      <c r="B162" s="100"/>
      <c r="C162" s="100"/>
      <c r="D162" s="527"/>
      <c r="E162" s="527"/>
      <c r="F162" s="527"/>
      <c r="G162" s="527"/>
      <c r="H162" s="527"/>
      <c r="I162" s="527"/>
      <c r="J162" s="527"/>
      <c r="K162" s="571" t="str">
        <f t="shared" si="4"/>
        <v/>
      </c>
      <c r="M162" s="571" t="str">
        <f t="shared" si="5"/>
        <v/>
      </c>
    </row>
    <row r="163" spans="1:13" ht="0.6" customHeight="1" x14ac:dyDescent="0.2">
      <c r="A163" s="100"/>
      <c r="B163" s="100"/>
      <c r="C163" s="100"/>
      <c r="D163" s="527"/>
      <c r="E163" s="527"/>
      <c r="F163" s="527"/>
      <c r="G163" s="527"/>
      <c r="H163" s="527"/>
      <c r="I163" s="527"/>
      <c r="J163" s="527"/>
      <c r="K163" s="571" t="str">
        <f t="shared" si="4"/>
        <v/>
      </c>
      <c r="M163" s="571" t="str">
        <f t="shared" si="5"/>
        <v/>
      </c>
    </row>
    <row r="164" spans="1:13" ht="0.6" customHeight="1" x14ac:dyDescent="0.2">
      <c r="A164" s="100"/>
      <c r="B164" s="100"/>
      <c r="C164" s="100"/>
      <c r="D164" s="527"/>
      <c r="E164" s="527"/>
      <c r="F164" s="527"/>
      <c r="G164" s="527"/>
      <c r="H164" s="527"/>
      <c r="I164" s="527"/>
      <c r="J164" s="527"/>
      <c r="K164" s="571" t="str">
        <f t="shared" si="4"/>
        <v/>
      </c>
      <c r="M164" s="571" t="str">
        <f t="shared" si="5"/>
        <v/>
      </c>
    </row>
    <row r="165" spans="1:13" ht="0.6" customHeight="1" x14ac:dyDescent="0.2">
      <c r="A165" s="100"/>
      <c r="B165" s="100"/>
      <c r="C165" s="100"/>
      <c r="D165" s="527"/>
      <c r="E165" s="527"/>
      <c r="F165" s="527"/>
      <c r="G165" s="527"/>
      <c r="H165" s="527"/>
      <c r="I165" s="527"/>
      <c r="J165" s="527"/>
      <c r="K165" s="571" t="str">
        <f t="shared" si="4"/>
        <v/>
      </c>
      <c r="M165" s="571" t="str">
        <f t="shared" si="5"/>
        <v/>
      </c>
    </row>
    <row r="166" spans="1:13" ht="0.6" customHeight="1" x14ac:dyDescent="0.2">
      <c r="A166" s="100"/>
      <c r="B166" s="100"/>
      <c r="C166" s="100"/>
      <c r="D166" s="527"/>
      <c r="E166" s="527"/>
      <c r="F166" s="527"/>
      <c r="G166" s="527"/>
      <c r="H166" s="527"/>
      <c r="I166" s="527"/>
      <c r="J166" s="527"/>
      <c r="K166" s="571" t="str">
        <f t="shared" si="4"/>
        <v/>
      </c>
      <c r="M166" s="571" t="str">
        <f t="shared" si="5"/>
        <v/>
      </c>
    </row>
    <row r="167" spans="1:13" ht="0.6" customHeight="1" x14ac:dyDescent="0.2">
      <c r="A167" s="100"/>
      <c r="B167" s="100"/>
      <c r="C167" s="100"/>
      <c r="D167" s="527"/>
      <c r="E167" s="527"/>
      <c r="F167" s="527"/>
      <c r="G167" s="527"/>
      <c r="H167" s="527"/>
      <c r="I167" s="527"/>
      <c r="J167" s="527"/>
      <c r="K167" s="571" t="str">
        <f t="shared" si="4"/>
        <v/>
      </c>
      <c r="M167" s="571" t="str">
        <f t="shared" si="5"/>
        <v/>
      </c>
    </row>
    <row r="168" spans="1:13" ht="0.6" customHeight="1" x14ac:dyDescent="0.2">
      <c r="A168" s="100"/>
      <c r="B168" s="100"/>
      <c r="C168" s="100"/>
      <c r="D168" s="527"/>
      <c r="E168" s="527"/>
      <c r="F168" s="527"/>
      <c r="G168" s="527"/>
      <c r="H168" s="527"/>
      <c r="I168" s="527"/>
      <c r="J168" s="527"/>
      <c r="K168" s="571" t="str">
        <f t="shared" si="4"/>
        <v/>
      </c>
      <c r="M168" s="571" t="str">
        <f t="shared" si="5"/>
        <v/>
      </c>
    </row>
    <row r="169" spans="1:13" ht="0.6" customHeight="1" x14ac:dyDescent="0.2">
      <c r="A169" s="100"/>
      <c r="B169" s="100"/>
      <c r="C169" s="100"/>
      <c r="D169" s="527"/>
      <c r="E169" s="527"/>
      <c r="F169" s="527"/>
      <c r="G169" s="527"/>
      <c r="H169" s="527"/>
      <c r="I169" s="527"/>
      <c r="J169" s="527"/>
      <c r="K169" s="571" t="str">
        <f t="shared" si="4"/>
        <v/>
      </c>
      <c r="M169" s="571" t="str">
        <f t="shared" si="5"/>
        <v/>
      </c>
    </row>
    <row r="170" spans="1:13" ht="0.6" customHeight="1" x14ac:dyDescent="0.2">
      <c r="A170" s="100"/>
      <c r="B170" s="100"/>
      <c r="C170" s="100"/>
      <c r="D170" s="527"/>
      <c r="E170" s="527"/>
      <c r="F170" s="527"/>
      <c r="G170" s="527"/>
      <c r="H170" s="527"/>
      <c r="I170" s="527"/>
      <c r="J170" s="527"/>
      <c r="K170" s="571" t="str">
        <f t="shared" si="4"/>
        <v/>
      </c>
      <c r="M170" s="571" t="str">
        <f t="shared" si="5"/>
        <v/>
      </c>
    </row>
    <row r="171" spans="1:13" ht="0.6" customHeight="1" x14ac:dyDescent="0.2">
      <c r="A171" s="100"/>
      <c r="B171" s="100"/>
      <c r="C171" s="100"/>
      <c r="D171" s="527"/>
      <c r="E171" s="527"/>
      <c r="F171" s="527"/>
      <c r="G171" s="527"/>
      <c r="H171" s="527"/>
      <c r="I171" s="527"/>
      <c r="J171" s="527"/>
      <c r="K171" s="571" t="str">
        <f t="shared" si="4"/>
        <v/>
      </c>
      <c r="M171" s="571" t="str">
        <f t="shared" si="5"/>
        <v/>
      </c>
    </row>
    <row r="172" spans="1:13" ht="0.6" customHeight="1" x14ac:dyDescent="0.2">
      <c r="A172" s="100"/>
      <c r="B172" s="100"/>
      <c r="C172" s="100"/>
      <c r="D172" s="527"/>
      <c r="E172" s="527"/>
      <c r="F172" s="527"/>
      <c r="G172" s="527"/>
      <c r="H172" s="527"/>
      <c r="I172" s="527"/>
      <c r="J172" s="527"/>
      <c r="K172" s="571" t="str">
        <f t="shared" si="4"/>
        <v/>
      </c>
      <c r="M172" s="571" t="str">
        <f t="shared" si="5"/>
        <v/>
      </c>
    </row>
    <row r="173" spans="1:13" ht="0.6" customHeight="1" x14ac:dyDescent="0.2">
      <c r="A173" s="100"/>
      <c r="B173" s="100"/>
      <c r="C173" s="100"/>
      <c r="D173" s="527"/>
      <c r="E173" s="527"/>
      <c r="F173" s="527"/>
      <c r="G173" s="527"/>
      <c r="H173" s="527"/>
      <c r="I173" s="527"/>
      <c r="J173" s="527"/>
      <c r="K173" s="571" t="str">
        <f t="shared" si="4"/>
        <v/>
      </c>
      <c r="M173" s="571" t="str">
        <f t="shared" si="5"/>
        <v/>
      </c>
    </row>
    <row r="174" spans="1:13" ht="0.6" customHeight="1" x14ac:dyDescent="0.2">
      <c r="A174" s="100"/>
      <c r="B174" s="100"/>
      <c r="C174" s="100"/>
      <c r="D174" s="527"/>
      <c r="E174" s="527"/>
      <c r="F174" s="527"/>
      <c r="G174" s="527"/>
      <c r="H174" s="527"/>
      <c r="I174" s="527"/>
      <c r="J174" s="527"/>
      <c r="K174" s="571" t="str">
        <f t="shared" si="4"/>
        <v/>
      </c>
      <c r="M174" s="571" t="str">
        <f t="shared" si="5"/>
        <v/>
      </c>
    </row>
    <row r="175" spans="1:13" ht="0.6" customHeight="1" x14ac:dyDescent="0.2">
      <c r="A175" s="100"/>
      <c r="B175" s="100"/>
      <c r="C175" s="100"/>
      <c r="D175" s="527"/>
      <c r="E175" s="527"/>
      <c r="F175" s="527"/>
      <c r="G175" s="527"/>
      <c r="H175" s="527"/>
      <c r="I175" s="527"/>
      <c r="J175" s="527"/>
      <c r="K175" s="571" t="str">
        <f t="shared" si="4"/>
        <v/>
      </c>
      <c r="M175" s="571" t="str">
        <f t="shared" si="5"/>
        <v/>
      </c>
    </row>
    <row r="176" spans="1:13" ht="0.6" customHeight="1" x14ac:dyDescent="0.2">
      <c r="A176" s="100"/>
      <c r="B176" s="100"/>
      <c r="C176" s="100"/>
      <c r="D176" s="527"/>
      <c r="E176" s="527"/>
      <c r="F176" s="527"/>
      <c r="G176" s="527"/>
      <c r="H176" s="527"/>
      <c r="I176" s="527"/>
      <c r="J176" s="527"/>
      <c r="K176" s="571" t="str">
        <f t="shared" si="4"/>
        <v/>
      </c>
      <c r="M176" s="571" t="str">
        <f t="shared" si="5"/>
        <v/>
      </c>
    </row>
    <row r="177" spans="1:13" ht="0.6" customHeight="1" x14ac:dyDescent="0.2">
      <c r="A177" s="100"/>
      <c r="B177" s="100"/>
      <c r="C177" s="100"/>
      <c r="D177" s="527"/>
      <c r="E177" s="527"/>
      <c r="F177" s="527"/>
      <c r="G177" s="527"/>
      <c r="H177" s="527"/>
      <c r="I177" s="527"/>
      <c r="J177" s="527"/>
      <c r="K177" s="571" t="str">
        <f t="shared" si="4"/>
        <v/>
      </c>
      <c r="M177" s="571" t="str">
        <f t="shared" si="5"/>
        <v/>
      </c>
    </row>
    <row r="178" spans="1:13" ht="0.6" customHeight="1" x14ac:dyDescent="0.2">
      <c r="A178" s="100"/>
      <c r="B178" s="100"/>
      <c r="C178" s="100"/>
      <c r="D178" s="527"/>
      <c r="E178" s="527"/>
      <c r="F178" s="527"/>
      <c r="G178" s="527"/>
      <c r="H178" s="527"/>
      <c r="I178" s="527"/>
      <c r="J178" s="527"/>
      <c r="K178" s="571" t="str">
        <f t="shared" si="4"/>
        <v/>
      </c>
      <c r="M178" s="571" t="str">
        <f t="shared" si="5"/>
        <v/>
      </c>
    </row>
    <row r="179" spans="1:13" ht="0.6" customHeight="1" x14ac:dyDescent="0.2">
      <c r="A179" s="100"/>
      <c r="B179" s="100"/>
      <c r="C179" s="100"/>
      <c r="D179" s="527"/>
      <c r="E179" s="527"/>
      <c r="F179" s="527"/>
      <c r="G179" s="527"/>
      <c r="H179" s="527"/>
      <c r="I179" s="527"/>
      <c r="J179" s="527"/>
      <c r="K179" s="571" t="str">
        <f t="shared" si="4"/>
        <v/>
      </c>
      <c r="M179" s="571" t="str">
        <f t="shared" si="5"/>
        <v/>
      </c>
    </row>
    <row r="180" spans="1:13" ht="0.6" customHeight="1" x14ac:dyDescent="0.2">
      <c r="A180" s="100"/>
      <c r="B180" s="100"/>
      <c r="C180" s="100"/>
      <c r="D180" s="527"/>
      <c r="E180" s="527"/>
      <c r="F180" s="527"/>
      <c r="G180" s="527"/>
      <c r="H180" s="527"/>
      <c r="I180" s="527"/>
      <c r="J180" s="527"/>
      <c r="K180" s="571" t="str">
        <f t="shared" si="4"/>
        <v/>
      </c>
      <c r="M180" s="571" t="str">
        <f t="shared" si="5"/>
        <v/>
      </c>
    </row>
    <row r="181" spans="1:13" ht="0.6" customHeight="1" x14ac:dyDescent="0.2">
      <c r="A181" s="100"/>
      <c r="B181" s="100"/>
      <c r="C181" s="100"/>
      <c r="D181" s="527"/>
      <c r="E181" s="527"/>
      <c r="F181" s="527"/>
      <c r="G181" s="527"/>
      <c r="H181" s="527"/>
      <c r="I181" s="527"/>
      <c r="J181" s="527"/>
      <c r="K181" s="571" t="str">
        <f t="shared" si="4"/>
        <v/>
      </c>
      <c r="M181" s="571" t="str">
        <f t="shared" si="5"/>
        <v/>
      </c>
    </row>
    <row r="182" spans="1:13" ht="0.6" customHeight="1" x14ac:dyDescent="0.2">
      <c r="A182" s="100"/>
      <c r="B182" s="100"/>
      <c r="C182" s="100"/>
      <c r="D182" s="527"/>
      <c r="E182" s="527"/>
      <c r="F182" s="527"/>
      <c r="G182" s="527"/>
      <c r="H182" s="527"/>
      <c r="I182" s="527"/>
      <c r="J182" s="527"/>
      <c r="K182" s="571" t="str">
        <f t="shared" si="4"/>
        <v/>
      </c>
      <c r="M182" s="571" t="str">
        <f t="shared" si="5"/>
        <v/>
      </c>
    </row>
    <row r="183" spans="1:13" ht="0.6" customHeight="1" x14ac:dyDescent="0.2">
      <c r="A183" s="100"/>
      <c r="B183" s="100"/>
      <c r="C183" s="100"/>
      <c r="D183" s="527"/>
      <c r="E183" s="527"/>
      <c r="F183" s="527"/>
      <c r="G183" s="527"/>
      <c r="H183" s="527"/>
      <c r="I183" s="527"/>
      <c r="J183" s="527"/>
      <c r="K183" s="571" t="str">
        <f t="shared" si="4"/>
        <v/>
      </c>
      <c r="M183" s="571" t="str">
        <f t="shared" si="5"/>
        <v/>
      </c>
    </row>
    <row r="184" spans="1:13" ht="0.6" customHeight="1" x14ac:dyDescent="0.2">
      <c r="A184" s="100"/>
      <c r="B184" s="100"/>
      <c r="C184" s="100"/>
      <c r="D184" s="527"/>
      <c r="E184" s="527"/>
      <c r="F184" s="527"/>
      <c r="G184" s="527"/>
      <c r="H184" s="527"/>
      <c r="I184" s="527"/>
      <c r="J184" s="527"/>
      <c r="K184" s="571" t="str">
        <f t="shared" si="4"/>
        <v/>
      </c>
      <c r="M184" s="571" t="str">
        <f t="shared" si="5"/>
        <v/>
      </c>
    </row>
    <row r="185" spans="1:13" ht="0.6" customHeight="1" x14ac:dyDescent="0.2">
      <c r="A185" s="100"/>
      <c r="B185" s="100"/>
      <c r="C185" s="100"/>
      <c r="D185" s="527"/>
      <c r="E185" s="527"/>
      <c r="F185" s="527"/>
      <c r="G185" s="527"/>
      <c r="H185" s="527"/>
      <c r="I185" s="527"/>
      <c r="J185" s="527"/>
      <c r="K185" s="571" t="str">
        <f t="shared" si="4"/>
        <v/>
      </c>
      <c r="M185" s="571" t="str">
        <f t="shared" si="5"/>
        <v/>
      </c>
    </row>
    <row r="186" spans="1:13" ht="0.6" customHeight="1" x14ac:dyDescent="0.2">
      <c r="A186" s="100"/>
      <c r="B186" s="100"/>
      <c r="C186" s="100"/>
      <c r="D186" s="527"/>
      <c r="E186" s="527"/>
      <c r="F186" s="527"/>
      <c r="G186" s="527"/>
      <c r="H186" s="527"/>
      <c r="I186" s="527"/>
      <c r="J186" s="527"/>
      <c r="K186" s="571" t="str">
        <f t="shared" si="4"/>
        <v/>
      </c>
      <c r="M186" s="571" t="str">
        <f t="shared" si="5"/>
        <v/>
      </c>
    </row>
    <row r="187" spans="1:13" ht="0.6" customHeight="1" x14ac:dyDescent="0.2">
      <c r="A187" s="100"/>
      <c r="B187" s="100"/>
      <c r="C187" s="100"/>
      <c r="D187" s="527"/>
      <c r="E187" s="527"/>
      <c r="F187" s="527"/>
      <c r="G187" s="527"/>
      <c r="H187" s="527"/>
      <c r="I187" s="527"/>
      <c r="J187" s="527"/>
      <c r="K187" s="571" t="str">
        <f t="shared" si="4"/>
        <v/>
      </c>
      <c r="M187" s="571" t="str">
        <f t="shared" si="5"/>
        <v/>
      </c>
    </row>
    <row r="188" spans="1:13" ht="0.6" customHeight="1" x14ac:dyDescent="0.2">
      <c r="A188" s="100"/>
      <c r="B188" s="100"/>
      <c r="C188" s="100"/>
      <c r="D188" s="527"/>
      <c r="E188" s="527"/>
      <c r="F188" s="527"/>
      <c r="G188" s="527"/>
      <c r="H188" s="527"/>
      <c r="I188" s="527"/>
      <c r="J188" s="527"/>
      <c r="K188" s="571" t="str">
        <f t="shared" si="4"/>
        <v/>
      </c>
      <c r="M188" s="571" t="str">
        <f t="shared" si="5"/>
        <v/>
      </c>
    </row>
    <row r="189" spans="1:13" ht="0.6" customHeight="1" x14ac:dyDescent="0.2">
      <c r="A189" s="100"/>
      <c r="B189" s="100"/>
      <c r="C189" s="100"/>
      <c r="D189" s="527"/>
      <c r="E189" s="527"/>
      <c r="F189" s="527"/>
      <c r="G189" s="527"/>
      <c r="H189" s="527"/>
      <c r="I189" s="527"/>
      <c r="J189" s="527"/>
      <c r="K189" s="571" t="str">
        <f t="shared" si="4"/>
        <v/>
      </c>
      <c r="M189" s="571" t="str">
        <f t="shared" si="5"/>
        <v/>
      </c>
    </row>
    <row r="190" spans="1:13" ht="0.6" customHeight="1" x14ac:dyDescent="0.2">
      <c r="A190" s="100"/>
      <c r="B190" s="100"/>
      <c r="C190" s="100"/>
      <c r="D190" s="527"/>
      <c r="E190" s="527"/>
      <c r="F190" s="527"/>
      <c r="G190" s="527"/>
      <c r="H190" s="527"/>
      <c r="I190" s="527"/>
      <c r="J190" s="527"/>
      <c r="K190" s="571" t="str">
        <f t="shared" si="4"/>
        <v/>
      </c>
      <c r="M190" s="571" t="str">
        <f t="shared" si="5"/>
        <v/>
      </c>
    </row>
    <row r="191" spans="1:13" ht="0.6" customHeight="1" x14ac:dyDescent="0.2">
      <c r="A191" s="100"/>
      <c r="B191" s="100"/>
      <c r="C191" s="100"/>
      <c r="D191" s="527"/>
      <c r="E191" s="527"/>
      <c r="F191" s="527"/>
      <c r="G191" s="527"/>
      <c r="H191" s="527"/>
      <c r="I191" s="527"/>
      <c r="J191" s="527"/>
      <c r="K191" s="571" t="str">
        <f t="shared" si="4"/>
        <v/>
      </c>
      <c r="M191" s="571" t="str">
        <f t="shared" si="5"/>
        <v/>
      </c>
    </row>
    <row r="192" spans="1:13" ht="0.6" customHeight="1" x14ac:dyDescent="0.2">
      <c r="A192" s="100"/>
      <c r="B192" s="100"/>
      <c r="C192" s="100"/>
      <c r="D192" s="527"/>
      <c r="E192" s="527"/>
      <c r="F192" s="527"/>
      <c r="G192" s="527"/>
      <c r="H192" s="527"/>
      <c r="I192" s="527"/>
      <c r="J192" s="527"/>
      <c r="K192" s="571" t="str">
        <f t="shared" si="4"/>
        <v/>
      </c>
      <c r="M192" s="571" t="str">
        <f t="shared" si="5"/>
        <v/>
      </c>
    </row>
    <row r="193" spans="1:13" ht="0.6" customHeight="1" x14ac:dyDescent="0.2">
      <c r="A193" s="100"/>
      <c r="B193" s="100"/>
      <c r="C193" s="100"/>
      <c r="D193" s="527"/>
      <c r="E193" s="527"/>
      <c r="F193" s="527"/>
      <c r="G193" s="527"/>
      <c r="H193" s="527"/>
      <c r="I193" s="527"/>
      <c r="J193" s="527"/>
      <c r="K193" s="571" t="str">
        <f t="shared" si="4"/>
        <v/>
      </c>
      <c r="M193" s="571" t="str">
        <f t="shared" si="5"/>
        <v/>
      </c>
    </row>
    <row r="194" spans="1:13" ht="0.6" customHeight="1" x14ac:dyDescent="0.2">
      <c r="A194" s="100"/>
      <c r="B194" s="100"/>
      <c r="C194" s="100"/>
      <c r="D194" s="527"/>
      <c r="E194" s="527"/>
      <c r="F194" s="527"/>
      <c r="G194" s="527"/>
      <c r="H194" s="527"/>
      <c r="I194" s="527"/>
      <c r="J194" s="527"/>
      <c r="K194" s="571" t="str">
        <f t="shared" si="4"/>
        <v/>
      </c>
      <c r="M194" s="571" t="str">
        <f t="shared" si="5"/>
        <v/>
      </c>
    </row>
    <row r="195" spans="1:13" ht="0.6" customHeight="1" x14ac:dyDescent="0.2">
      <c r="A195" s="100"/>
      <c r="B195" s="100"/>
      <c r="C195" s="100"/>
      <c r="D195" s="527"/>
      <c r="E195" s="527"/>
      <c r="F195" s="527"/>
      <c r="G195" s="527"/>
      <c r="H195" s="527"/>
      <c r="I195" s="527"/>
      <c r="J195" s="527"/>
      <c r="K195" s="571" t="str">
        <f t="shared" si="4"/>
        <v/>
      </c>
      <c r="M195" s="571" t="str">
        <f t="shared" si="5"/>
        <v/>
      </c>
    </row>
    <row r="196" spans="1:13" ht="0.6" customHeight="1" x14ac:dyDescent="0.2">
      <c r="A196" s="100"/>
      <c r="B196" s="100"/>
      <c r="C196" s="100"/>
      <c r="D196" s="527"/>
      <c r="E196" s="527"/>
      <c r="F196" s="527"/>
      <c r="G196" s="527"/>
      <c r="H196" s="527"/>
      <c r="I196" s="527"/>
      <c r="J196" s="527"/>
      <c r="K196" s="571" t="str">
        <f t="shared" si="4"/>
        <v/>
      </c>
      <c r="M196" s="571" t="str">
        <f t="shared" si="5"/>
        <v/>
      </c>
    </row>
    <row r="197" spans="1:13" ht="0.6" customHeight="1" x14ac:dyDescent="0.2">
      <c r="A197" s="100"/>
      <c r="B197" s="100"/>
      <c r="C197" s="100"/>
      <c r="D197" s="527"/>
      <c r="E197" s="527"/>
      <c r="F197" s="527"/>
      <c r="G197" s="527"/>
      <c r="H197" s="527"/>
      <c r="I197" s="527"/>
      <c r="J197" s="527"/>
      <c r="K197" s="571" t="str">
        <f t="shared" si="4"/>
        <v/>
      </c>
      <c r="M197" s="571" t="str">
        <f t="shared" si="5"/>
        <v/>
      </c>
    </row>
    <row r="198" spans="1:13" ht="0.6" customHeight="1" x14ac:dyDescent="0.2">
      <c r="A198" s="100"/>
      <c r="B198" s="100"/>
      <c r="C198" s="100"/>
      <c r="D198" s="527"/>
      <c r="E198" s="527"/>
      <c r="F198" s="527"/>
      <c r="G198" s="527"/>
      <c r="H198" s="527"/>
      <c r="I198" s="527"/>
      <c r="J198" s="527"/>
      <c r="K198" s="571" t="str">
        <f t="shared" si="4"/>
        <v/>
      </c>
      <c r="M198" s="571" t="str">
        <f t="shared" si="5"/>
        <v/>
      </c>
    </row>
    <row r="199" spans="1:13" ht="0.6" customHeight="1" x14ac:dyDescent="0.2">
      <c r="A199" s="100"/>
      <c r="B199" s="100"/>
      <c r="C199" s="100"/>
      <c r="D199" s="527"/>
      <c r="E199" s="527"/>
      <c r="F199" s="527"/>
      <c r="G199" s="527"/>
      <c r="H199" s="527"/>
      <c r="I199" s="527"/>
      <c r="J199" s="527"/>
      <c r="K199" s="571" t="str">
        <f t="shared" si="4"/>
        <v/>
      </c>
      <c r="M199" s="571" t="str">
        <f t="shared" si="5"/>
        <v/>
      </c>
    </row>
    <row r="200" spans="1:13" ht="0.6" customHeight="1" x14ac:dyDescent="0.2">
      <c r="A200" s="100"/>
      <c r="B200" s="100"/>
      <c r="C200" s="100"/>
      <c r="D200" s="527"/>
      <c r="E200" s="527"/>
      <c r="F200" s="527"/>
      <c r="G200" s="527"/>
      <c r="H200" s="527"/>
      <c r="I200" s="527"/>
      <c r="J200" s="527"/>
      <c r="K200" s="571" t="str">
        <f t="shared" si="4"/>
        <v/>
      </c>
      <c r="M200" s="571" t="str">
        <f t="shared" si="5"/>
        <v/>
      </c>
    </row>
    <row r="201" spans="1:13" ht="0.6" customHeight="1" x14ac:dyDescent="0.2">
      <c r="A201" s="100"/>
      <c r="B201" s="100"/>
      <c r="C201" s="100"/>
      <c r="D201" s="527"/>
      <c r="E201" s="527"/>
      <c r="F201" s="527"/>
      <c r="G201" s="527"/>
      <c r="H201" s="527"/>
      <c r="I201" s="527"/>
      <c r="J201" s="527"/>
      <c r="K201" s="571" t="str">
        <f t="shared" si="4"/>
        <v/>
      </c>
      <c r="M201" s="571" t="str">
        <f t="shared" si="5"/>
        <v/>
      </c>
    </row>
    <row r="202" spans="1:13" ht="0.6" customHeight="1" x14ac:dyDescent="0.2">
      <c r="A202" s="100"/>
      <c r="B202" s="100"/>
      <c r="C202" s="100"/>
      <c r="D202" s="527"/>
      <c r="E202" s="527"/>
      <c r="F202" s="527"/>
      <c r="G202" s="527"/>
      <c r="H202" s="527"/>
      <c r="I202" s="527"/>
      <c r="J202" s="527"/>
      <c r="K202" s="571" t="str">
        <f t="shared" si="4"/>
        <v/>
      </c>
      <c r="M202" s="571" t="str">
        <f t="shared" si="5"/>
        <v/>
      </c>
    </row>
    <row r="203" spans="1:13" ht="0.6" customHeight="1" x14ac:dyDescent="0.2">
      <c r="A203" s="100"/>
      <c r="B203" s="100"/>
      <c r="C203" s="100"/>
      <c r="D203" s="527"/>
      <c r="E203" s="527"/>
      <c r="F203" s="527"/>
      <c r="G203" s="527"/>
      <c r="H203" s="527"/>
      <c r="I203" s="527"/>
      <c r="J203" s="527"/>
      <c r="K203" s="571" t="str">
        <f t="shared" si="4"/>
        <v/>
      </c>
      <c r="M203" s="571" t="str">
        <f t="shared" si="5"/>
        <v/>
      </c>
    </row>
    <row r="204" spans="1:13" ht="0.6" customHeight="1" x14ac:dyDescent="0.2">
      <c r="A204" s="100"/>
      <c r="B204" s="100"/>
      <c r="C204" s="100"/>
      <c r="D204" s="527"/>
      <c r="E204" s="527"/>
      <c r="F204" s="527"/>
      <c r="G204" s="527"/>
      <c r="H204" s="527"/>
      <c r="I204" s="527"/>
      <c r="J204" s="527"/>
      <c r="K204" s="571" t="str">
        <f t="shared" si="4"/>
        <v/>
      </c>
      <c r="M204" s="571" t="str">
        <f t="shared" si="5"/>
        <v/>
      </c>
    </row>
    <row r="205" spans="1:13" ht="0.6" customHeight="1" x14ac:dyDescent="0.2">
      <c r="A205" s="100"/>
      <c r="B205" s="100"/>
      <c r="C205" s="100"/>
      <c r="D205" s="527"/>
      <c r="E205" s="527"/>
      <c r="F205" s="527"/>
      <c r="G205" s="527"/>
      <c r="H205" s="527"/>
      <c r="I205" s="527"/>
      <c r="J205" s="527"/>
      <c r="K205" s="571" t="str">
        <f t="shared" si="4"/>
        <v/>
      </c>
      <c r="M205" s="571" t="str">
        <f t="shared" si="5"/>
        <v/>
      </c>
    </row>
    <row r="206" spans="1:13" ht="0.6" customHeight="1" x14ac:dyDescent="0.2">
      <c r="A206" s="100"/>
      <c r="B206" s="100"/>
      <c r="C206" s="100"/>
      <c r="D206" s="527"/>
      <c r="E206" s="527"/>
      <c r="F206" s="527"/>
      <c r="G206" s="527"/>
      <c r="H206" s="527"/>
      <c r="I206" s="527"/>
      <c r="J206" s="527"/>
      <c r="K206" s="571" t="str">
        <f t="shared" si="4"/>
        <v/>
      </c>
      <c r="M206" s="571" t="str">
        <f t="shared" si="5"/>
        <v/>
      </c>
    </row>
    <row r="207" spans="1:13" ht="0.6" customHeight="1" x14ac:dyDescent="0.2">
      <c r="A207" s="100"/>
      <c r="B207" s="100"/>
      <c r="C207" s="100"/>
      <c r="D207" s="527"/>
      <c r="E207" s="527"/>
      <c r="F207" s="527"/>
      <c r="G207" s="527"/>
      <c r="H207" s="527"/>
      <c r="I207" s="527"/>
      <c r="J207" s="527"/>
      <c r="K207" s="571" t="str">
        <f t="shared" si="4"/>
        <v/>
      </c>
      <c r="M207" s="571" t="str">
        <f t="shared" si="5"/>
        <v/>
      </c>
    </row>
    <row r="208" spans="1:13" ht="0.6" customHeight="1" x14ac:dyDescent="0.2">
      <c r="A208" s="100"/>
      <c r="B208" s="100"/>
      <c r="C208" s="100"/>
      <c r="D208" s="527"/>
      <c r="E208" s="527"/>
      <c r="F208" s="527"/>
      <c r="G208" s="527"/>
      <c r="H208" s="527"/>
      <c r="I208" s="527"/>
      <c r="J208" s="527"/>
      <c r="K208" s="571" t="str">
        <f t="shared" si="4"/>
        <v/>
      </c>
      <c r="M208" s="571" t="str">
        <f t="shared" si="5"/>
        <v/>
      </c>
    </row>
    <row r="209" spans="1:13" ht="0.6" customHeight="1" x14ac:dyDescent="0.2">
      <c r="A209" s="100"/>
      <c r="B209" s="100"/>
      <c r="C209" s="100"/>
      <c r="D209" s="527"/>
      <c r="E209" s="527"/>
      <c r="F209" s="527"/>
      <c r="G209" s="527"/>
      <c r="H209" s="527"/>
      <c r="I209" s="527"/>
      <c r="J209" s="527"/>
      <c r="K209" s="571" t="str">
        <f t="shared" si="4"/>
        <v/>
      </c>
      <c r="M209" s="571" t="str">
        <f t="shared" si="5"/>
        <v/>
      </c>
    </row>
    <row r="210" spans="1:13" ht="0.6" customHeight="1" x14ac:dyDescent="0.2">
      <c r="A210" s="100"/>
      <c r="B210" s="100"/>
      <c r="C210" s="100"/>
      <c r="D210" s="527"/>
      <c r="E210" s="527"/>
      <c r="F210" s="527"/>
      <c r="G210" s="527"/>
      <c r="H210" s="527"/>
      <c r="I210" s="527"/>
      <c r="J210" s="527"/>
      <c r="K210" s="571" t="str">
        <f t="shared" si="4"/>
        <v/>
      </c>
      <c r="M210" s="571" t="str">
        <f t="shared" si="5"/>
        <v/>
      </c>
    </row>
    <row r="211" spans="1:13" ht="0.6" customHeight="1" x14ac:dyDescent="0.2">
      <c r="A211" s="100"/>
      <c r="B211" s="100"/>
      <c r="C211" s="100"/>
      <c r="D211" s="527"/>
      <c r="E211" s="527"/>
      <c r="F211" s="527"/>
      <c r="G211" s="527"/>
      <c r="H211" s="527"/>
      <c r="I211" s="527"/>
      <c r="J211" s="527"/>
      <c r="K211" s="571" t="str">
        <f t="shared" si="4"/>
        <v/>
      </c>
      <c r="M211" s="571" t="str">
        <f t="shared" si="5"/>
        <v/>
      </c>
    </row>
    <row r="212" spans="1:13" ht="0.6" customHeight="1" x14ac:dyDescent="0.2">
      <c r="A212" s="100"/>
      <c r="B212" s="100"/>
      <c r="C212" s="100"/>
      <c r="D212" s="527"/>
      <c r="E212" s="527"/>
      <c r="F212" s="527"/>
      <c r="G212" s="527"/>
      <c r="H212" s="527"/>
      <c r="I212" s="527"/>
      <c r="J212" s="527"/>
      <c r="K212" s="571" t="str">
        <f t="shared" si="4"/>
        <v/>
      </c>
      <c r="M212" s="571" t="str">
        <f t="shared" si="5"/>
        <v/>
      </c>
    </row>
    <row r="213" spans="1:13" ht="0.6" customHeight="1" x14ac:dyDescent="0.2">
      <c r="A213" s="100"/>
      <c r="B213" s="100"/>
      <c r="C213" s="100"/>
      <c r="D213" s="527"/>
      <c r="E213" s="527"/>
      <c r="F213" s="527"/>
      <c r="G213" s="527"/>
      <c r="H213" s="527"/>
      <c r="I213" s="527"/>
      <c r="J213" s="527"/>
      <c r="K213" s="571" t="str">
        <f t="shared" si="4"/>
        <v/>
      </c>
      <c r="M213" s="571" t="str">
        <f t="shared" si="5"/>
        <v/>
      </c>
    </row>
    <row r="214" spans="1:13" ht="0.6" customHeight="1" x14ac:dyDescent="0.2">
      <c r="A214" s="100"/>
      <c r="B214" s="100"/>
      <c r="C214" s="100"/>
      <c r="D214" s="527"/>
      <c r="E214" s="527"/>
      <c r="F214" s="527"/>
      <c r="G214" s="527"/>
      <c r="H214" s="527"/>
      <c r="I214" s="527"/>
      <c r="J214" s="527"/>
      <c r="K214" s="571" t="str">
        <f t="shared" si="4"/>
        <v/>
      </c>
      <c r="M214" s="571" t="str">
        <f t="shared" si="5"/>
        <v/>
      </c>
    </row>
    <row r="215" spans="1:13" ht="0.6" customHeight="1" x14ac:dyDescent="0.2">
      <c r="A215" s="100"/>
      <c r="B215" s="100"/>
      <c r="C215" s="100"/>
      <c r="D215" s="527"/>
      <c r="E215" s="527"/>
      <c r="F215" s="527"/>
      <c r="G215" s="527"/>
      <c r="H215" s="527"/>
      <c r="I215" s="527"/>
      <c r="J215" s="527"/>
      <c r="K215" s="571" t="str">
        <f t="shared" ref="K215:K278" si="6">IFERROR(AVERAGEIF(D215:J215,"&gt;0",D215:J215),"")</f>
        <v/>
      </c>
      <c r="M215" s="571" t="str">
        <f t="shared" ref="M215:M278" si="7">IFERROR(MEDIAN(D215:J215),"")</f>
        <v/>
      </c>
    </row>
    <row r="216" spans="1:13" ht="0.6" customHeight="1" x14ac:dyDescent="0.2">
      <c r="A216" s="100"/>
      <c r="B216" s="100"/>
      <c r="C216" s="100"/>
      <c r="D216" s="527"/>
      <c r="E216" s="527"/>
      <c r="F216" s="527"/>
      <c r="G216" s="527"/>
      <c r="H216" s="527"/>
      <c r="I216" s="527"/>
      <c r="J216" s="527"/>
      <c r="K216" s="571" t="str">
        <f t="shared" si="6"/>
        <v/>
      </c>
      <c r="M216" s="571" t="str">
        <f t="shared" si="7"/>
        <v/>
      </c>
    </row>
    <row r="217" spans="1:13" ht="0.6" customHeight="1" x14ac:dyDescent="0.2">
      <c r="A217" s="100"/>
      <c r="B217" s="100"/>
      <c r="C217" s="100"/>
      <c r="D217" s="527"/>
      <c r="E217" s="527"/>
      <c r="F217" s="527"/>
      <c r="G217" s="527"/>
      <c r="H217" s="527"/>
      <c r="I217" s="527"/>
      <c r="J217" s="527"/>
      <c r="K217" s="571" t="str">
        <f t="shared" si="6"/>
        <v/>
      </c>
      <c r="M217" s="571" t="str">
        <f t="shared" si="7"/>
        <v/>
      </c>
    </row>
    <row r="218" spans="1:13" ht="0.6" customHeight="1" x14ac:dyDescent="0.2">
      <c r="A218" s="100"/>
      <c r="B218" s="100"/>
      <c r="C218" s="100"/>
      <c r="D218" s="527"/>
      <c r="E218" s="527"/>
      <c r="F218" s="527"/>
      <c r="G218" s="527"/>
      <c r="H218" s="527"/>
      <c r="I218" s="527"/>
      <c r="J218" s="527"/>
      <c r="K218" s="571" t="str">
        <f t="shared" si="6"/>
        <v/>
      </c>
      <c r="M218" s="571" t="str">
        <f t="shared" si="7"/>
        <v/>
      </c>
    </row>
    <row r="219" spans="1:13" ht="0.6" customHeight="1" x14ac:dyDescent="0.2">
      <c r="A219" s="100"/>
      <c r="B219" s="100"/>
      <c r="C219" s="100"/>
      <c r="D219" s="527"/>
      <c r="E219" s="527"/>
      <c r="F219" s="527"/>
      <c r="G219" s="527"/>
      <c r="H219" s="527"/>
      <c r="I219" s="527"/>
      <c r="J219" s="527"/>
      <c r="K219" s="571" t="str">
        <f t="shared" si="6"/>
        <v/>
      </c>
      <c r="M219" s="571" t="str">
        <f t="shared" si="7"/>
        <v/>
      </c>
    </row>
    <row r="220" spans="1:13" ht="0.6" customHeight="1" x14ac:dyDescent="0.2">
      <c r="A220" s="100"/>
      <c r="B220" s="100"/>
      <c r="C220" s="100"/>
      <c r="D220" s="527"/>
      <c r="E220" s="527"/>
      <c r="F220" s="527"/>
      <c r="G220" s="527"/>
      <c r="H220" s="527"/>
      <c r="I220" s="527"/>
      <c r="J220" s="527"/>
      <c r="K220" s="571" t="str">
        <f t="shared" si="6"/>
        <v/>
      </c>
      <c r="M220" s="571" t="str">
        <f t="shared" si="7"/>
        <v/>
      </c>
    </row>
    <row r="221" spans="1:13" ht="0.6" customHeight="1" x14ac:dyDescent="0.2">
      <c r="A221" s="100"/>
      <c r="B221" s="100"/>
      <c r="C221" s="100"/>
      <c r="D221" s="527"/>
      <c r="E221" s="527"/>
      <c r="F221" s="527"/>
      <c r="G221" s="527"/>
      <c r="H221" s="527"/>
      <c r="I221" s="527"/>
      <c r="J221" s="527"/>
      <c r="K221" s="571" t="str">
        <f t="shared" si="6"/>
        <v/>
      </c>
      <c r="M221" s="571" t="str">
        <f t="shared" si="7"/>
        <v/>
      </c>
    </row>
    <row r="222" spans="1:13" ht="0.6" customHeight="1" x14ac:dyDescent="0.2">
      <c r="A222" s="100"/>
      <c r="B222" s="100"/>
      <c r="C222" s="100"/>
      <c r="D222" s="527"/>
      <c r="E222" s="527"/>
      <c r="F222" s="527"/>
      <c r="G222" s="527"/>
      <c r="H222" s="527"/>
      <c r="I222" s="527"/>
      <c r="J222" s="527"/>
      <c r="K222" s="571" t="str">
        <f t="shared" si="6"/>
        <v/>
      </c>
      <c r="M222" s="571" t="str">
        <f t="shared" si="7"/>
        <v/>
      </c>
    </row>
    <row r="223" spans="1:13" ht="0.6" customHeight="1" x14ac:dyDescent="0.2">
      <c r="A223" s="100"/>
      <c r="B223" s="100"/>
      <c r="C223" s="100"/>
      <c r="D223" s="527"/>
      <c r="E223" s="527"/>
      <c r="F223" s="527"/>
      <c r="G223" s="527"/>
      <c r="H223" s="527"/>
      <c r="I223" s="527"/>
      <c r="J223" s="527"/>
      <c r="K223" s="571" t="str">
        <f t="shared" si="6"/>
        <v/>
      </c>
      <c r="M223" s="571" t="str">
        <f t="shared" si="7"/>
        <v/>
      </c>
    </row>
    <row r="224" spans="1:13" ht="0.6" customHeight="1" x14ac:dyDescent="0.2">
      <c r="A224" s="100"/>
      <c r="B224" s="100"/>
      <c r="C224" s="100"/>
      <c r="D224" s="527"/>
      <c r="E224" s="527"/>
      <c r="F224" s="527"/>
      <c r="G224" s="527"/>
      <c r="H224" s="527"/>
      <c r="I224" s="527"/>
      <c r="J224" s="527"/>
      <c r="K224" s="571" t="str">
        <f t="shared" si="6"/>
        <v/>
      </c>
      <c r="M224" s="571" t="str">
        <f t="shared" si="7"/>
        <v/>
      </c>
    </row>
    <row r="225" spans="1:13" ht="0.6" customHeight="1" x14ac:dyDescent="0.2">
      <c r="A225" s="100"/>
      <c r="B225" s="100"/>
      <c r="C225" s="100"/>
      <c r="D225" s="527"/>
      <c r="E225" s="527"/>
      <c r="F225" s="527"/>
      <c r="G225" s="527"/>
      <c r="H225" s="527"/>
      <c r="I225" s="527"/>
      <c r="J225" s="527"/>
      <c r="K225" s="571" t="str">
        <f t="shared" si="6"/>
        <v/>
      </c>
      <c r="M225" s="571" t="str">
        <f t="shared" si="7"/>
        <v/>
      </c>
    </row>
    <row r="226" spans="1:13" ht="0.6" customHeight="1" x14ac:dyDescent="0.2">
      <c r="A226" s="100"/>
      <c r="B226" s="100"/>
      <c r="C226" s="100"/>
      <c r="D226" s="527"/>
      <c r="E226" s="527"/>
      <c r="F226" s="527"/>
      <c r="G226" s="527"/>
      <c r="H226" s="527"/>
      <c r="I226" s="527"/>
      <c r="J226" s="527"/>
      <c r="K226" s="571" t="str">
        <f t="shared" si="6"/>
        <v/>
      </c>
      <c r="M226" s="571" t="str">
        <f t="shared" si="7"/>
        <v/>
      </c>
    </row>
    <row r="227" spans="1:13" ht="0.6" customHeight="1" x14ac:dyDescent="0.2">
      <c r="A227" s="100"/>
      <c r="B227" s="100"/>
      <c r="C227" s="100"/>
      <c r="D227" s="527"/>
      <c r="E227" s="527"/>
      <c r="F227" s="527"/>
      <c r="G227" s="527"/>
      <c r="H227" s="527"/>
      <c r="I227" s="527"/>
      <c r="J227" s="527"/>
      <c r="K227" s="571" t="str">
        <f t="shared" si="6"/>
        <v/>
      </c>
      <c r="M227" s="571" t="str">
        <f t="shared" si="7"/>
        <v/>
      </c>
    </row>
    <row r="228" spans="1:13" ht="0.6" customHeight="1" x14ac:dyDescent="0.2">
      <c r="A228" s="100"/>
      <c r="B228" s="100"/>
      <c r="C228" s="100"/>
      <c r="D228" s="527"/>
      <c r="E228" s="527"/>
      <c r="F228" s="527"/>
      <c r="G228" s="527"/>
      <c r="H228" s="527"/>
      <c r="I228" s="527"/>
      <c r="J228" s="527"/>
      <c r="K228" s="571" t="str">
        <f t="shared" si="6"/>
        <v/>
      </c>
      <c r="M228" s="571" t="str">
        <f t="shared" si="7"/>
        <v/>
      </c>
    </row>
    <row r="229" spans="1:13" ht="0.6" customHeight="1" x14ac:dyDescent="0.2">
      <c r="A229" s="100"/>
      <c r="B229" s="100"/>
      <c r="C229" s="100"/>
      <c r="D229" s="527"/>
      <c r="E229" s="527"/>
      <c r="F229" s="527"/>
      <c r="G229" s="527"/>
      <c r="H229" s="527"/>
      <c r="I229" s="527"/>
      <c r="J229" s="527"/>
      <c r="K229" s="571" t="str">
        <f t="shared" si="6"/>
        <v/>
      </c>
      <c r="M229" s="571" t="str">
        <f t="shared" si="7"/>
        <v/>
      </c>
    </row>
    <row r="230" spans="1:13" ht="0.6" customHeight="1" x14ac:dyDescent="0.2">
      <c r="A230" s="100"/>
      <c r="B230" s="100"/>
      <c r="C230" s="100"/>
      <c r="D230" s="527"/>
      <c r="E230" s="527"/>
      <c r="F230" s="527"/>
      <c r="G230" s="527"/>
      <c r="H230" s="527"/>
      <c r="I230" s="527"/>
      <c r="J230" s="527"/>
      <c r="K230" s="571" t="str">
        <f t="shared" si="6"/>
        <v/>
      </c>
      <c r="M230" s="571" t="str">
        <f t="shared" si="7"/>
        <v/>
      </c>
    </row>
    <row r="231" spans="1:13" ht="0.6" customHeight="1" x14ac:dyDescent="0.2">
      <c r="A231" s="100"/>
      <c r="B231" s="100"/>
      <c r="C231" s="100"/>
      <c r="D231" s="527"/>
      <c r="E231" s="527"/>
      <c r="F231" s="527"/>
      <c r="G231" s="527"/>
      <c r="H231" s="527"/>
      <c r="I231" s="527"/>
      <c r="J231" s="527"/>
      <c r="K231" s="571" t="str">
        <f t="shared" si="6"/>
        <v/>
      </c>
      <c r="M231" s="571" t="str">
        <f t="shared" si="7"/>
        <v/>
      </c>
    </row>
    <row r="232" spans="1:13" ht="0.6" customHeight="1" x14ac:dyDescent="0.2">
      <c r="A232" s="100"/>
      <c r="B232" s="100"/>
      <c r="C232" s="100"/>
      <c r="D232" s="527"/>
      <c r="E232" s="527"/>
      <c r="F232" s="527"/>
      <c r="G232" s="527"/>
      <c r="H232" s="527"/>
      <c r="I232" s="527"/>
      <c r="J232" s="527"/>
      <c r="K232" s="571" t="str">
        <f t="shared" si="6"/>
        <v/>
      </c>
      <c r="M232" s="571" t="str">
        <f t="shared" si="7"/>
        <v/>
      </c>
    </row>
    <row r="233" spans="1:13" ht="0.6" customHeight="1" x14ac:dyDescent="0.2">
      <c r="A233" s="100"/>
      <c r="B233" s="100"/>
      <c r="C233" s="100"/>
      <c r="D233" s="527"/>
      <c r="E233" s="527"/>
      <c r="F233" s="527"/>
      <c r="G233" s="527"/>
      <c r="H233" s="527"/>
      <c r="I233" s="527"/>
      <c r="J233" s="527"/>
      <c r="K233" s="571" t="str">
        <f t="shared" si="6"/>
        <v/>
      </c>
      <c r="M233" s="571" t="str">
        <f t="shared" si="7"/>
        <v/>
      </c>
    </row>
    <row r="234" spans="1:13" ht="0.6" customHeight="1" x14ac:dyDescent="0.2">
      <c r="A234" s="100"/>
      <c r="B234" s="100"/>
      <c r="C234" s="100"/>
      <c r="D234" s="527"/>
      <c r="E234" s="527"/>
      <c r="F234" s="527"/>
      <c r="G234" s="527"/>
      <c r="H234" s="527"/>
      <c r="I234" s="527"/>
      <c r="J234" s="527"/>
      <c r="K234" s="571" t="str">
        <f t="shared" si="6"/>
        <v/>
      </c>
      <c r="M234" s="571" t="str">
        <f t="shared" si="7"/>
        <v/>
      </c>
    </row>
    <row r="235" spans="1:13" ht="0.6" customHeight="1" x14ac:dyDescent="0.2">
      <c r="A235" s="100"/>
      <c r="B235" s="100"/>
      <c r="C235" s="100"/>
      <c r="D235" s="527"/>
      <c r="E235" s="527"/>
      <c r="F235" s="527"/>
      <c r="G235" s="527"/>
      <c r="H235" s="527"/>
      <c r="I235" s="527"/>
      <c r="J235" s="527"/>
      <c r="K235" s="571" t="str">
        <f t="shared" si="6"/>
        <v/>
      </c>
      <c r="M235" s="571" t="str">
        <f t="shared" si="7"/>
        <v/>
      </c>
    </row>
    <row r="236" spans="1:13" ht="0.6" customHeight="1" x14ac:dyDescent="0.2">
      <c r="A236" s="100"/>
      <c r="B236" s="100"/>
      <c r="C236" s="100"/>
      <c r="D236" s="527"/>
      <c r="E236" s="527"/>
      <c r="F236" s="527"/>
      <c r="G236" s="527"/>
      <c r="H236" s="527"/>
      <c r="I236" s="527"/>
      <c r="J236" s="527"/>
      <c r="K236" s="571" t="str">
        <f t="shared" si="6"/>
        <v/>
      </c>
      <c r="M236" s="571" t="str">
        <f t="shared" si="7"/>
        <v/>
      </c>
    </row>
    <row r="237" spans="1:13" ht="0.6" customHeight="1" x14ac:dyDescent="0.2">
      <c r="A237" s="100"/>
      <c r="B237" s="100"/>
      <c r="C237" s="100"/>
      <c r="D237" s="527"/>
      <c r="E237" s="527"/>
      <c r="F237" s="527"/>
      <c r="G237" s="527"/>
      <c r="H237" s="527"/>
      <c r="I237" s="527"/>
      <c r="J237" s="527"/>
      <c r="K237" s="571" t="str">
        <f t="shared" si="6"/>
        <v/>
      </c>
      <c r="M237" s="571" t="str">
        <f t="shared" si="7"/>
        <v/>
      </c>
    </row>
    <row r="238" spans="1:13" ht="0.6" customHeight="1" x14ac:dyDescent="0.2">
      <c r="A238" s="100"/>
      <c r="B238" s="100"/>
      <c r="C238" s="100"/>
      <c r="D238" s="527"/>
      <c r="E238" s="527"/>
      <c r="F238" s="527"/>
      <c r="G238" s="527"/>
      <c r="H238" s="527"/>
      <c r="I238" s="527"/>
      <c r="J238" s="527"/>
      <c r="K238" s="571" t="str">
        <f t="shared" si="6"/>
        <v/>
      </c>
      <c r="M238" s="571" t="str">
        <f t="shared" si="7"/>
        <v/>
      </c>
    </row>
    <row r="239" spans="1:13" ht="0.6" customHeight="1" x14ac:dyDescent="0.2">
      <c r="A239" s="100"/>
      <c r="B239" s="100"/>
      <c r="C239" s="100"/>
      <c r="D239" s="527"/>
      <c r="E239" s="527"/>
      <c r="F239" s="527"/>
      <c r="G239" s="527"/>
      <c r="H239" s="527"/>
      <c r="I239" s="527"/>
      <c r="J239" s="527"/>
      <c r="K239" s="571" t="str">
        <f t="shared" si="6"/>
        <v/>
      </c>
      <c r="M239" s="571" t="str">
        <f t="shared" si="7"/>
        <v/>
      </c>
    </row>
    <row r="240" spans="1:13" ht="0.6" customHeight="1" x14ac:dyDescent="0.2">
      <c r="A240" s="100"/>
      <c r="B240" s="100"/>
      <c r="C240" s="100"/>
      <c r="D240" s="527"/>
      <c r="E240" s="527"/>
      <c r="F240" s="527"/>
      <c r="G240" s="527"/>
      <c r="H240" s="527"/>
      <c r="I240" s="527"/>
      <c r="J240" s="527"/>
      <c r="K240" s="571" t="str">
        <f t="shared" si="6"/>
        <v/>
      </c>
      <c r="M240" s="571" t="str">
        <f t="shared" si="7"/>
        <v/>
      </c>
    </row>
    <row r="241" spans="1:13" ht="0.6" customHeight="1" x14ac:dyDescent="0.2">
      <c r="A241" s="100"/>
      <c r="B241" s="100"/>
      <c r="C241" s="100"/>
      <c r="D241" s="527"/>
      <c r="E241" s="527"/>
      <c r="F241" s="527"/>
      <c r="G241" s="527"/>
      <c r="H241" s="527"/>
      <c r="I241" s="527"/>
      <c r="J241" s="527"/>
      <c r="K241" s="571" t="str">
        <f t="shared" si="6"/>
        <v/>
      </c>
      <c r="M241" s="571" t="str">
        <f t="shared" si="7"/>
        <v/>
      </c>
    </row>
    <row r="242" spans="1:13" ht="0.6" customHeight="1" x14ac:dyDescent="0.2">
      <c r="A242" s="100"/>
      <c r="B242" s="100"/>
      <c r="C242" s="100"/>
      <c r="D242" s="527"/>
      <c r="E242" s="527"/>
      <c r="F242" s="527"/>
      <c r="G242" s="527"/>
      <c r="H242" s="527"/>
      <c r="I242" s="527"/>
      <c r="J242" s="527"/>
      <c r="K242" s="571" t="str">
        <f t="shared" si="6"/>
        <v/>
      </c>
      <c r="M242" s="571" t="str">
        <f t="shared" si="7"/>
        <v/>
      </c>
    </row>
    <row r="243" spans="1:13" ht="0.6" customHeight="1" x14ac:dyDescent="0.2">
      <c r="A243" s="100"/>
      <c r="B243" s="100"/>
      <c r="C243" s="100"/>
      <c r="D243" s="527"/>
      <c r="E243" s="527"/>
      <c r="F243" s="527"/>
      <c r="G243" s="527"/>
      <c r="H243" s="527"/>
      <c r="I243" s="527"/>
      <c r="J243" s="527"/>
      <c r="K243" s="571" t="str">
        <f t="shared" si="6"/>
        <v/>
      </c>
      <c r="M243" s="571" t="str">
        <f t="shared" si="7"/>
        <v/>
      </c>
    </row>
    <row r="244" spans="1:13" ht="0.6" customHeight="1" x14ac:dyDescent="0.2">
      <c r="A244" s="100"/>
      <c r="B244" s="100"/>
      <c r="C244" s="100"/>
      <c r="D244" s="527"/>
      <c r="E244" s="527"/>
      <c r="F244" s="527"/>
      <c r="G244" s="527"/>
      <c r="H244" s="527"/>
      <c r="I244" s="527"/>
      <c r="J244" s="527"/>
      <c r="K244" s="571" t="str">
        <f t="shared" si="6"/>
        <v/>
      </c>
      <c r="M244" s="571" t="str">
        <f t="shared" si="7"/>
        <v/>
      </c>
    </row>
    <row r="245" spans="1:13" ht="0.6" customHeight="1" x14ac:dyDescent="0.2">
      <c r="A245" s="100"/>
      <c r="B245" s="100"/>
      <c r="C245" s="100"/>
      <c r="D245" s="527"/>
      <c r="E245" s="527"/>
      <c r="F245" s="527"/>
      <c r="G245" s="527"/>
      <c r="H245" s="527"/>
      <c r="I245" s="527"/>
      <c r="J245" s="527"/>
      <c r="K245" s="571" t="str">
        <f t="shared" si="6"/>
        <v/>
      </c>
      <c r="M245" s="571" t="str">
        <f t="shared" si="7"/>
        <v/>
      </c>
    </row>
    <row r="246" spans="1:13" ht="0.6" customHeight="1" x14ac:dyDescent="0.2">
      <c r="A246" s="100"/>
      <c r="B246" s="100"/>
      <c r="C246" s="100"/>
      <c r="D246" s="527"/>
      <c r="E246" s="527"/>
      <c r="F246" s="527"/>
      <c r="G246" s="527"/>
      <c r="H246" s="527"/>
      <c r="I246" s="527"/>
      <c r="J246" s="527"/>
      <c r="K246" s="571" t="str">
        <f t="shared" si="6"/>
        <v/>
      </c>
      <c r="M246" s="571" t="str">
        <f t="shared" si="7"/>
        <v/>
      </c>
    </row>
    <row r="247" spans="1:13" ht="0.6" customHeight="1" x14ac:dyDescent="0.2">
      <c r="A247" s="100"/>
      <c r="B247" s="100"/>
      <c r="C247" s="100"/>
      <c r="D247" s="527"/>
      <c r="E247" s="527"/>
      <c r="F247" s="527"/>
      <c r="G247" s="527"/>
      <c r="H247" s="527"/>
      <c r="I247" s="527"/>
      <c r="J247" s="527"/>
      <c r="K247" s="571" t="str">
        <f t="shared" si="6"/>
        <v/>
      </c>
      <c r="M247" s="571" t="str">
        <f t="shared" si="7"/>
        <v/>
      </c>
    </row>
    <row r="248" spans="1:13" ht="0.6" customHeight="1" x14ac:dyDescent="0.2">
      <c r="A248" s="100"/>
      <c r="B248" s="100"/>
      <c r="C248" s="100"/>
      <c r="D248" s="527"/>
      <c r="E248" s="527"/>
      <c r="F248" s="527"/>
      <c r="G248" s="527"/>
      <c r="H248" s="527"/>
      <c r="I248" s="527"/>
      <c r="J248" s="527"/>
      <c r="K248" s="571" t="str">
        <f t="shared" si="6"/>
        <v/>
      </c>
      <c r="M248" s="571" t="str">
        <f t="shared" si="7"/>
        <v/>
      </c>
    </row>
    <row r="249" spans="1:13" ht="0.6" customHeight="1" x14ac:dyDescent="0.2">
      <c r="A249" s="100"/>
      <c r="B249" s="100"/>
      <c r="C249" s="100"/>
      <c r="D249" s="527"/>
      <c r="E249" s="527"/>
      <c r="F249" s="527"/>
      <c r="G249" s="527"/>
      <c r="H249" s="527"/>
      <c r="I249" s="527"/>
      <c r="J249" s="527"/>
      <c r="K249" s="571" t="str">
        <f t="shared" si="6"/>
        <v/>
      </c>
      <c r="M249" s="571" t="str">
        <f t="shared" si="7"/>
        <v/>
      </c>
    </row>
    <row r="250" spans="1:13" ht="0.6" customHeight="1" x14ac:dyDescent="0.2">
      <c r="A250" s="100"/>
      <c r="B250" s="100"/>
      <c r="C250" s="100"/>
      <c r="D250" s="527"/>
      <c r="E250" s="527"/>
      <c r="F250" s="527"/>
      <c r="G250" s="527"/>
      <c r="H250" s="527"/>
      <c r="I250" s="527"/>
      <c r="J250" s="527"/>
      <c r="K250" s="571" t="str">
        <f t="shared" si="6"/>
        <v/>
      </c>
      <c r="M250" s="571" t="str">
        <f t="shared" si="7"/>
        <v/>
      </c>
    </row>
    <row r="251" spans="1:13" ht="0.6" customHeight="1" x14ac:dyDescent="0.2">
      <c r="A251" s="100"/>
      <c r="B251" s="100"/>
      <c r="C251" s="100"/>
      <c r="D251" s="527"/>
      <c r="E251" s="527"/>
      <c r="F251" s="527"/>
      <c r="G251" s="527"/>
      <c r="H251" s="527"/>
      <c r="I251" s="527"/>
      <c r="J251" s="527"/>
      <c r="K251" s="571" t="str">
        <f t="shared" si="6"/>
        <v/>
      </c>
      <c r="M251" s="571" t="str">
        <f t="shared" si="7"/>
        <v/>
      </c>
    </row>
    <row r="252" spans="1:13" ht="0.6" customHeight="1" x14ac:dyDescent="0.2">
      <c r="A252" s="100"/>
      <c r="B252" s="100"/>
      <c r="C252" s="100"/>
      <c r="D252" s="527"/>
      <c r="E252" s="527"/>
      <c r="F252" s="527"/>
      <c r="G252" s="527"/>
      <c r="H252" s="527"/>
      <c r="I252" s="527"/>
      <c r="J252" s="527"/>
      <c r="K252" s="571" t="str">
        <f t="shared" si="6"/>
        <v/>
      </c>
      <c r="M252" s="571" t="str">
        <f t="shared" si="7"/>
        <v/>
      </c>
    </row>
    <row r="253" spans="1:13" ht="0.6" customHeight="1" x14ac:dyDescent="0.2">
      <c r="A253" s="100"/>
      <c r="B253" s="100"/>
      <c r="C253" s="100"/>
      <c r="D253" s="527"/>
      <c r="E253" s="527"/>
      <c r="F253" s="527"/>
      <c r="G253" s="527"/>
      <c r="H253" s="527"/>
      <c r="I253" s="527"/>
      <c r="J253" s="527"/>
      <c r="K253" s="571" t="str">
        <f t="shared" si="6"/>
        <v/>
      </c>
      <c r="M253" s="571" t="str">
        <f t="shared" si="7"/>
        <v/>
      </c>
    </row>
    <row r="254" spans="1:13" ht="0.6" customHeight="1" x14ac:dyDescent="0.2">
      <c r="A254" s="100"/>
      <c r="B254" s="100"/>
      <c r="C254" s="100"/>
      <c r="D254" s="527"/>
      <c r="E254" s="527"/>
      <c r="F254" s="527"/>
      <c r="G254" s="527"/>
      <c r="H254" s="527"/>
      <c r="I254" s="527"/>
      <c r="J254" s="527"/>
      <c r="K254" s="571" t="str">
        <f t="shared" si="6"/>
        <v/>
      </c>
      <c r="M254" s="571" t="str">
        <f t="shared" si="7"/>
        <v/>
      </c>
    </row>
    <row r="255" spans="1:13" ht="0.6" customHeight="1" x14ac:dyDescent="0.2">
      <c r="A255" s="100"/>
      <c r="B255" s="100"/>
      <c r="C255" s="100"/>
      <c r="D255" s="527"/>
      <c r="E255" s="527"/>
      <c r="F255" s="527"/>
      <c r="G255" s="527"/>
      <c r="H255" s="527"/>
      <c r="I255" s="527"/>
      <c r="J255" s="527"/>
      <c r="K255" s="571" t="str">
        <f t="shared" si="6"/>
        <v/>
      </c>
      <c r="M255" s="571" t="str">
        <f t="shared" si="7"/>
        <v/>
      </c>
    </row>
    <row r="256" spans="1:13" ht="0.6" customHeight="1" x14ac:dyDescent="0.2">
      <c r="A256" s="100"/>
      <c r="B256" s="100"/>
      <c r="C256" s="100"/>
      <c r="D256" s="527"/>
      <c r="E256" s="527"/>
      <c r="F256" s="527"/>
      <c r="G256" s="527"/>
      <c r="H256" s="527"/>
      <c r="I256" s="527"/>
      <c r="J256" s="527"/>
      <c r="K256" s="571" t="str">
        <f t="shared" si="6"/>
        <v/>
      </c>
      <c r="M256" s="571" t="str">
        <f t="shared" si="7"/>
        <v/>
      </c>
    </row>
    <row r="257" spans="1:13" ht="0.6" customHeight="1" x14ac:dyDescent="0.2">
      <c r="A257" s="100"/>
      <c r="B257" s="100"/>
      <c r="C257" s="100"/>
      <c r="D257" s="527"/>
      <c r="E257" s="527"/>
      <c r="F257" s="527"/>
      <c r="G257" s="527"/>
      <c r="H257" s="527"/>
      <c r="I257" s="527"/>
      <c r="J257" s="527"/>
      <c r="K257" s="571" t="str">
        <f t="shared" si="6"/>
        <v/>
      </c>
      <c r="M257" s="571" t="str">
        <f t="shared" si="7"/>
        <v/>
      </c>
    </row>
    <row r="258" spans="1:13" ht="0.6" customHeight="1" x14ac:dyDescent="0.2">
      <c r="A258" s="100"/>
      <c r="B258" s="100"/>
      <c r="C258" s="100"/>
      <c r="D258" s="527"/>
      <c r="E258" s="527"/>
      <c r="F258" s="527"/>
      <c r="G258" s="527"/>
      <c r="H258" s="527"/>
      <c r="I258" s="527"/>
      <c r="J258" s="527"/>
      <c r="K258" s="571" t="str">
        <f t="shared" si="6"/>
        <v/>
      </c>
      <c r="M258" s="571" t="str">
        <f t="shared" si="7"/>
        <v/>
      </c>
    </row>
    <row r="259" spans="1:13" ht="0.6" customHeight="1" x14ac:dyDescent="0.2">
      <c r="A259" s="100"/>
      <c r="B259" s="100"/>
      <c r="C259" s="100"/>
      <c r="D259" s="527"/>
      <c r="E259" s="527"/>
      <c r="F259" s="527"/>
      <c r="G259" s="527"/>
      <c r="H259" s="527"/>
      <c r="I259" s="527"/>
      <c r="J259" s="527"/>
      <c r="K259" s="571" t="str">
        <f t="shared" si="6"/>
        <v/>
      </c>
      <c r="M259" s="571" t="str">
        <f t="shared" si="7"/>
        <v/>
      </c>
    </row>
    <row r="260" spans="1:13" ht="0.6" customHeight="1" x14ac:dyDescent="0.2">
      <c r="A260" s="100"/>
      <c r="B260" s="100"/>
      <c r="C260" s="100"/>
      <c r="D260" s="527"/>
      <c r="E260" s="527"/>
      <c r="F260" s="527"/>
      <c r="G260" s="527"/>
      <c r="H260" s="527"/>
      <c r="I260" s="527"/>
      <c r="J260" s="527"/>
      <c r="K260" s="571" t="str">
        <f t="shared" si="6"/>
        <v/>
      </c>
      <c r="M260" s="571" t="str">
        <f t="shared" si="7"/>
        <v/>
      </c>
    </row>
    <row r="261" spans="1:13" ht="0.6" customHeight="1" x14ac:dyDescent="0.2">
      <c r="A261" s="100"/>
      <c r="B261" s="100"/>
      <c r="C261" s="100"/>
      <c r="D261" s="527"/>
      <c r="E261" s="527"/>
      <c r="F261" s="527"/>
      <c r="G261" s="527"/>
      <c r="H261" s="527"/>
      <c r="I261" s="527"/>
      <c r="J261" s="527"/>
      <c r="K261" s="571" t="str">
        <f t="shared" si="6"/>
        <v/>
      </c>
      <c r="M261" s="571" t="str">
        <f t="shared" si="7"/>
        <v/>
      </c>
    </row>
    <row r="262" spans="1:13" ht="0.6" customHeight="1" x14ac:dyDescent="0.2">
      <c r="A262" s="100"/>
      <c r="B262" s="100"/>
      <c r="C262" s="100"/>
      <c r="D262" s="527"/>
      <c r="E262" s="527"/>
      <c r="F262" s="527"/>
      <c r="G262" s="527"/>
      <c r="H262" s="527"/>
      <c r="I262" s="527"/>
      <c r="J262" s="527"/>
      <c r="K262" s="571" t="str">
        <f t="shared" si="6"/>
        <v/>
      </c>
      <c r="M262" s="571" t="str">
        <f t="shared" si="7"/>
        <v/>
      </c>
    </row>
    <row r="263" spans="1:13" ht="0.6" customHeight="1" x14ac:dyDescent="0.2">
      <c r="A263" s="100"/>
      <c r="B263" s="100"/>
      <c r="C263" s="100"/>
      <c r="D263" s="527"/>
      <c r="E263" s="527"/>
      <c r="F263" s="527"/>
      <c r="G263" s="527"/>
      <c r="H263" s="527"/>
      <c r="I263" s="527"/>
      <c r="J263" s="527"/>
      <c r="K263" s="571" t="str">
        <f t="shared" si="6"/>
        <v/>
      </c>
      <c r="M263" s="571" t="str">
        <f t="shared" si="7"/>
        <v/>
      </c>
    </row>
    <row r="264" spans="1:13" ht="0.6" customHeight="1" x14ac:dyDescent="0.2">
      <c r="A264" s="100"/>
      <c r="B264" s="100"/>
      <c r="C264" s="100"/>
      <c r="D264" s="527"/>
      <c r="E264" s="527"/>
      <c r="F264" s="527"/>
      <c r="G264" s="527"/>
      <c r="H264" s="527"/>
      <c r="I264" s="527"/>
      <c r="J264" s="527"/>
      <c r="K264" s="571" t="str">
        <f t="shared" si="6"/>
        <v/>
      </c>
      <c r="M264" s="571" t="str">
        <f t="shared" si="7"/>
        <v/>
      </c>
    </row>
    <row r="265" spans="1:13" ht="0.6" customHeight="1" x14ac:dyDescent="0.2">
      <c r="A265" s="100"/>
      <c r="B265" s="100"/>
      <c r="C265" s="100"/>
      <c r="D265" s="527"/>
      <c r="E265" s="527"/>
      <c r="F265" s="527"/>
      <c r="G265" s="527"/>
      <c r="H265" s="527"/>
      <c r="I265" s="527"/>
      <c r="J265" s="527"/>
      <c r="K265" s="571" t="str">
        <f t="shared" si="6"/>
        <v/>
      </c>
      <c r="M265" s="571" t="str">
        <f t="shared" si="7"/>
        <v/>
      </c>
    </row>
    <row r="266" spans="1:13" ht="0.6" customHeight="1" x14ac:dyDescent="0.2">
      <c r="A266" s="100"/>
      <c r="B266" s="100"/>
      <c r="C266" s="100"/>
      <c r="D266" s="527"/>
      <c r="E266" s="527"/>
      <c r="F266" s="527"/>
      <c r="G266" s="527"/>
      <c r="H266" s="527"/>
      <c r="I266" s="527"/>
      <c r="J266" s="527"/>
      <c r="K266" s="571" t="str">
        <f t="shared" si="6"/>
        <v/>
      </c>
      <c r="M266" s="571" t="str">
        <f t="shared" si="7"/>
        <v/>
      </c>
    </row>
    <row r="267" spans="1:13" ht="0.6" customHeight="1" x14ac:dyDescent="0.2">
      <c r="A267" s="100"/>
      <c r="B267" s="100"/>
      <c r="C267" s="100"/>
      <c r="D267" s="527"/>
      <c r="E267" s="527"/>
      <c r="F267" s="527"/>
      <c r="G267" s="527"/>
      <c r="H267" s="527"/>
      <c r="I267" s="527"/>
      <c r="J267" s="527"/>
      <c r="K267" s="571" t="str">
        <f t="shared" si="6"/>
        <v/>
      </c>
      <c r="M267" s="571" t="str">
        <f t="shared" si="7"/>
        <v/>
      </c>
    </row>
    <row r="268" spans="1:13" ht="0.6" customHeight="1" x14ac:dyDescent="0.2">
      <c r="A268" s="100"/>
      <c r="B268" s="100"/>
      <c r="C268" s="100"/>
      <c r="D268" s="527"/>
      <c r="E268" s="527"/>
      <c r="F268" s="527"/>
      <c r="G268" s="527"/>
      <c r="H268" s="527"/>
      <c r="I268" s="527"/>
      <c r="J268" s="527"/>
      <c r="K268" s="571" t="str">
        <f t="shared" si="6"/>
        <v/>
      </c>
      <c r="M268" s="571" t="str">
        <f t="shared" si="7"/>
        <v/>
      </c>
    </row>
    <row r="269" spans="1:13" ht="0.6" customHeight="1" x14ac:dyDescent="0.2">
      <c r="A269" s="100"/>
      <c r="B269" s="100"/>
      <c r="C269" s="100"/>
      <c r="D269" s="527"/>
      <c r="E269" s="527"/>
      <c r="F269" s="527"/>
      <c r="G269" s="527"/>
      <c r="H269" s="527"/>
      <c r="I269" s="527"/>
      <c r="J269" s="527"/>
      <c r="K269" s="571" t="str">
        <f t="shared" si="6"/>
        <v/>
      </c>
      <c r="M269" s="571" t="str">
        <f t="shared" si="7"/>
        <v/>
      </c>
    </row>
    <row r="270" spans="1:13" ht="0.6" customHeight="1" x14ac:dyDescent="0.2">
      <c r="A270" s="100"/>
      <c r="B270" s="100"/>
      <c r="C270" s="100"/>
      <c r="D270" s="527"/>
      <c r="E270" s="527"/>
      <c r="F270" s="527"/>
      <c r="G270" s="527"/>
      <c r="H270" s="527"/>
      <c r="I270" s="527"/>
      <c r="J270" s="527"/>
      <c r="K270" s="571" t="str">
        <f t="shared" si="6"/>
        <v/>
      </c>
      <c r="M270" s="571" t="str">
        <f t="shared" si="7"/>
        <v/>
      </c>
    </row>
    <row r="271" spans="1:13" ht="0.6" customHeight="1" x14ac:dyDescent="0.2">
      <c r="A271" s="100"/>
      <c r="B271" s="100"/>
      <c r="C271" s="100"/>
      <c r="D271" s="527"/>
      <c r="E271" s="527"/>
      <c r="F271" s="527"/>
      <c r="G271" s="527"/>
      <c r="H271" s="527"/>
      <c r="I271" s="527"/>
      <c r="J271" s="527"/>
      <c r="K271" s="571" t="str">
        <f t="shared" si="6"/>
        <v/>
      </c>
      <c r="M271" s="571" t="str">
        <f t="shared" si="7"/>
        <v/>
      </c>
    </row>
    <row r="272" spans="1:13" ht="0.6" customHeight="1" x14ac:dyDescent="0.2">
      <c r="A272" s="100"/>
      <c r="B272" s="100"/>
      <c r="C272" s="100"/>
      <c r="D272" s="527"/>
      <c r="E272" s="527"/>
      <c r="F272" s="527"/>
      <c r="G272" s="527"/>
      <c r="H272" s="527"/>
      <c r="I272" s="527"/>
      <c r="J272" s="527"/>
      <c r="K272" s="571" t="str">
        <f t="shared" si="6"/>
        <v/>
      </c>
      <c r="M272" s="571" t="str">
        <f t="shared" si="7"/>
        <v/>
      </c>
    </row>
    <row r="273" spans="1:13" ht="0.6" customHeight="1" x14ac:dyDescent="0.2">
      <c r="A273" s="100"/>
      <c r="B273" s="100"/>
      <c r="C273" s="100"/>
      <c r="D273" s="527"/>
      <c r="E273" s="527"/>
      <c r="F273" s="527"/>
      <c r="G273" s="527"/>
      <c r="H273" s="527"/>
      <c r="I273" s="527"/>
      <c r="J273" s="527"/>
      <c r="K273" s="571" t="str">
        <f t="shared" si="6"/>
        <v/>
      </c>
      <c r="M273" s="571" t="str">
        <f t="shared" si="7"/>
        <v/>
      </c>
    </row>
    <row r="274" spans="1:13" ht="0.6" customHeight="1" x14ac:dyDescent="0.2">
      <c r="A274" s="100"/>
      <c r="B274" s="100"/>
      <c r="C274" s="100"/>
      <c r="D274" s="527"/>
      <c r="E274" s="527"/>
      <c r="F274" s="527"/>
      <c r="G274" s="527"/>
      <c r="H274" s="527"/>
      <c r="I274" s="527"/>
      <c r="J274" s="527"/>
      <c r="K274" s="571" t="str">
        <f t="shared" si="6"/>
        <v/>
      </c>
      <c r="M274" s="571" t="str">
        <f t="shared" si="7"/>
        <v/>
      </c>
    </row>
    <row r="275" spans="1:13" ht="0.6" customHeight="1" x14ac:dyDescent="0.2">
      <c r="A275" s="100"/>
      <c r="B275" s="100"/>
      <c r="C275" s="100"/>
      <c r="D275" s="527"/>
      <c r="E275" s="527"/>
      <c r="F275" s="527"/>
      <c r="G275" s="527"/>
      <c r="H275" s="527"/>
      <c r="I275" s="527"/>
      <c r="J275" s="527"/>
      <c r="K275" s="571" t="str">
        <f t="shared" si="6"/>
        <v/>
      </c>
      <c r="M275" s="571" t="str">
        <f t="shared" si="7"/>
        <v/>
      </c>
    </row>
    <row r="276" spans="1:13" ht="0.6" customHeight="1" x14ac:dyDescent="0.2">
      <c r="A276" s="100"/>
      <c r="B276" s="100"/>
      <c r="C276" s="100"/>
      <c r="D276" s="527"/>
      <c r="E276" s="527"/>
      <c r="F276" s="527"/>
      <c r="G276" s="527"/>
      <c r="H276" s="527"/>
      <c r="I276" s="527"/>
      <c r="J276" s="527"/>
      <c r="K276" s="571" t="str">
        <f t="shared" si="6"/>
        <v/>
      </c>
      <c r="M276" s="571" t="str">
        <f t="shared" si="7"/>
        <v/>
      </c>
    </row>
    <row r="277" spans="1:13" ht="0.6" customHeight="1" x14ac:dyDescent="0.2">
      <c r="A277" s="100"/>
      <c r="B277" s="100"/>
      <c r="C277" s="100"/>
      <c r="D277" s="527"/>
      <c r="E277" s="527"/>
      <c r="F277" s="527"/>
      <c r="G277" s="527"/>
      <c r="H277" s="527"/>
      <c r="I277" s="527"/>
      <c r="J277" s="527"/>
      <c r="K277" s="571" t="str">
        <f t="shared" si="6"/>
        <v/>
      </c>
      <c r="M277" s="571" t="str">
        <f t="shared" si="7"/>
        <v/>
      </c>
    </row>
    <row r="278" spans="1:13" ht="0.6" customHeight="1" x14ac:dyDescent="0.2">
      <c r="A278" s="100"/>
      <c r="B278" s="100"/>
      <c r="C278" s="100"/>
      <c r="D278" s="527"/>
      <c r="E278" s="527"/>
      <c r="F278" s="527"/>
      <c r="G278" s="527"/>
      <c r="H278" s="527"/>
      <c r="I278" s="527"/>
      <c r="J278" s="527"/>
      <c r="K278" s="571" t="str">
        <f t="shared" si="6"/>
        <v/>
      </c>
      <c r="M278" s="571" t="str">
        <f t="shared" si="7"/>
        <v/>
      </c>
    </row>
    <row r="279" spans="1:13" ht="0.6" customHeight="1" x14ac:dyDescent="0.2">
      <c r="A279" s="100"/>
      <c r="B279" s="100"/>
      <c r="C279" s="100"/>
      <c r="D279" s="527"/>
      <c r="E279" s="527"/>
      <c r="F279" s="527"/>
      <c r="G279" s="527"/>
      <c r="H279" s="527"/>
      <c r="I279" s="527"/>
      <c r="J279" s="527"/>
      <c r="K279" s="571" t="str">
        <f t="shared" ref="K279:K342" si="8">IFERROR(AVERAGEIF(D279:J279,"&gt;0",D279:J279),"")</f>
        <v/>
      </c>
      <c r="M279" s="571" t="str">
        <f t="shared" ref="M279:M342" si="9">IFERROR(MEDIAN(D279:J279),"")</f>
        <v/>
      </c>
    </row>
    <row r="280" spans="1:13" ht="0.6" customHeight="1" x14ac:dyDescent="0.2">
      <c r="A280" s="100"/>
      <c r="B280" s="100"/>
      <c r="C280" s="100"/>
      <c r="D280" s="527"/>
      <c r="E280" s="527"/>
      <c r="F280" s="527"/>
      <c r="G280" s="527"/>
      <c r="H280" s="527"/>
      <c r="I280" s="527"/>
      <c r="J280" s="527"/>
      <c r="K280" s="571" t="str">
        <f t="shared" si="8"/>
        <v/>
      </c>
      <c r="M280" s="571" t="str">
        <f t="shared" si="9"/>
        <v/>
      </c>
    </row>
    <row r="281" spans="1:13" ht="0.6" customHeight="1" x14ac:dyDescent="0.2">
      <c r="A281" s="100"/>
      <c r="B281" s="100"/>
      <c r="C281" s="100"/>
      <c r="D281" s="527"/>
      <c r="E281" s="527"/>
      <c r="F281" s="527"/>
      <c r="G281" s="527"/>
      <c r="H281" s="527"/>
      <c r="I281" s="527"/>
      <c r="J281" s="527"/>
      <c r="K281" s="571" t="str">
        <f t="shared" si="8"/>
        <v/>
      </c>
      <c r="M281" s="571" t="str">
        <f t="shared" si="9"/>
        <v/>
      </c>
    </row>
    <row r="282" spans="1:13" ht="0.6" customHeight="1" x14ac:dyDescent="0.2">
      <c r="A282" s="100"/>
      <c r="B282" s="100"/>
      <c r="C282" s="100"/>
      <c r="D282" s="527"/>
      <c r="E282" s="527"/>
      <c r="F282" s="527"/>
      <c r="G282" s="527"/>
      <c r="H282" s="527"/>
      <c r="I282" s="527"/>
      <c r="J282" s="527"/>
      <c r="K282" s="571" t="str">
        <f t="shared" si="8"/>
        <v/>
      </c>
      <c r="M282" s="571" t="str">
        <f t="shared" si="9"/>
        <v/>
      </c>
    </row>
    <row r="283" spans="1:13" ht="0.6" customHeight="1" x14ac:dyDescent="0.2">
      <c r="A283" s="100"/>
      <c r="B283" s="100"/>
      <c r="C283" s="100"/>
      <c r="D283" s="527"/>
      <c r="E283" s="527"/>
      <c r="F283" s="527"/>
      <c r="G283" s="527"/>
      <c r="H283" s="527"/>
      <c r="I283" s="527"/>
      <c r="J283" s="527"/>
      <c r="K283" s="571" t="str">
        <f t="shared" si="8"/>
        <v/>
      </c>
      <c r="M283" s="571" t="str">
        <f t="shared" si="9"/>
        <v/>
      </c>
    </row>
    <row r="284" spans="1:13" ht="0.6" customHeight="1" x14ac:dyDescent="0.2">
      <c r="A284" s="100"/>
      <c r="B284" s="100"/>
      <c r="C284" s="100"/>
      <c r="D284" s="527"/>
      <c r="E284" s="527"/>
      <c r="F284" s="527"/>
      <c r="G284" s="527"/>
      <c r="H284" s="527"/>
      <c r="I284" s="527"/>
      <c r="J284" s="527"/>
      <c r="K284" s="571" t="str">
        <f t="shared" si="8"/>
        <v/>
      </c>
      <c r="M284" s="571" t="str">
        <f t="shared" si="9"/>
        <v/>
      </c>
    </row>
    <row r="285" spans="1:13" ht="0.6" customHeight="1" x14ac:dyDescent="0.2">
      <c r="A285" s="100"/>
      <c r="B285" s="100"/>
      <c r="C285" s="100"/>
      <c r="D285" s="527"/>
      <c r="E285" s="527"/>
      <c r="F285" s="527"/>
      <c r="G285" s="527"/>
      <c r="H285" s="527"/>
      <c r="I285" s="527"/>
      <c r="J285" s="527"/>
      <c r="K285" s="571" t="str">
        <f t="shared" si="8"/>
        <v/>
      </c>
      <c r="M285" s="571" t="str">
        <f t="shared" si="9"/>
        <v/>
      </c>
    </row>
    <row r="286" spans="1:13" ht="0.6" customHeight="1" x14ac:dyDescent="0.2">
      <c r="A286" s="100"/>
      <c r="B286" s="100"/>
      <c r="C286" s="100"/>
      <c r="D286" s="527"/>
      <c r="E286" s="527"/>
      <c r="F286" s="527"/>
      <c r="G286" s="527"/>
      <c r="H286" s="527"/>
      <c r="I286" s="527"/>
      <c r="J286" s="527"/>
      <c r="K286" s="571" t="str">
        <f t="shared" si="8"/>
        <v/>
      </c>
      <c r="M286" s="571" t="str">
        <f t="shared" si="9"/>
        <v/>
      </c>
    </row>
    <row r="287" spans="1:13" ht="0.6" customHeight="1" x14ac:dyDescent="0.2">
      <c r="A287" s="100"/>
      <c r="B287" s="100"/>
      <c r="C287" s="100"/>
      <c r="D287" s="527"/>
      <c r="E287" s="527"/>
      <c r="F287" s="527"/>
      <c r="G287" s="527"/>
      <c r="H287" s="527"/>
      <c r="I287" s="527"/>
      <c r="J287" s="527"/>
      <c r="K287" s="571" t="str">
        <f t="shared" si="8"/>
        <v/>
      </c>
      <c r="M287" s="571" t="str">
        <f t="shared" si="9"/>
        <v/>
      </c>
    </row>
    <row r="288" spans="1:13" ht="0.6" customHeight="1" x14ac:dyDescent="0.2">
      <c r="A288" s="100"/>
      <c r="B288" s="100"/>
      <c r="C288" s="100"/>
      <c r="D288" s="527"/>
      <c r="E288" s="527"/>
      <c r="F288" s="527"/>
      <c r="G288" s="527"/>
      <c r="H288" s="527"/>
      <c r="I288" s="527"/>
      <c r="J288" s="527"/>
      <c r="K288" s="571" t="str">
        <f t="shared" si="8"/>
        <v/>
      </c>
      <c r="M288" s="571" t="str">
        <f t="shared" si="9"/>
        <v/>
      </c>
    </row>
    <row r="289" spans="1:13" ht="0.6" customHeight="1" x14ac:dyDescent="0.2">
      <c r="A289" s="100"/>
      <c r="B289" s="100"/>
      <c r="C289" s="100"/>
      <c r="D289" s="527"/>
      <c r="E289" s="527"/>
      <c r="F289" s="527"/>
      <c r="G289" s="527"/>
      <c r="H289" s="527"/>
      <c r="I289" s="527"/>
      <c r="J289" s="527"/>
      <c r="K289" s="571" t="str">
        <f t="shared" si="8"/>
        <v/>
      </c>
      <c r="M289" s="571" t="str">
        <f t="shared" si="9"/>
        <v/>
      </c>
    </row>
    <row r="290" spans="1:13" ht="0.6" customHeight="1" x14ac:dyDescent="0.2">
      <c r="A290" s="100"/>
      <c r="B290" s="100"/>
      <c r="C290" s="100"/>
      <c r="D290" s="527"/>
      <c r="E290" s="527"/>
      <c r="F290" s="527"/>
      <c r="G290" s="527"/>
      <c r="H290" s="527"/>
      <c r="I290" s="527"/>
      <c r="J290" s="527"/>
      <c r="K290" s="571" t="str">
        <f t="shared" si="8"/>
        <v/>
      </c>
      <c r="M290" s="571" t="str">
        <f t="shared" si="9"/>
        <v/>
      </c>
    </row>
    <row r="291" spans="1:13" ht="0.6" customHeight="1" x14ac:dyDescent="0.2">
      <c r="A291" s="100"/>
      <c r="B291" s="100"/>
      <c r="C291" s="100"/>
      <c r="D291" s="527"/>
      <c r="E291" s="527"/>
      <c r="F291" s="527"/>
      <c r="G291" s="527"/>
      <c r="H291" s="527"/>
      <c r="I291" s="527"/>
      <c r="J291" s="527"/>
      <c r="K291" s="571" t="str">
        <f t="shared" si="8"/>
        <v/>
      </c>
      <c r="M291" s="571" t="str">
        <f t="shared" si="9"/>
        <v/>
      </c>
    </row>
    <row r="292" spans="1:13" ht="0.6" customHeight="1" x14ac:dyDescent="0.2">
      <c r="A292" s="100"/>
      <c r="B292" s="100"/>
      <c r="C292" s="100"/>
      <c r="D292" s="527"/>
      <c r="E292" s="527"/>
      <c r="F292" s="527"/>
      <c r="G292" s="527"/>
      <c r="H292" s="527"/>
      <c r="I292" s="527"/>
      <c r="J292" s="527"/>
      <c r="K292" s="571" t="str">
        <f t="shared" si="8"/>
        <v/>
      </c>
      <c r="M292" s="571" t="str">
        <f t="shared" si="9"/>
        <v/>
      </c>
    </row>
    <row r="293" spans="1:13" ht="0.6" customHeight="1" x14ac:dyDescent="0.2">
      <c r="A293" s="100"/>
      <c r="B293" s="100"/>
      <c r="C293" s="100"/>
      <c r="D293" s="527"/>
      <c r="E293" s="527"/>
      <c r="F293" s="527"/>
      <c r="G293" s="527"/>
      <c r="H293" s="527"/>
      <c r="I293" s="527"/>
      <c r="J293" s="527"/>
      <c r="K293" s="571" t="str">
        <f t="shared" si="8"/>
        <v/>
      </c>
      <c r="M293" s="571" t="str">
        <f t="shared" si="9"/>
        <v/>
      </c>
    </row>
    <row r="294" spans="1:13" ht="0.6" customHeight="1" x14ac:dyDescent="0.2">
      <c r="A294" s="100"/>
      <c r="B294" s="100"/>
      <c r="C294" s="100"/>
      <c r="D294" s="527"/>
      <c r="E294" s="527"/>
      <c r="F294" s="527"/>
      <c r="G294" s="527"/>
      <c r="H294" s="527"/>
      <c r="I294" s="527"/>
      <c r="J294" s="527"/>
      <c r="K294" s="571" t="str">
        <f t="shared" si="8"/>
        <v/>
      </c>
      <c r="M294" s="571" t="str">
        <f t="shared" si="9"/>
        <v/>
      </c>
    </row>
    <row r="295" spans="1:13" ht="0.6" customHeight="1" x14ac:dyDescent="0.2">
      <c r="A295" s="100"/>
      <c r="B295" s="100"/>
      <c r="C295" s="100"/>
      <c r="D295" s="527"/>
      <c r="E295" s="527"/>
      <c r="F295" s="527"/>
      <c r="G295" s="527"/>
      <c r="H295" s="527"/>
      <c r="I295" s="527"/>
      <c r="J295" s="527"/>
      <c r="K295" s="571" t="str">
        <f t="shared" si="8"/>
        <v/>
      </c>
      <c r="M295" s="571" t="str">
        <f t="shared" si="9"/>
        <v/>
      </c>
    </row>
    <row r="296" spans="1:13" ht="0.6" customHeight="1" x14ac:dyDescent="0.2">
      <c r="A296" s="100"/>
      <c r="B296" s="100"/>
      <c r="C296" s="100"/>
      <c r="D296" s="527"/>
      <c r="E296" s="527"/>
      <c r="F296" s="527"/>
      <c r="G296" s="527"/>
      <c r="H296" s="527"/>
      <c r="I296" s="527"/>
      <c r="J296" s="527"/>
      <c r="K296" s="571" t="str">
        <f t="shared" si="8"/>
        <v/>
      </c>
      <c r="M296" s="571" t="str">
        <f t="shared" si="9"/>
        <v/>
      </c>
    </row>
    <row r="297" spans="1:13" ht="0.6" customHeight="1" x14ac:dyDescent="0.2">
      <c r="A297" s="100"/>
      <c r="B297" s="100"/>
      <c r="C297" s="100"/>
      <c r="D297" s="527"/>
      <c r="E297" s="527"/>
      <c r="F297" s="527"/>
      <c r="G297" s="527"/>
      <c r="H297" s="527"/>
      <c r="I297" s="527"/>
      <c r="J297" s="527"/>
      <c r="K297" s="571" t="str">
        <f t="shared" si="8"/>
        <v/>
      </c>
      <c r="M297" s="571" t="str">
        <f t="shared" si="9"/>
        <v/>
      </c>
    </row>
    <row r="298" spans="1:13" ht="0.6" customHeight="1" x14ac:dyDescent="0.2">
      <c r="A298" s="100"/>
      <c r="B298" s="100"/>
      <c r="C298" s="100"/>
      <c r="D298" s="527"/>
      <c r="E298" s="527"/>
      <c r="F298" s="527"/>
      <c r="G298" s="527"/>
      <c r="H298" s="527"/>
      <c r="I298" s="527"/>
      <c r="J298" s="527"/>
      <c r="K298" s="571" t="str">
        <f t="shared" si="8"/>
        <v/>
      </c>
      <c r="M298" s="571" t="str">
        <f t="shared" si="9"/>
        <v/>
      </c>
    </row>
    <row r="299" spans="1:13" ht="0.6" customHeight="1" x14ac:dyDescent="0.2">
      <c r="A299" s="100"/>
      <c r="B299" s="100"/>
      <c r="C299" s="100"/>
      <c r="D299" s="527"/>
      <c r="E299" s="527"/>
      <c r="F299" s="527"/>
      <c r="G299" s="527"/>
      <c r="H299" s="527"/>
      <c r="I299" s="527"/>
      <c r="J299" s="527"/>
      <c r="K299" s="571" t="str">
        <f t="shared" si="8"/>
        <v/>
      </c>
      <c r="M299" s="571" t="str">
        <f t="shared" si="9"/>
        <v/>
      </c>
    </row>
    <row r="300" spans="1:13" ht="0.6" customHeight="1" x14ac:dyDescent="0.2">
      <c r="A300" s="100"/>
      <c r="B300" s="100"/>
      <c r="C300" s="100"/>
      <c r="D300" s="527"/>
      <c r="E300" s="527"/>
      <c r="F300" s="527"/>
      <c r="G300" s="527"/>
      <c r="H300" s="527"/>
      <c r="I300" s="527"/>
      <c r="J300" s="527"/>
      <c r="K300" s="571" t="str">
        <f t="shared" si="8"/>
        <v/>
      </c>
      <c r="M300" s="571" t="str">
        <f t="shared" si="9"/>
        <v/>
      </c>
    </row>
    <row r="301" spans="1:13" ht="0.6" customHeight="1" x14ac:dyDescent="0.2">
      <c r="A301" s="100"/>
      <c r="B301" s="100"/>
      <c r="C301" s="100"/>
      <c r="D301" s="527"/>
      <c r="E301" s="527"/>
      <c r="F301" s="527"/>
      <c r="G301" s="527"/>
      <c r="H301" s="527"/>
      <c r="I301" s="527"/>
      <c r="J301" s="527"/>
      <c r="K301" s="571" t="str">
        <f t="shared" si="8"/>
        <v/>
      </c>
      <c r="M301" s="571" t="str">
        <f t="shared" si="9"/>
        <v/>
      </c>
    </row>
    <row r="302" spans="1:13" ht="0.6" customHeight="1" x14ac:dyDescent="0.2">
      <c r="A302" s="100"/>
      <c r="B302" s="100"/>
      <c r="C302" s="100"/>
      <c r="D302" s="527"/>
      <c r="E302" s="527"/>
      <c r="F302" s="527"/>
      <c r="G302" s="527"/>
      <c r="H302" s="527"/>
      <c r="I302" s="527"/>
      <c r="J302" s="527"/>
      <c r="K302" s="571" t="str">
        <f t="shared" si="8"/>
        <v/>
      </c>
      <c r="M302" s="571" t="str">
        <f t="shared" si="9"/>
        <v/>
      </c>
    </row>
    <row r="303" spans="1:13" ht="0.6" customHeight="1" x14ac:dyDescent="0.2">
      <c r="A303" s="100"/>
      <c r="B303" s="100"/>
      <c r="C303" s="100"/>
      <c r="D303" s="527"/>
      <c r="E303" s="527"/>
      <c r="F303" s="527"/>
      <c r="G303" s="527"/>
      <c r="H303" s="527"/>
      <c r="I303" s="527"/>
      <c r="J303" s="527"/>
      <c r="K303" s="571" t="str">
        <f t="shared" si="8"/>
        <v/>
      </c>
      <c r="M303" s="571" t="str">
        <f t="shared" si="9"/>
        <v/>
      </c>
    </row>
    <row r="304" spans="1:13" ht="0.6" customHeight="1" x14ac:dyDescent="0.2">
      <c r="A304" s="100"/>
      <c r="B304" s="100"/>
      <c r="C304" s="100"/>
      <c r="D304" s="527"/>
      <c r="E304" s="527"/>
      <c r="F304" s="527"/>
      <c r="G304" s="527"/>
      <c r="H304" s="527"/>
      <c r="I304" s="527"/>
      <c r="J304" s="527"/>
      <c r="K304" s="571" t="str">
        <f t="shared" si="8"/>
        <v/>
      </c>
      <c r="M304" s="571" t="str">
        <f t="shared" si="9"/>
        <v/>
      </c>
    </row>
    <row r="305" spans="1:13" ht="0.6" customHeight="1" x14ac:dyDescent="0.2">
      <c r="A305" s="100"/>
      <c r="B305" s="100"/>
      <c r="C305" s="100"/>
      <c r="D305" s="527"/>
      <c r="E305" s="527"/>
      <c r="F305" s="527"/>
      <c r="G305" s="527"/>
      <c r="H305" s="527"/>
      <c r="I305" s="527"/>
      <c r="J305" s="527"/>
      <c r="K305" s="571" t="str">
        <f t="shared" si="8"/>
        <v/>
      </c>
      <c r="M305" s="571" t="str">
        <f t="shared" si="9"/>
        <v/>
      </c>
    </row>
    <row r="306" spans="1:13" ht="0.6" customHeight="1" x14ac:dyDescent="0.2">
      <c r="A306" s="100"/>
      <c r="B306" s="100"/>
      <c r="C306" s="100"/>
      <c r="D306" s="527"/>
      <c r="E306" s="527"/>
      <c r="F306" s="527"/>
      <c r="G306" s="527"/>
      <c r="H306" s="527"/>
      <c r="I306" s="527"/>
      <c r="J306" s="527"/>
      <c r="K306" s="571" t="str">
        <f t="shared" si="8"/>
        <v/>
      </c>
      <c r="M306" s="571" t="str">
        <f t="shared" si="9"/>
        <v/>
      </c>
    </row>
    <row r="307" spans="1:13" ht="0.6" customHeight="1" x14ac:dyDescent="0.2">
      <c r="A307" s="100"/>
      <c r="B307" s="100"/>
      <c r="C307" s="100"/>
      <c r="D307" s="527"/>
      <c r="E307" s="527"/>
      <c r="F307" s="527"/>
      <c r="G307" s="527"/>
      <c r="H307" s="527"/>
      <c r="I307" s="527"/>
      <c r="J307" s="527"/>
      <c r="K307" s="571" t="str">
        <f t="shared" si="8"/>
        <v/>
      </c>
      <c r="M307" s="571" t="str">
        <f t="shared" si="9"/>
        <v/>
      </c>
    </row>
    <row r="308" spans="1:13" ht="0.6" customHeight="1" x14ac:dyDescent="0.2">
      <c r="A308" s="100"/>
      <c r="B308" s="100"/>
      <c r="C308" s="100"/>
      <c r="D308" s="527"/>
      <c r="E308" s="527"/>
      <c r="F308" s="527"/>
      <c r="G308" s="527"/>
      <c r="H308" s="527"/>
      <c r="I308" s="527"/>
      <c r="J308" s="527"/>
      <c r="K308" s="571" t="str">
        <f t="shared" si="8"/>
        <v/>
      </c>
      <c r="M308" s="571" t="str">
        <f t="shared" si="9"/>
        <v/>
      </c>
    </row>
    <row r="309" spans="1:13" ht="0.6" customHeight="1" x14ac:dyDescent="0.2">
      <c r="A309" s="100"/>
      <c r="B309" s="100"/>
      <c r="C309" s="100"/>
      <c r="D309" s="527"/>
      <c r="E309" s="527"/>
      <c r="F309" s="527"/>
      <c r="G309" s="527"/>
      <c r="H309" s="527"/>
      <c r="I309" s="527"/>
      <c r="J309" s="527"/>
      <c r="K309" s="571" t="str">
        <f t="shared" si="8"/>
        <v/>
      </c>
      <c r="M309" s="571" t="str">
        <f t="shared" si="9"/>
        <v/>
      </c>
    </row>
    <row r="310" spans="1:13" ht="0.6" customHeight="1" x14ac:dyDescent="0.2">
      <c r="A310" s="100"/>
      <c r="B310" s="100"/>
      <c r="C310" s="100"/>
      <c r="D310" s="527"/>
      <c r="E310" s="527"/>
      <c r="F310" s="527"/>
      <c r="G310" s="527"/>
      <c r="H310" s="527"/>
      <c r="I310" s="527"/>
      <c r="J310" s="527"/>
      <c r="K310" s="571" t="str">
        <f t="shared" si="8"/>
        <v/>
      </c>
      <c r="M310" s="571" t="str">
        <f t="shared" si="9"/>
        <v/>
      </c>
    </row>
    <row r="311" spans="1:13" ht="0.6" customHeight="1" x14ac:dyDescent="0.2">
      <c r="A311" s="100"/>
      <c r="B311" s="100"/>
      <c r="C311" s="100"/>
      <c r="D311" s="527"/>
      <c r="E311" s="527"/>
      <c r="F311" s="527"/>
      <c r="G311" s="527"/>
      <c r="H311" s="527"/>
      <c r="I311" s="527"/>
      <c r="J311" s="527"/>
      <c r="K311" s="571" t="str">
        <f t="shared" si="8"/>
        <v/>
      </c>
      <c r="M311" s="571" t="str">
        <f t="shared" si="9"/>
        <v/>
      </c>
    </row>
    <row r="312" spans="1:13" ht="0.6" customHeight="1" x14ac:dyDescent="0.2">
      <c r="A312" s="100"/>
      <c r="B312" s="100"/>
      <c r="C312" s="100"/>
      <c r="D312" s="527"/>
      <c r="E312" s="527"/>
      <c r="F312" s="527"/>
      <c r="G312" s="527"/>
      <c r="H312" s="527"/>
      <c r="I312" s="527"/>
      <c r="J312" s="527"/>
      <c r="K312" s="571" t="str">
        <f t="shared" si="8"/>
        <v/>
      </c>
      <c r="M312" s="571" t="str">
        <f t="shared" si="9"/>
        <v/>
      </c>
    </row>
    <row r="313" spans="1:13" ht="0.6" customHeight="1" x14ac:dyDescent="0.2">
      <c r="A313" s="100"/>
      <c r="B313" s="100"/>
      <c r="C313" s="100"/>
      <c r="D313" s="527"/>
      <c r="E313" s="527"/>
      <c r="F313" s="527"/>
      <c r="G313" s="527"/>
      <c r="H313" s="527"/>
      <c r="I313" s="527"/>
      <c r="J313" s="527"/>
      <c r="K313" s="571" t="str">
        <f t="shared" si="8"/>
        <v/>
      </c>
      <c r="M313" s="571" t="str">
        <f t="shared" si="9"/>
        <v/>
      </c>
    </row>
    <row r="314" spans="1:13" ht="0.6" customHeight="1" x14ac:dyDescent="0.2">
      <c r="A314" s="100"/>
      <c r="B314" s="100"/>
      <c r="C314" s="100"/>
      <c r="D314" s="527"/>
      <c r="E314" s="527"/>
      <c r="F314" s="527"/>
      <c r="G314" s="527"/>
      <c r="H314" s="527"/>
      <c r="I314" s="527"/>
      <c r="J314" s="527"/>
      <c r="K314" s="571" t="str">
        <f t="shared" si="8"/>
        <v/>
      </c>
      <c r="M314" s="571" t="str">
        <f t="shared" si="9"/>
        <v/>
      </c>
    </row>
    <row r="315" spans="1:13" ht="0.6" customHeight="1" x14ac:dyDescent="0.2">
      <c r="A315" s="100"/>
      <c r="B315" s="100"/>
      <c r="C315" s="100"/>
      <c r="D315" s="527"/>
      <c r="E315" s="527"/>
      <c r="F315" s="527"/>
      <c r="G315" s="527"/>
      <c r="H315" s="527"/>
      <c r="I315" s="527"/>
      <c r="J315" s="527"/>
      <c r="K315" s="571" t="str">
        <f t="shared" si="8"/>
        <v/>
      </c>
      <c r="M315" s="571" t="str">
        <f t="shared" si="9"/>
        <v/>
      </c>
    </row>
    <row r="316" spans="1:13" ht="0.6" customHeight="1" x14ac:dyDescent="0.2">
      <c r="A316" s="100"/>
      <c r="B316" s="100"/>
      <c r="C316" s="100"/>
      <c r="D316" s="527"/>
      <c r="E316" s="527"/>
      <c r="F316" s="527"/>
      <c r="G316" s="527"/>
      <c r="H316" s="527"/>
      <c r="I316" s="527"/>
      <c r="J316" s="527"/>
      <c r="K316" s="571" t="str">
        <f t="shared" si="8"/>
        <v/>
      </c>
      <c r="M316" s="571" t="str">
        <f t="shared" si="9"/>
        <v/>
      </c>
    </row>
    <row r="317" spans="1:13" ht="0.6" customHeight="1" x14ac:dyDescent="0.2">
      <c r="A317" s="100"/>
      <c r="B317" s="100"/>
      <c r="C317" s="100"/>
      <c r="D317" s="527"/>
      <c r="E317" s="527"/>
      <c r="F317" s="527"/>
      <c r="G317" s="527"/>
      <c r="H317" s="527"/>
      <c r="I317" s="527"/>
      <c r="J317" s="527"/>
      <c r="K317" s="571" t="str">
        <f t="shared" si="8"/>
        <v/>
      </c>
      <c r="M317" s="571" t="str">
        <f t="shared" si="9"/>
        <v/>
      </c>
    </row>
    <row r="318" spans="1:13" ht="0.6" customHeight="1" x14ac:dyDescent="0.2">
      <c r="A318" s="100"/>
      <c r="B318" s="100"/>
      <c r="C318" s="100"/>
      <c r="D318" s="527"/>
      <c r="E318" s="527"/>
      <c r="F318" s="527"/>
      <c r="G318" s="527"/>
      <c r="H318" s="527"/>
      <c r="I318" s="527"/>
      <c r="J318" s="527"/>
      <c r="K318" s="571" t="str">
        <f t="shared" si="8"/>
        <v/>
      </c>
      <c r="M318" s="571" t="str">
        <f t="shared" si="9"/>
        <v/>
      </c>
    </row>
    <row r="319" spans="1:13" ht="0.6" customHeight="1" x14ac:dyDescent="0.2">
      <c r="A319" s="100"/>
      <c r="B319" s="100"/>
      <c r="C319" s="100"/>
      <c r="D319" s="527"/>
      <c r="E319" s="527"/>
      <c r="F319" s="527"/>
      <c r="G319" s="527"/>
      <c r="H319" s="527"/>
      <c r="I319" s="527"/>
      <c r="J319" s="527"/>
      <c r="K319" s="571" t="str">
        <f t="shared" si="8"/>
        <v/>
      </c>
      <c r="M319" s="571" t="str">
        <f t="shared" si="9"/>
        <v/>
      </c>
    </row>
    <row r="320" spans="1:13" ht="0.6" customHeight="1" x14ac:dyDescent="0.2">
      <c r="A320" s="100"/>
      <c r="B320" s="100"/>
      <c r="C320" s="100"/>
      <c r="D320" s="527"/>
      <c r="E320" s="527"/>
      <c r="F320" s="527"/>
      <c r="G320" s="527"/>
      <c r="H320" s="527"/>
      <c r="I320" s="527"/>
      <c r="J320" s="527"/>
      <c r="K320" s="571" t="str">
        <f t="shared" si="8"/>
        <v/>
      </c>
      <c r="M320" s="571" t="str">
        <f t="shared" si="9"/>
        <v/>
      </c>
    </row>
    <row r="321" spans="1:13" ht="0.6" customHeight="1" x14ac:dyDescent="0.2">
      <c r="A321" s="100"/>
      <c r="B321" s="100"/>
      <c r="C321" s="100"/>
      <c r="D321" s="527"/>
      <c r="E321" s="527"/>
      <c r="F321" s="527"/>
      <c r="G321" s="527"/>
      <c r="H321" s="527"/>
      <c r="I321" s="527"/>
      <c r="J321" s="527"/>
      <c r="K321" s="571" t="str">
        <f t="shared" si="8"/>
        <v/>
      </c>
      <c r="M321" s="571" t="str">
        <f t="shared" si="9"/>
        <v/>
      </c>
    </row>
    <row r="322" spans="1:13" ht="0.6" customHeight="1" x14ac:dyDescent="0.2">
      <c r="A322" s="100"/>
      <c r="B322" s="100"/>
      <c r="C322" s="100"/>
      <c r="D322" s="527"/>
      <c r="E322" s="527"/>
      <c r="F322" s="527"/>
      <c r="G322" s="527"/>
      <c r="H322" s="527"/>
      <c r="I322" s="527"/>
      <c r="J322" s="527"/>
      <c r="K322" s="571" t="str">
        <f t="shared" si="8"/>
        <v/>
      </c>
      <c r="M322" s="571" t="str">
        <f t="shared" si="9"/>
        <v/>
      </c>
    </row>
    <row r="323" spans="1:13" ht="0.6" customHeight="1" x14ac:dyDescent="0.2">
      <c r="A323" s="100"/>
      <c r="B323" s="100"/>
      <c r="C323" s="100"/>
      <c r="D323" s="527"/>
      <c r="E323" s="527"/>
      <c r="F323" s="527"/>
      <c r="G323" s="527"/>
      <c r="H323" s="527"/>
      <c r="I323" s="527"/>
      <c r="J323" s="527"/>
      <c r="K323" s="571" t="str">
        <f t="shared" si="8"/>
        <v/>
      </c>
      <c r="M323" s="571" t="str">
        <f t="shared" si="9"/>
        <v/>
      </c>
    </row>
    <row r="324" spans="1:13" ht="0.6" customHeight="1" x14ac:dyDescent="0.2">
      <c r="A324" s="100"/>
      <c r="B324" s="100"/>
      <c r="C324" s="100"/>
      <c r="D324" s="527"/>
      <c r="E324" s="527"/>
      <c r="F324" s="527"/>
      <c r="G324" s="527"/>
      <c r="H324" s="527"/>
      <c r="I324" s="527"/>
      <c r="J324" s="527"/>
      <c r="K324" s="571" t="str">
        <f t="shared" si="8"/>
        <v/>
      </c>
      <c r="M324" s="571" t="str">
        <f t="shared" si="9"/>
        <v/>
      </c>
    </row>
    <row r="325" spans="1:13" ht="0.6" customHeight="1" x14ac:dyDescent="0.2">
      <c r="A325" s="100"/>
      <c r="B325" s="100"/>
      <c r="C325" s="100"/>
      <c r="D325" s="527"/>
      <c r="E325" s="527"/>
      <c r="F325" s="527"/>
      <c r="G325" s="527"/>
      <c r="H325" s="527"/>
      <c r="I325" s="527"/>
      <c r="J325" s="527"/>
      <c r="K325" s="571" t="str">
        <f t="shared" si="8"/>
        <v/>
      </c>
      <c r="M325" s="571" t="str">
        <f t="shared" si="9"/>
        <v/>
      </c>
    </row>
    <row r="326" spans="1:13" ht="0.6" customHeight="1" x14ac:dyDescent="0.2">
      <c r="A326" s="100"/>
      <c r="B326" s="100"/>
      <c r="C326" s="100"/>
      <c r="D326" s="527"/>
      <c r="E326" s="527"/>
      <c r="F326" s="527"/>
      <c r="G326" s="527"/>
      <c r="H326" s="527"/>
      <c r="I326" s="527"/>
      <c r="J326" s="527"/>
      <c r="K326" s="571" t="str">
        <f t="shared" si="8"/>
        <v/>
      </c>
      <c r="M326" s="571" t="str">
        <f t="shared" si="9"/>
        <v/>
      </c>
    </row>
    <row r="327" spans="1:13" ht="0.6" customHeight="1" x14ac:dyDescent="0.2">
      <c r="A327" s="100"/>
      <c r="B327" s="100"/>
      <c r="C327" s="100"/>
      <c r="D327" s="527"/>
      <c r="E327" s="527"/>
      <c r="F327" s="527"/>
      <c r="G327" s="527"/>
      <c r="H327" s="527"/>
      <c r="I327" s="527"/>
      <c r="J327" s="527"/>
      <c r="K327" s="571" t="str">
        <f t="shared" si="8"/>
        <v/>
      </c>
      <c r="M327" s="571" t="str">
        <f t="shared" si="9"/>
        <v/>
      </c>
    </row>
    <row r="328" spans="1:13" ht="0.6" customHeight="1" x14ac:dyDescent="0.2">
      <c r="A328" s="100"/>
      <c r="B328" s="100"/>
      <c r="C328" s="100"/>
      <c r="D328" s="527"/>
      <c r="E328" s="527"/>
      <c r="F328" s="527"/>
      <c r="G328" s="527"/>
      <c r="H328" s="527"/>
      <c r="I328" s="527"/>
      <c r="J328" s="527"/>
      <c r="K328" s="571" t="str">
        <f t="shared" si="8"/>
        <v/>
      </c>
      <c r="M328" s="571" t="str">
        <f t="shared" si="9"/>
        <v/>
      </c>
    </row>
    <row r="329" spans="1:13" ht="0.6" customHeight="1" x14ac:dyDescent="0.2">
      <c r="A329" s="100"/>
      <c r="B329" s="100"/>
      <c r="C329" s="100"/>
      <c r="D329" s="527"/>
      <c r="E329" s="527"/>
      <c r="F329" s="527"/>
      <c r="G329" s="527"/>
      <c r="H329" s="527"/>
      <c r="I329" s="527"/>
      <c r="J329" s="527"/>
      <c r="K329" s="571" t="str">
        <f t="shared" si="8"/>
        <v/>
      </c>
      <c r="M329" s="571" t="str">
        <f t="shared" si="9"/>
        <v/>
      </c>
    </row>
    <row r="330" spans="1:13" ht="0.6" customHeight="1" x14ac:dyDescent="0.2">
      <c r="A330" s="100"/>
      <c r="B330" s="100"/>
      <c r="C330" s="100"/>
      <c r="D330" s="527"/>
      <c r="E330" s="527"/>
      <c r="F330" s="527"/>
      <c r="G330" s="527"/>
      <c r="H330" s="527"/>
      <c r="I330" s="527"/>
      <c r="J330" s="527"/>
      <c r="K330" s="571" t="str">
        <f t="shared" si="8"/>
        <v/>
      </c>
      <c r="M330" s="571" t="str">
        <f t="shared" si="9"/>
        <v/>
      </c>
    </row>
    <row r="331" spans="1:13" ht="0.6" customHeight="1" x14ac:dyDescent="0.2">
      <c r="A331" s="100"/>
      <c r="B331" s="100"/>
      <c r="C331" s="100"/>
      <c r="D331" s="527"/>
      <c r="E331" s="527"/>
      <c r="F331" s="527"/>
      <c r="G331" s="527"/>
      <c r="H331" s="527"/>
      <c r="I331" s="527"/>
      <c r="J331" s="527"/>
      <c r="K331" s="571" t="str">
        <f t="shared" si="8"/>
        <v/>
      </c>
      <c r="M331" s="571" t="str">
        <f t="shared" si="9"/>
        <v/>
      </c>
    </row>
    <row r="332" spans="1:13" ht="0.6" customHeight="1" x14ac:dyDescent="0.2">
      <c r="A332" s="100"/>
      <c r="B332" s="100"/>
      <c r="C332" s="100"/>
      <c r="D332" s="527"/>
      <c r="E332" s="527"/>
      <c r="F332" s="527"/>
      <c r="G332" s="527"/>
      <c r="H332" s="527"/>
      <c r="I332" s="527"/>
      <c r="J332" s="527"/>
      <c r="K332" s="571" t="str">
        <f t="shared" si="8"/>
        <v/>
      </c>
      <c r="M332" s="571" t="str">
        <f t="shared" si="9"/>
        <v/>
      </c>
    </row>
    <row r="333" spans="1:13" ht="0.6" customHeight="1" x14ac:dyDescent="0.2">
      <c r="A333" s="100"/>
      <c r="B333" s="100"/>
      <c r="C333" s="100"/>
      <c r="D333" s="527"/>
      <c r="E333" s="527"/>
      <c r="F333" s="527"/>
      <c r="G333" s="527"/>
      <c r="H333" s="527"/>
      <c r="I333" s="527"/>
      <c r="J333" s="527"/>
      <c r="K333" s="571" t="str">
        <f t="shared" si="8"/>
        <v/>
      </c>
      <c r="M333" s="571" t="str">
        <f t="shared" si="9"/>
        <v/>
      </c>
    </row>
    <row r="334" spans="1:13" ht="0.6" customHeight="1" x14ac:dyDescent="0.2">
      <c r="A334" s="100"/>
      <c r="B334" s="100"/>
      <c r="C334" s="100"/>
      <c r="D334" s="527"/>
      <c r="E334" s="527"/>
      <c r="F334" s="527"/>
      <c r="G334" s="527"/>
      <c r="H334" s="527"/>
      <c r="I334" s="527"/>
      <c r="J334" s="527"/>
      <c r="K334" s="571" t="str">
        <f t="shared" si="8"/>
        <v/>
      </c>
      <c r="M334" s="571" t="str">
        <f t="shared" si="9"/>
        <v/>
      </c>
    </row>
    <row r="335" spans="1:13" ht="0.6" customHeight="1" x14ac:dyDescent="0.2">
      <c r="A335" s="100"/>
      <c r="B335" s="100"/>
      <c r="C335" s="100"/>
      <c r="D335" s="527"/>
      <c r="E335" s="527"/>
      <c r="F335" s="527"/>
      <c r="G335" s="527"/>
      <c r="H335" s="527"/>
      <c r="I335" s="527"/>
      <c r="J335" s="527"/>
      <c r="K335" s="571" t="str">
        <f t="shared" si="8"/>
        <v/>
      </c>
      <c r="M335" s="571" t="str">
        <f t="shared" si="9"/>
        <v/>
      </c>
    </row>
    <row r="336" spans="1:13" ht="0.6" customHeight="1" x14ac:dyDescent="0.2">
      <c r="A336" s="100"/>
      <c r="B336" s="100"/>
      <c r="C336" s="100"/>
      <c r="D336" s="527"/>
      <c r="E336" s="527"/>
      <c r="F336" s="527"/>
      <c r="G336" s="527"/>
      <c r="H336" s="527"/>
      <c r="I336" s="527"/>
      <c r="J336" s="527"/>
      <c r="K336" s="571" t="str">
        <f t="shared" si="8"/>
        <v/>
      </c>
      <c r="M336" s="571" t="str">
        <f t="shared" si="9"/>
        <v/>
      </c>
    </row>
    <row r="337" spans="1:13" ht="0.6" customHeight="1" x14ac:dyDescent="0.2">
      <c r="A337" s="100"/>
      <c r="B337" s="100"/>
      <c r="C337" s="100"/>
      <c r="D337" s="527"/>
      <c r="E337" s="527"/>
      <c r="F337" s="527"/>
      <c r="G337" s="527"/>
      <c r="H337" s="527"/>
      <c r="I337" s="527"/>
      <c r="J337" s="527"/>
      <c r="K337" s="571" t="str">
        <f t="shared" si="8"/>
        <v/>
      </c>
      <c r="M337" s="571" t="str">
        <f t="shared" si="9"/>
        <v/>
      </c>
    </row>
    <row r="338" spans="1:13" ht="0.6" customHeight="1" x14ac:dyDescent="0.2">
      <c r="A338" s="100"/>
      <c r="B338" s="100"/>
      <c r="C338" s="100"/>
      <c r="D338" s="527"/>
      <c r="E338" s="527"/>
      <c r="F338" s="527"/>
      <c r="G338" s="527"/>
      <c r="H338" s="527"/>
      <c r="I338" s="527"/>
      <c r="J338" s="527"/>
      <c r="K338" s="571" t="str">
        <f t="shared" si="8"/>
        <v/>
      </c>
      <c r="M338" s="571" t="str">
        <f t="shared" si="9"/>
        <v/>
      </c>
    </row>
    <row r="339" spans="1:13" ht="0.6" customHeight="1" x14ac:dyDescent="0.2">
      <c r="A339" s="100"/>
      <c r="B339" s="100"/>
      <c r="C339" s="100"/>
      <c r="D339" s="527"/>
      <c r="E339" s="527"/>
      <c r="F339" s="527"/>
      <c r="G339" s="527"/>
      <c r="H339" s="527"/>
      <c r="I339" s="527"/>
      <c r="J339" s="527"/>
      <c r="K339" s="571" t="str">
        <f t="shared" si="8"/>
        <v/>
      </c>
      <c r="M339" s="571" t="str">
        <f t="shared" si="9"/>
        <v/>
      </c>
    </row>
    <row r="340" spans="1:13" ht="0.6" customHeight="1" x14ac:dyDescent="0.2">
      <c r="A340" s="100"/>
      <c r="B340" s="100"/>
      <c r="C340" s="100"/>
      <c r="D340" s="527"/>
      <c r="E340" s="527"/>
      <c r="F340" s="527"/>
      <c r="G340" s="527"/>
      <c r="H340" s="527"/>
      <c r="I340" s="527"/>
      <c r="J340" s="527"/>
      <c r="K340" s="571" t="str">
        <f t="shared" si="8"/>
        <v/>
      </c>
      <c r="M340" s="571" t="str">
        <f t="shared" si="9"/>
        <v/>
      </c>
    </row>
    <row r="341" spans="1:13" ht="0.6" customHeight="1" x14ac:dyDescent="0.2">
      <c r="A341" s="100"/>
      <c r="B341" s="100"/>
      <c r="C341" s="100"/>
      <c r="D341" s="527"/>
      <c r="E341" s="527"/>
      <c r="F341" s="527"/>
      <c r="G341" s="527"/>
      <c r="H341" s="527"/>
      <c r="I341" s="527"/>
      <c r="J341" s="527"/>
      <c r="K341" s="571" t="str">
        <f t="shared" si="8"/>
        <v/>
      </c>
      <c r="M341" s="571" t="str">
        <f t="shared" si="9"/>
        <v/>
      </c>
    </row>
    <row r="342" spans="1:13" ht="0.6" customHeight="1" x14ac:dyDescent="0.2">
      <c r="A342" s="100"/>
      <c r="B342" s="100"/>
      <c r="C342" s="100"/>
      <c r="D342" s="527"/>
      <c r="E342" s="527"/>
      <c r="F342" s="527"/>
      <c r="G342" s="527"/>
      <c r="H342" s="527"/>
      <c r="I342" s="527"/>
      <c r="J342" s="527"/>
      <c r="K342" s="571" t="str">
        <f t="shared" si="8"/>
        <v/>
      </c>
      <c r="M342" s="571" t="str">
        <f t="shared" si="9"/>
        <v/>
      </c>
    </row>
    <row r="343" spans="1:13" ht="0.6" customHeight="1" x14ac:dyDescent="0.2">
      <c r="A343" s="100"/>
      <c r="B343" s="100"/>
      <c r="C343" s="100"/>
      <c r="D343" s="527"/>
      <c r="E343" s="527"/>
      <c r="F343" s="527"/>
      <c r="G343" s="527"/>
      <c r="H343" s="527"/>
      <c r="I343" s="527"/>
      <c r="J343" s="527"/>
      <c r="K343" s="571" t="str">
        <f t="shared" ref="K343:K361" si="10">IFERROR(AVERAGEIF(D343:J343,"&gt;0",D343:J343),"")</f>
        <v/>
      </c>
      <c r="M343" s="571" t="str">
        <f t="shared" ref="M343:M361" si="11">IFERROR(MEDIAN(D343:J343),"")</f>
        <v/>
      </c>
    </row>
    <row r="344" spans="1:13" ht="0.6" customHeight="1" x14ac:dyDescent="0.2">
      <c r="A344" s="100"/>
      <c r="B344" s="100"/>
      <c r="C344" s="100"/>
      <c r="D344" s="527"/>
      <c r="E344" s="527"/>
      <c r="F344" s="527"/>
      <c r="G344" s="527"/>
      <c r="H344" s="527"/>
      <c r="I344" s="527"/>
      <c r="J344" s="527"/>
      <c r="K344" s="571" t="str">
        <f t="shared" si="10"/>
        <v/>
      </c>
      <c r="M344" s="571" t="str">
        <f t="shared" si="11"/>
        <v/>
      </c>
    </row>
    <row r="345" spans="1:13" ht="0.6" customHeight="1" x14ac:dyDescent="0.2">
      <c r="A345" s="100"/>
      <c r="B345" s="100"/>
      <c r="C345" s="100"/>
      <c r="D345" s="527"/>
      <c r="E345" s="527"/>
      <c r="F345" s="527"/>
      <c r="G345" s="527"/>
      <c r="H345" s="527"/>
      <c r="I345" s="527"/>
      <c r="J345" s="527"/>
      <c r="K345" s="571" t="str">
        <f t="shared" si="10"/>
        <v/>
      </c>
      <c r="M345" s="571" t="str">
        <f t="shared" si="11"/>
        <v/>
      </c>
    </row>
    <row r="346" spans="1:13" ht="0.6" customHeight="1" x14ac:dyDescent="0.2">
      <c r="A346" s="100"/>
      <c r="B346" s="100"/>
      <c r="C346" s="100"/>
      <c r="D346" s="527"/>
      <c r="E346" s="527"/>
      <c r="F346" s="527"/>
      <c r="G346" s="527"/>
      <c r="H346" s="527"/>
      <c r="I346" s="527"/>
      <c r="J346" s="527"/>
      <c r="K346" s="571" t="str">
        <f t="shared" si="10"/>
        <v/>
      </c>
      <c r="M346" s="571" t="str">
        <f t="shared" si="11"/>
        <v/>
      </c>
    </row>
    <row r="347" spans="1:13" ht="0.6" customHeight="1" x14ac:dyDescent="0.2">
      <c r="A347" s="100"/>
      <c r="B347" s="100"/>
      <c r="C347" s="100"/>
      <c r="D347" s="527"/>
      <c r="E347" s="527"/>
      <c r="F347" s="527"/>
      <c r="G347" s="527"/>
      <c r="H347" s="527"/>
      <c r="I347" s="527"/>
      <c r="J347" s="527"/>
      <c r="K347" s="571" t="str">
        <f t="shared" si="10"/>
        <v/>
      </c>
      <c r="M347" s="571" t="str">
        <f t="shared" si="11"/>
        <v/>
      </c>
    </row>
    <row r="348" spans="1:13" ht="0.6" customHeight="1" x14ac:dyDescent="0.2">
      <c r="A348" s="100"/>
      <c r="B348" s="100"/>
      <c r="C348" s="100"/>
      <c r="D348" s="527"/>
      <c r="E348" s="527"/>
      <c r="F348" s="527"/>
      <c r="G348" s="527"/>
      <c r="H348" s="527"/>
      <c r="I348" s="527"/>
      <c r="J348" s="527"/>
      <c r="K348" s="571" t="str">
        <f t="shared" si="10"/>
        <v/>
      </c>
      <c r="M348" s="571" t="str">
        <f t="shared" si="11"/>
        <v/>
      </c>
    </row>
    <row r="349" spans="1:13" ht="0.6" customHeight="1" x14ac:dyDescent="0.2">
      <c r="A349" s="100"/>
      <c r="B349" s="100"/>
      <c r="C349" s="100"/>
      <c r="D349" s="527"/>
      <c r="E349" s="527"/>
      <c r="F349" s="527"/>
      <c r="G349" s="527"/>
      <c r="H349" s="527"/>
      <c r="I349" s="527"/>
      <c r="J349" s="527"/>
      <c r="K349" s="571" t="str">
        <f t="shared" si="10"/>
        <v/>
      </c>
      <c r="M349" s="571" t="str">
        <f t="shared" si="11"/>
        <v/>
      </c>
    </row>
    <row r="350" spans="1:13" ht="0.6" customHeight="1" x14ac:dyDescent="0.2">
      <c r="A350" s="100"/>
      <c r="B350" s="100"/>
      <c r="C350" s="100"/>
      <c r="D350" s="527"/>
      <c r="E350" s="527"/>
      <c r="F350" s="527"/>
      <c r="G350" s="527"/>
      <c r="H350" s="527"/>
      <c r="I350" s="527"/>
      <c r="J350" s="527"/>
      <c r="K350" s="571" t="str">
        <f t="shared" si="10"/>
        <v/>
      </c>
      <c r="M350" s="571" t="str">
        <f t="shared" si="11"/>
        <v/>
      </c>
    </row>
    <row r="351" spans="1:13" ht="0.6" customHeight="1" x14ac:dyDescent="0.2">
      <c r="A351" s="100"/>
      <c r="B351" s="100"/>
      <c r="C351" s="100"/>
      <c r="D351" s="527"/>
      <c r="E351" s="527"/>
      <c r="F351" s="527"/>
      <c r="G351" s="527"/>
      <c r="H351" s="527"/>
      <c r="I351" s="527"/>
      <c r="J351" s="527"/>
      <c r="K351" s="571" t="str">
        <f t="shared" si="10"/>
        <v/>
      </c>
      <c r="M351" s="571" t="str">
        <f t="shared" si="11"/>
        <v/>
      </c>
    </row>
    <row r="352" spans="1:13" ht="0.6" customHeight="1" x14ac:dyDescent="0.2">
      <c r="A352" s="100"/>
      <c r="B352" s="100"/>
      <c r="C352" s="100"/>
      <c r="D352" s="527"/>
      <c r="E352" s="527"/>
      <c r="F352" s="527"/>
      <c r="G352" s="527"/>
      <c r="H352" s="527"/>
      <c r="I352" s="527"/>
      <c r="J352" s="527"/>
      <c r="K352" s="571" t="str">
        <f t="shared" si="10"/>
        <v/>
      </c>
      <c r="M352" s="571" t="str">
        <f t="shared" si="11"/>
        <v/>
      </c>
    </row>
    <row r="353" spans="1:13" ht="0.6" customHeight="1" x14ac:dyDescent="0.2">
      <c r="A353" s="100"/>
      <c r="B353" s="100"/>
      <c r="C353" s="100"/>
      <c r="D353" s="527"/>
      <c r="E353" s="527"/>
      <c r="F353" s="527"/>
      <c r="G353" s="527"/>
      <c r="H353" s="527"/>
      <c r="I353" s="527"/>
      <c r="J353" s="527"/>
      <c r="K353" s="571" t="str">
        <f t="shared" si="10"/>
        <v/>
      </c>
      <c r="M353" s="571" t="str">
        <f t="shared" si="11"/>
        <v/>
      </c>
    </row>
    <row r="354" spans="1:13" ht="0.6" customHeight="1" x14ac:dyDescent="0.2">
      <c r="A354" s="100"/>
      <c r="B354" s="100"/>
      <c r="C354" s="100"/>
      <c r="D354" s="527"/>
      <c r="E354" s="527"/>
      <c r="F354" s="527"/>
      <c r="G354" s="527"/>
      <c r="H354" s="527"/>
      <c r="I354" s="527"/>
      <c r="J354" s="527"/>
      <c r="K354" s="571" t="str">
        <f t="shared" si="10"/>
        <v/>
      </c>
      <c r="M354" s="571" t="str">
        <f t="shared" si="11"/>
        <v/>
      </c>
    </row>
    <row r="355" spans="1:13" ht="0.6" customHeight="1" x14ac:dyDescent="0.2">
      <c r="A355" s="100"/>
      <c r="B355" s="100"/>
      <c r="C355" s="100"/>
      <c r="D355" s="527"/>
      <c r="E355" s="527"/>
      <c r="F355" s="527"/>
      <c r="G355" s="527"/>
      <c r="H355" s="527"/>
      <c r="I355" s="527"/>
      <c r="J355" s="527"/>
      <c r="K355" s="571" t="str">
        <f t="shared" si="10"/>
        <v/>
      </c>
      <c r="M355" s="571" t="str">
        <f t="shared" si="11"/>
        <v/>
      </c>
    </row>
    <row r="356" spans="1:13" ht="0.6" customHeight="1" x14ac:dyDescent="0.2">
      <c r="A356" s="100"/>
      <c r="B356" s="100"/>
      <c r="C356" s="100"/>
      <c r="D356" s="527"/>
      <c r="E356" s="527"/>
      <c r="F356" s="527"/>
      <c r="G356" s="527"/>
      <c r="H356" s="527"/>
      <c r="I356" s="527"/>
      <c r="J356" s="527"/>
      <c r="K356" s="571" t="str">
        <f t="shared" si="10"/>
        <v/>
      </c>
      <c r="M356" s="571" t="str">
        <f t="shared" si="11"/>
        <v/>
      </c>
    </row>
    <row r="357" spans="1:13" ht="0.6" customHeight="1" x14ac:dyDescent="0.2">
      <c r="A357" s="100"/>
      <c r="B357" s="100"/>
      <c r="C357" s="100"/>
      <c r="D357" s="527"/>
      <c r="E357" s="527"/>
      <c r="F357" s="527"/>
      <c r="G357" s="527"/>
      <c r="H357" s="527"/>
      <c r="I357" s="527"/>
      <c r="J357" s="527"/>
      <c r="K357" s="571" t="str">
        <f t="shared" si="10"/>
        <v/>
      </c>
      <c r="M357" s="571" t="str">
        <f t="shared" si="11"/>
        <v/>
      </c>
    </row>
    <row r="358" spans="1:13" ht="0.6" customHeight="1" x14ac:dyDescent="0.2">
      <c r="A358" s="100"/>
      <c r="B358" s="100"/>
      <c r="C358" s="100"/>
      <c r="D358" s="527"/>
      <c r="E358" s="527"/>
      <c r="F358" s="527"/>
      <c r="G358" s="527"/>
      <c r="H358" s="527"/>
      <c r="I358" s="527"/>
      <c r="J358" s="527"/>
      <c r="K358" s="571" t="str">
        <f t="shared" si="10"/>
        <v/>
      </c>
      <c r="M358" s="571" t="str">
        <f t="shared" si="11"/>
        <v/>
      </c>
    </row>
    <row r="359" spans="1:13" ht="22.5" customHeight="1" x14ac:dyDescent="0.2">
      <c r="A359" s="100" t="s">
        <v>525</v>
      </c>
      <c r="B359" s="100" t="s">
        <v>526</v>
      </c>
      <c r="C359" s="100">
        <v>1</v>
      </c>
      <c r="D359" s="569">
        <v>90142.5</v>
      </c>
      <c r="E359" s="569">
        <f>139900</f>
        <v>139900</v>
      </c>
      <c r="F359" s="569">
        <v>83900</v>
      </c>
      <c r="G359" s="527"/>
      <c r="H359" s="527"/>
      <c r="I359" s="527"/>
      <c r="J359" s="527"/>
      <c r="K359" s="571">
        <f t="shared" si="10"/>
        <v>104647.5</v>
      </c>
      <c r="M359" s="571">
        <f t="shared" si="11"/>
        <v>90142.5</v>
      </c>
    </row>
    <row r="360" spans="1:13" ht="35.25" hidden="1" customHeight="1" x14ac:dyDescent="0.2">
      <c r="A360" s="100"/>
      <c r="B360" s="100"/>
      <c r="C360" s="100"/>
      <c r="D360" s="527"/>
      <c r="E360" s="527"/>
      <c r="F360" s="527"/>
      <c r="G360" s="527"/>
      <c r="H360" s="527"/>
      <c r="I360" s="527"/>
      <c r="J360" s="527"/>
      <c r="K360" s="571" t="str">
        <f t="shared" si="10"/>
        <v/>
      </c>
      <c r="M360" s="571" t="str">
        <f t="shared" si="11"/>
        <v/>
      </c>
    </row>
    <row r="361" spans="1:13" ht="27.75" hidden="1" customHeight="1" x14ac:dyDescent="0.2">
      <c r="A361" s="100"/>
      <c r="B361" s="100"/>
      <c r="C361" s="100"/>
      <c r="D361" s="527"/>
      <c r="E361" s="527"/>
      <c r="F361" s="527"/>
      <c r="G361" s="527"/>
      <c r="H361" s="527"/>
      <c r="I361" s="527"/>
      <c r="J361" s="527"/>
      <c r="K361" s="571" t="str">
        <f t="shared" si="10"/>
        <v/>
      </c>
      <c r="M361" s="571" t="str">
        <f t="shared" si="11"/>
        <v/>
      </c>
    </row>
    <row r="362" spans="1:13" ht="20.100000000000001" hidden="1" customHeight="1" x14ac:dyDescent="0.2">
      <c r="E362" s="568"/>
      <c r="F362" s="568"/>
    </row>
    <row r="363" spans="1:13" ht="20.100000000000001" hidden="1" customHeight="1" x14ac:dyDescent="0.2">
      <c r="E363" s="568"/>
      <c r="F363" s="568"/>
    </row>
    <row r="364" spans="1:13" ht="20.100000000000001" customHeight="1" x14ac:dyDescent="0.2">
      <c r="E364" s="568"/>
      <c r="F364" s="568"/>
    </row>
    <row r="365" spans="1:13" ht="20.100000000000001" customHeight="1" x14ac:dyDescent="0.2">
      <c r="A365" s="134"/>
      <c r="B365" s="35"/>
      <c r="C365" s="35"/>
      <c r="D365" s="36"/>
      <c r="E365" s="36"/>
      <c r="F365" s="36"/>
      <c r="G365" s="35"/>
      <c r="H365" s="35"/>
      <c r="I365" s="35"/>
      <c r="J365" s="35"/>
      <c r="K365" s="35"/>
    </row>
    <row r="366" spans="1:13" ht="20.100000000000001" customHeight="1" x14ac:dyDescent="0.2">
      <c r="A366" s="35"/>
      <c r="B366" s="35"/>
      <c r="C366" s="35"/>
      <c r="D366" s="255">
        <v>1</v>
      </c>
      <c r="E366" s="255">
        <v>2</v>
      </c>
      <c r="F366" s="255">
        <v>3</v>
      </c>
      <c r="G366" s="255">
        <v>4</v>
      </c>
      <c r="H366" s="255">
        <v>5</v>
      </c>
      <c r="I366" s="255">
        <v>6</v>
      </c>
      <c r="J366" s="255">
        <v>7</v>
      </c>
      <c r="K366" s="111"/>
    </row>
    <row r="367" spans="1:13" ht="34.5" customHeight="1" x14ac:dyDescent="0.2">
      <c r="A367" s="997" t="s">
        <v>514</v>
      </c>
      <c r="B367" s="997"/>
      <c r="C367" s="997"/>
      <c r="D367" s="536" t="s">
        <v>527</v>
      </c>
      <c r="E367" s="534" t="s">
        <v>528</v>
      </c>
      <c r="F367" s="534"/>
      <c r="G367" s="534"/>
      <c r="H367" s="110"/>
      <c r="I367" s="112"/>
      <c r="J367" s="112"/>
      <c r="K367" s="111"/>
    </row>
    <row r="368" spans="1:13" ht="20.100000000000001" customHeight="1" x14ac:dyDescent="0.2">
      <c r="A368" s="997" t="s">
        <v>518</v>
      </c>
      <c r="B368" s="997"/>
      <c r="C368" s="997"/>
      <c r="D368" s="531" t="s">
        <v>529</v>
      </c>
      <c r="E368" s="531" t="s">
        <v>530</v>
      </c>
      <c r="F368" s="531"/>
      <c r="G368" s="531"/>
      <c r="H368" s="113"/>
      <c r="I368" s="114"/>
      <c r="J368" s="114"/>
      <c r="K368" s="111"/>
    </row>
    <row r="369" spans="1:11" ht="41.25" customHeight="1" x14ac:dyDescent="0.2">
      <c r="A369" s="115" t="s">
        <v>402</v>
      </c>
      <c r="B369" s="115" t="s">
        <v>118</v>
      </c>
      <c r="C369" s="115" t="s">
        <v>405</v>
      </c>
      <c r="D369" s="99" t="s">
        <v>522</v>
      </c>
      <c r="E369" s="99" t="s">
        <v>522</v>
      </c>
      <c r="F369" s="99" t="s">
        <v>522</v>
      </c>
      <c r="G369" s="99" t="s">
        <v>522</v>
      </c>
      <c r="H369" s="99" t="s">
        <v>522</v>
      </c>
      <c r="I369" s="99" t="s">
        <v>522</v>
      </c>
      <c r="J369" s="99" t="s">
        <v>522</v>
      </c>
      <c r="K369" s="530" t="s">
        <v>523</v>
      </c>
    </row>
    <row r="370" spans="1:11" ht="66" customHeight="1" x14ac:dyDescent="0.2">
      <c r="A370" s="100" t="s">
        <v>531</v>
      </c>
      <c r="B370" s="100" t="s">
        <v>476</v>
      </c>
      <c r="C370" s="100">
        <v>1</v>
      </c>
      <c r="D370" s="569">
        <v>1550</v>
      </c>
      <c r="E370" s="569">
        <v>7500</v>
      </c>
      <c r="F370" s="527"/>
      <c r="G370" s="527"/>
      <c r="H370" s="527"/>
      <c r="I370" s="527"/>
      <c r="J370" s="527"/>
      <c r="K370" s="528">
        <f>AVERAGE(D370:F370)</f>
        <v>4525</v>
      </c>
    </row>
    <row r="371" spans="1:11" ht="20.100000000000001" customHeight="1" x14ac:dyDescent="0.2">
      <c r="E371" s="568"/>
      <c r="F371" s="568"/>
    </row>
    <row r="372" spans="1:11" ht="14.25" customHeight="1" x14ac:dyDescent="0.2">
      <c r="A372" s="35"/>
      <c r="B372" s="35"/>
      <c r="C372" s="35"/>
      <c r="D372" s="255">
        <v>1</v>
      </c>
      <c r="E372" s="255">
        <v>2</v>
      </c>
      <c r="F372" s="255">
        <v>3</v>
      </c>
      <c r="G372" s="255">
        <v>4</v>
      </c>
      <c r="H372" s="255">
        <v>5</v>
      </c>
      <c r="I372" s="255">
        <v>6</v>
      </c>
      <c r="J372" s="255">
        <v>7</v>
      </c>
      <c r="K372" s="111"/>
    </row>
    <row r="373" spans="1:11" ht="45" customHeight="1" x14ac:dyDescent="0.2">
      <c r="A373" s="997" t="s">
        <v>514</v>
      </c>
      <c r="B373" s="997"/>
      <c r="C373" s="997"/>
      <c r="D373" s="567" t="s">
        <v>532</v>
      </c>
      <c r="E373" s="563" t="s">
        <v>533</v>
      </c>
      <c r="F373" s="555" t="s">
        <v>534</v>
      </c>
      <c r="G373" s="533"/>
      <c r="H373" s="110"/>
      <c r="I373" s="112"/>
      <c r="J373" s="112"/>
      <c r="K373" s="111"/>
    </row>
    <row r="374" spans="1:11" ht="20.100000000000001" customHeight="1" x14ac:dyDescent="0.2">
      <c r="A374" s="997" t="s">
        <v>518</v>
      </c>
      <c r="B374" s="997"/>
      <c r="C374" s="997"/>
      <c r="D374" s="532" t="s">
        <v>535</v>
      </c>
      <c r="E374" s="531" t="s">
        <v>536</v>
      </c>
      <c r="F374" s="531" t="s">
        <v>537</v>
      </c>
      <c r="G374" s="113"/>
      <c r="H374" s="113"/>
      <c r="I374" s="114"/>
      <c r="J374" s="114"/>
      <c r="K374" s="111"/>
    </row>
    <row r="375" spans="1:11" ht="48" customHeight="1" x14ac:dyDescent="0.2">
      <c r="A375" s="115" t="s">
        <v>402</v>
      </c>
      <c r="B375" s="115" t="s">
        <v>118</v>
      </c>
      <c r="C375" s="115" t="s">
        <v>405</v>
      </c>
      <c r="D375" s="99" t="s">
        <v>522</v>
      </c>
      <c r="E375" s="99" t="s">
        <v>522</v>
      </c>
      <c r="F375" s="99" t="s">
        <v>522</v>
      </c>
      <c r="G375" s="99" t="s">
        <v>522</v>
      </c>
      <c r="H375" s="99" t="s">
        <v>522</v>
      </c>
      <c r="I375" s="99" t="s">
        <v>522</v>
      </c>
      <c r="J375" s="99" t="s">
        <v>522</v>
      </c>
      <c r="K375" s="530" t="s">
        <v>523</v>
      </c>
    </row>
    <row r="376" spans="1:11" ht="64.5" customHeight="1" x14ac:dyDescent="0.2">
      <c r="A376" s="100" t="s">
        <v>538</v>
      </c>
      <c r="B376" s="100" t="s">
        <v>476</v>
      </c>
      <c r="C376" s="100">
        <v>1</v>
      </c>
      <c r="D376" s="569">
        <v>37126.800000000003</v>
      </c>
      <c r="E376" s="569">
        <v>33200</v>
      </c>
      <c r="F376" s="569">
        <f>35040+(35040*0.19)</f>
        <v>41697.599999999999</v>
      </c>
      <c r="G376" s="527"/>
      <c r="H376" s="527"/>
      <c r="I376" s="527"/>
      <c r="J376" s="527"/>
      <c r="K376" s="528">
        <f>AVERAGE(D376:F376)</f>
        <v>37341.466666666667</v>
      </c>
    </row>
    <row r="377" spans="1:11" ht="20.100000000000001" customHeight="1" x14ac:dyDescent="0.2">
      <c r="A377" s="100" t="s">
        <v>539</v>
      </c>
      <c r="B377" s="100" t="s">
        <v>476</v>
      </c>
      <c r="C377" s="100">
        <v>1</v>
      </c>
      <c r="D377" s="569">
        <v>1000</v>
      </c>
      <c r="E377" s="569">
        <v>1500</v>
      </c>
      <c r="F377" s="569"/>
      <c r="G377" s="527"/>
      <c r="H377" s="527"/>
      <c r="I377" s="527"/>
      <c r="J377" s="527"/>
      <c r="K377" s="528">
        <v>33200</v>
      </c>
    </row>
    <row r="378" spans="1:11" ht="20.100000000000001" customHeight="1" x14ac:dyDescent="0.2">
      <c r="E378" s="568"/>
      <c r="F378" s="568"/>
    </row>
    <row r="379" spans="1:11" ht="20.100000000000001" customHeight="1" x14ac:dyDescent="0.2">
      <c r="E379" s="568"/>
      <c r="F379" s="568"/>
    </row>
    <row r="380" spans="1:11" ht="20.100000000000001" customHeight="1" x14ac:dyDescent="0.2">
      <c r="A380" s="35"/>
      <c r="B380" s="35"/>
      <c r="C380" s="35"/>
      <c r="D380" s="255">
        <v>1</v>
      </c>
      <c r="E380" s="255">
        <v>2</v>
      </c>
      <c r="F380" s="255">
        <v>3</v>
      </c>
      <c r="G380" s="255">
        <v>4</v>
      </c>
      <c r="H380" s="255">
        <v>5</v>
      </c>
      <c r="I380" s="255">
        <v>6</v>
      </c>
      <c r="J380" s="255">
        <v>7</v>
      </c>
      <c r="K380" s="111"/>
    </row>
    <row r="381" spans="1:11" ht="57" customHeight="1" x14ac:dyDescent="0.2">
      <c r="A381" s="526" t="s">
        <v>514</v>
      </c>
      <c r="B381" s="526"/>
      <c r="C381" s="526"/>
      <c r="D381" s="567" t="s">
        <v>540</v>
      </c>
      <c r="E381" s="563" t="s">
        <v>541</v>
      </c>
      <c r="F381" s="563" t="s">
        <v>515</v>
      </c>
      <c r="G381" s="533"/>
      <c r="H381" s="110"/>
      <c r="I381" s="112"/>
      <c r="J381" s="112"/>
      <c r="K381" s="111"/>
    </row>
    <row r="382" spans="1:11" ht="49.5" customHeight="1" x14ac:dyDescent="0.2">
      <c r="A382" s="526" t="s">
        <v>518</v>
      </c>
      <c r="B382" s="526"/>
      <c r="C382" s="526"/>
      <c r="D382" s="532" t="s">
        <v>542</v>
      </c>
      <c r="E382" s="531" t="s">
        <v>543</v>
      </c>
      <c r="F382" s="531" t="s">
        <v>519</v>
      </c>
      <c r="G382" s="113"/>
      <c r="H382" s="113"/>
      <c r="I382" s="114"/>
      <c r="J382" s="114"/>
      <c r="K382" s="111"/>
    </row>
    <row r="383" spans="1:11" ht="40.5" customHeight="1" x14ac:dyDescent="0.2">
      <c r="A383" s="115" t="s">
        <v>402</v>
      </c>
      <c r="B383" s="115" t="s">
        <v>118</v>
      </c>
      <c r="C383" s="115" t="s">
        <v>405</v>
      </c>
      <c r="D383" s="99" t="s">
        <v>522</v>
      </c>
      <c r="E383" s="99" t="s">
        <v>522</v>
      </c>
      <c r="F383" s="99" t="s">
        <v>522</v>
      </c>
      <c r="G383" s="99" t="s">
        <v>522</v>
      </c>
      <c r="H383" s="99" t="s">
        <v>522</v>
      </c>
      <c r="I383" s="99" t="s">
        <v>522</v>
      </c>
      <c r="J383" s="99" t="s">
        <v>522</v>
      </c>
      <c r="K383" s="530" t="s">
        <v>523</v>
      </c>
    </row>
    <row r="384" spans="1:11" ht="57.75" customHeight="1" x14ac:dyDescent="0.2">
      <c r="A384" s="545" t="s">
        <v>544</v>
      </c>
      <c r="B384" s="100" t="s">
        <v>545</v>
      </c>
      <c r="C384" s="100">
        <v>1</v>
      </c>
      <c r="D384" s="569">
        <v>39900</v>
      </c>
      <c r="E384" s="569">
        <v>28309</v>
      </c>
      <c r="F384" s="569">
        <v>52500</v>
      </c>
      <c r="G384" s="527"/>
      <c r="H384" s="527"/>
      <c r="I384" s="527"/>
      <c r="J384" s="527"/>
      <c r="K384" s="528">
        <f>AVERAGE(D384:F384)</f>
        <v>40236.333333333336</v>
      </c>
    </row>
    <row r="385" spans="1:11" ht="20.100000000000001" customHeight="1" x14ac:dyDescent="0.2">
      <c r="E385" s="568"/>
      <c r="F385" s="568"/>
    </row>
    <row r="386" spans="1:11" ht="20.100000000000001" customHeight="1" x14ac:dyDescent="0.2">
      <c r="A386" s="35"/>
      <c r="B386" s="35"/>
      <c r="C386" s="35"/>
      <c r="D386" s="255">
        <v>1</v>
      </c>
      <c r="E386" s="255">
        <v>2</v>
      </c>
      <c r="F386" s="255">
        <v>3</v>
      </c>
      <c r="G386" s="255">
        <v>4</v>
      </c>
      <c r="H386" s="255">
        <v>5</v>
      </c>
      <c r="I386" s="255">
        <v>6</v>
      </c>
      <c r="J386" s="255">
        <v>7</v>
      </c>
      <c r="K386" s="111"/>
    </row>
    <row r="387" spans="1:11" ht="36" customHeight="1" x14ac:dyDescent="0.2">
      <c r="A387" s="997" t="s">
        <v>514</v>
      </c>
      <c r="B387" s="997"/>
      <c r="C387" s="997"/>
      <c r="D387" s="567" t="s">
        <v>546</v>
      </c>
      <c r="E387" s="563" t="s">
        <v>515</v>
      </c>
      <c r="F387" s="555" t="s">
        <v>541</v>
      </c>
      <c r="G387" s="533"/>
      <c r="H387" s="110"/>
      <c r="I387" s="112"/>
      <c r="J387" s="112"/>
      <c r="K387" s="111"/>
    </row>
    <row r="388" spans="1:11" ht="55.5" customHeight="1" x14ac:dyDescent="0.2">
      <c r="A388" s="997" t="s">
        <v>518</v>
      </c>
      <c r="B388" s="997"/>
      <c r="C388" s="997"/>
      <c r="D388" s="532" t="s">
        <v>542</v>
      </c>
      <c r="E388" s="531" t="s">
        <v>519</v>
      </c>
      <c r="F388" s="531" t="s">
        <v>543</v>
      </c>
      <c r="G388" s="113"/>
      <c r="H388" s="113"/>
      <c r="I388" s="114"/>
      <c r="J388" s="114"/>
      <c r="K388" s="111"/>
    </row>
    <row r="389" spans="1:11" ht="45.75" customHeight="1" x14ac:dyDescent="0.2">
      <c r="A389" s="115" t="s">
        <v>402</v>
      </c>
      <c r="B389" s="115" t="s">
        <v>118</v>
      </c>
      <c r="C389" s="115" t="s">
        <v>405</v>
      </c>
      <c r="D389" s="99" t="s">
        <v>522</v>
      </c>
      <c r="E389" s="99" t="s">
        <v>522</v>
      </c>
      <c r="F389" s="99" t="s">
        <v>522</v>
      </c>
      <c r="G389" s="99" t="s">
        <v>522</v>
      </c>
      <c r="H389" s="99" t="s">
        <v>522</v>
      </c>
      <c r="I389" s="99" t="s">
        <v>522</v>
      </c>
      <c r="J389" s="99" t="s">
        <v>522</v>
      </c>
      <c r="K389" s="530" t="s">
        <v>523</v>
      </c>
    </row>
    <row r="390" spans="1:11" ht="39" customHeight="1" x14ac:dyDescent="0.2">
      <c r="A390" s="545" t="s">
        <v>547</v>
      </c>
      <c r="B390" s="100" t="s">
        <v>548</v>
      </c>
      <c r="C390" s="100">
        <v>1</v>
      </c>
      <c r="D390" s="569">
        <v>40500</v>
      </c>
      <c r="E390" s="569">
        <v>30000</v>
      </c>
      <c r="F390" s="569">
        <v>61583</v>
      </c>
      <c r="G390" s="527"/>
      <c r="H390" s="527"/>
      <c r="I390" s="527"/>
      <c r="J390" s="527"/>
      <c r="K390" s="528">
        <f>AVERAGE(D390:F390)</f>
        <v>44027.666666666664</v>
      </c>
    </row>
    <row r="391" spans="1:11" ht="20.100000000000001" customHeight="1" x14ac:dyDescent="0.2">
      <c r="E391" s="568"/>
      <c r="F391" s="568"/>
    </row>
    <row r="392" spans="1:11" ht="20.100000000000001" customHeight="1" x14ac:dyDescent="0.2">
      <c r="A392" s="35"/>
      <c r="B392" s="35"/>
      <c r="C392" s="35"/>
      <c r="D392" s="255">
        <v>1</v>
      </c>
      <c r="E392" s="255">
        <v>2</v>
      </c>
      <c r="F392" s="255">
        <v>3</v>
      </c>
      <c r="G392" s="255">
        <v>4</v>
      </c>
      <c r="H392" s="255">
        <v>5</v>
      </c>
      <c r="I392" s="255">
        <v>6</v>
      </c>
      <c r="J392" s="255">
        <v>7</v>
      </c>
      <c r="K392" s="111"/>
    </row>
    <row r="393" spans="1:11" ht="35.25" hidden="1" customHeight="1" x14ac:dyDescent="0.2">
      <c r="A393" s="997" t="s">
        <v>514</v>
      </c>
      <c r="B393" s="997"/>
      <c r="C393" s="997"/>
      <c r="D393" s="570"/>
      <c r="E393" s="534"/>
      <c r="F393" s="534"/>
      <c r="G393" s="533"/>
      <c r="H393" s="110"/>
      <c r="I393" s="112"/>
      <c r="J393" s="112"/>
      <c r="K393" s="111"/>
    </row>
    <row r="394" spans="1:11" ht="20.100000000000001" hidden="1" customHeight="1" x14ac:dyDescent="0.2">
      <c r="A394" s="997" t="s">
        <v>518</v>
      </c>
      <c r="B394" s="997"/>
      <c r="C394" s="997"/>
      <c r="D394" s="532"/>
      <c r="E394" s="531"/>
      <c r="F394" s="531"/>
      <c r="G394" s="113"/>
      <c r="H394" s="113"/>
      <c r="I394" s="114"/>
      <c r="J394" s="114"/>
      <c r="K394" s="111"/>
    </row>
    <row r="395" spans="1:11" ht="37.5" hidden="1" customHeight="1" x14ac:dyDescent="0.2">
      <c r="A395" s="115" t="s">
        <v>402</v>
      </c>
      <c r="B395" s="115" t="s">
        <v>118</v>
      </c>
      <c r="C395" s="115" t="s">
        <v>405</v>
      </c>
      <c r="D395" s="99" t="s">
        <v>522</v>
      </c>
      <c r="E395" s="99" t="s">
        <v>522</v>
      </c>
      <c r="F395" s="99" t="s">
        <v>522</v>
      </c>
      <c r="G395" s="99" t="s">
        <v>522</v>
      </c>
      <c r="H395" s="99" t="s">
        <v>522</v>
      </c>
      <c r="I395" s="99" t="s">
        <v>522</v>
      </c>
      <c r="J395" s="99" t="s">
        <v>522</v>
      </c>
      <c r="K395" s="530" t="s">
        <v>523</v>
      </c>
    </row>
    <row r="396" spans="1:11" ht="31.5" hidden="1" customHeight="1" x14ac:dyDescent="0.2">
      <c r="A396" s="100" t="s">
        <v>549</v>
      </c>
      <c r="B396" s="100" t="s">
        <v>548</v>
      </c>
      <c r="C396" s="100">
        <v>1</v>
      </c>
      <c r="D396" s="527">
        <v>39500</v>
      </c>
      <c r="E396" s="527">
        <v>37300</v>
      </c>
      <c r="F396" s="527"/>
      <c r="G396" s="527"/>
      <c r="H396" s="527"/>
      <c r="I396" s="527"/>
      <c r="J396" s="527"/>
      <c r="K396" s="528">
        <f>+AVERAGE(D396:E396)</f>
        <v>38400</v>
      </c>
    </row>
    <row r="397" spans="1:11" ht="20.100000000000001" customHeight="1" x14ac:dyDescent="0.2">
      <c r="E397" s="568"/>
      <c r="F397" s="568"/>
    </row>
    <row r="398" spans="1:11" ht="20.100000000000001" customHeight="1" x14ac:dyDescent="0.2">
      <c r="A398" s="35"/>
      <c r="B398" s="35"/>
      <c r="C398" s="35"/>
      <c r="D398" s="557">
        <v>1</v>
      </c>
      <c r="E398" s="557">
        <v>2</v>
      </c>
      <c r="F398" s="557">
        <v>3</v>
      </c>
      <c r="G398" s="255">
        <v>4</v>
      </c>
      <c r="H398" s="255">
        <v>5</v>
      </c>
      <c r="I398" s="255">
        <v>6</v>
      </c>
      <c r="J398" s="255">
        <v>7</v>
      </c>
      <c r="K398" s="111"/>
    </row>
    <row r="399" spans="1:11" ht="39" customHeight="1" x14ac:dyDescent="0.2">
      <c r="A399" s="997" t="s">
        <v>514</v>
      </c>
      <c r="B399" s="997"/>
      <c r="C399" s="997"/>
      <c r="D399" s="567" t="s">
        <v>550</v>
      </c>
      <c r="E399" s="563" t="s">
        <v>551</v>
      </c>
      <c r="F399" s="563" t="s">
        <v>552</v>
      </c>
      <c r="G399" s="533"/>
      <c r="H399" s="110"/>
      <c r="I399" s="112"/>
      <c r="J399" s="112"/>
      <c r="K399" s="111"/>
    </row>
    <row r="400" spans="1:11" ht="54.75" customHeight="1" x14ac:dyDescent="0.2">
      <c r="A400" s="997" t="s">
        <v>518</v>
      </c>
      <c r="B400" s="997"/>
      <c r="C400" s="997"/>
      <c r="D400" s="532" t="s">
        <v>553</v>
      </c>
      <c r="E400" s="531" t="s">
        <v>553</v>
      </c>
      <c r="F400" s="531" t="s">
        <v>529</v>
      </c>
      <c r="G400" s="113"/>
      <c r="H400" s="113"/>
      <c r="I400" s="114"/>
      <c r="J400" s="114"/>
      <c r="K400" s="111"/>
    </row>
    <row r="401" spans="1:11" ht="37.5" customHeight="1" x14ac:dyDescent="0.2">
      <c r="A401" s="115" t="s">
        <v>402</v>
      </c>
      <c r="B401" s="115" t="s">
        <v>118</v>
      </c>
      <c r="C401" s="115" t="s">
        <v>405</v>
      </c>
      <c r="D401" s="99" t="s">
        <v>522</v>
      </c>
      <c r="E401" s="99" t="s">
        <v>522</v>
      </c>
      <c r="F401" s="99" t="s">
        <v>522</v>
      </c>
      <c r="G401" s="99" t="s">
        <v>522</v>
      </c>
      <c r="H401" s="99" t="s">
        <v>522</v>
      </c>
      <c r="I401" s="99" t="s">
        <v>522</v>
      </c>
      <c r="J401" s="99" t="s">
        <v>522</v>
      </c>
      <c r="K401" s="530" t="s">
        <v>523</v>
      </c>
    </row>
    <row r="402" spans="1:11" ht="36.75" customHeight="1" x14ac:dyDescent="0.2">
      <c r="A402" s="545" t="s">
        <v>554</v>
      </c>
      <c r="B402" s="100" t="s">
        <v>548</v>
      </c>
      <c r="C402" s="100">
        <v>1</v>
      </c>
      <c r="D402" s="569">
        <v>27000</v>
      </c>
      <c r="E402" s="569">
        <v>23500</v>
      </c>
      <c r="F402" s="569">
        <v>31900</v>
      </c>
      <c r="G402" s="527"/>
      <c r="H402" s="527"/>
      <c r="I402" s="527"/>
      <c r="J402" s="527"/>
      <c r="K402" s="528">
        <f>AVERAGE(D402:F402)</f>
        <v>27466.666666666668</v>
      </c>
    </row>
    <row r="403" spans="1:11" ht="20.100000000000001" customHeight="1" x14ac:dyDescent="0.2">
      <c r="E403" s="568"/>
      <c r="F403" s="568"/>
    </row>
    <row r="404" spans="1:11" ht="20.100000000000001" customHeight="1" x14ac:dyDescent="0.2">
      <c r="A404" s="35"/>
      <c r="B404" s="35"/>
      <c r="C404" s="35"/>
      <c r="D404" s="557">
        <v>1</v>
      </c>
      <c r="E404" s="557">
        <v>2</v>
      </c>
      <c r="F404" s="557">
        <v>3</v>
      </c>
      <c r="G404" s="255">
        <v>4</v>
      </c>
      <c r="H404" s="255">
        <v>5</v>
      </c>
      <c r="I404" s="255">
        <v>6</v>
      </c>
      <c r="J404" s="255">
        <v>7</v>
      </c>
      <c r="K404" s="111"/>
    </row>
    <row r="405" spans="1:11" ht="41.25" customHeight="1" x14ac:dyDescent="0.2">
      <c r="A405" s="997" t="s">
        <v>514</v>
      </c>
      <c r="B405" s="997"/>
      <c r="C405" s="997"/>
      <c r="D405" s="567" t="s">
        <v>555</v>
      </c>
      <c r="E405" s="563" t="s">
        <v>556</v>
      </c>
      <c r="F405" s="555" t="s">
        <v>557</v>
      </c>
      <c r="G405" s="533"/>
      <c r="H405" s="110"/>
      <c r="I405" s="112"/>
      <c r="J405" s="112"/>
      <c r="K405" s="111"/>
    </row>
    <row r="406" spans="1:11" ht="32.25" customHeight="1" x14ac:dyDescent="0.2">
      <c r="A406" s="997" t="s">
        <v>518</v>
      </c>
      <c r="B406" s="997"/>
      <c r="C406" s="997"/>
      <c r="D406" s="532" t="s">
        <v>542</v>
      </c>
      <c r="E406" s="531" t="s">
        <v>558</v>
      </c>
      <c r="F406" s="531" t="s">
        <v>553</v>
      </c>
      <c r="G406" s="113"/>
      <c r="H406" s="113"/>
      <c r="I406" s="114"/>
      <c r="J406" s="114"/>
      <c r="K406" s="111"/>
    </row>
    <row r="407" spans="1:11" ht="47.25" customHeight="1" x14ac:dyDescent="0.2">
      <c r="A407" s="115" t="s">
        <v>402</v>
      </c>
      <c r="B407" s="115" t="s">
        <v>118</v>
      </c>
      <c r="C407" s="115" t="s">
        <v>405</v>
      </c>
      <c r="D407" s="99" t="s">
        <v>522</v>
      </c>
      <c r="E407" s="99" t="s">
        <v>522</v>
      </c>
      <c r="F407" s="99" t="s">
        <v>522</v>
      </c>
      <c r="G407" s="99" t="s">
        <v>522</v>
      </c>
      <c r="H407" s="99" t="s">
        <v>522</v>
      </c>
      <c r="I407" s="99" t="s">
        <v>522</v>
      </c>
      <c r="J407" s="99" t="s">
        <v>522</v>
      </c>
      <c r="K407" s="530" t="s">
        <v>523</v>
      </c>
    </row>
    <row r="408" spans="1:11" ht="39" customHeight="1" x14ac:dyDescent="0.2">
      <c r="A408" s="545" t="s">
        <v>559</v>
      </c>
      <c r="B408" s="100" t="s">
        <v>560</v>
      </c>
      <c r="C408" s="100">
        <v>1</v>
      </c>
      <c r="D408" s="569">
        <v>34700</v>
      </c>
      <c r="E408" s="569">
        <v>28000</v>
      </c>
      <c r="F408" s="569">
        <v>27990</v>
      </c>
      <c r="G408" s="527"/>
      <c r="H408" s="527"/>
      <c r="I408" s="527"/>
      <c r="J408" s="527"/>
      <c r="K408" s="528">
        <f>AVERAGE(D408:F408)</f>
        <v>30230</v>
      </c>
    </row>
    <row r="409" spans="1:11" ht="20.100000000000001" customHeight="1" x14ac:dyDescent="0.2">
      <c r="E409" s="568"/>
      <c r="F409" s="568"/>
    </row>
    <row r="410" spans="1:11" ht="20.100000000000001" customHeight="1" x14ac:dyDescent="0.2">
      <c r="A410" s="35"/>
      <c r="B410" s="35"/>
      <c r="C410" s="35"/>
      <c r="D410" s="255">
        <v>1</v>
      </c>
      <c r="E410" s="255">
        <v>2</v>
      </c>
      <c r="F410" s="255">
        <v>3</v>
      </c>
      <c r="G410" s="255">
        <v>4</v>
      </c>
      <c r="H410" s="255">
        <v>5</v>
      </c>
      <c r="I410" s="255">
        <v>6</v>
      </c>
      <c r="J410" s="255">
        <v>7</v>
      </c>
      <c r="K410" s="111"/>
    </row>
    <row r="411" spans="1:11" ht="63" customHeight="1" x14ac:dyDescent="0.2">
      <c r="A411" s="997" t="s">
        <v>514</v>
      </c>
      <c r="B411" s="997"/>
      <c r="C411" s="997"/>
      <c r="D411" s="567" t="s">
        <v>561</v>
      </c>
      <c r="E411" s="563" t="s">
        <v>562</v>
      </c>
      <c r="F411" s="563" t="s">
        <v>515</v>
      </c>
      <c r="G411" s="533"/>
      <c r="H411" s="110"/>
      <c r="I411" s="112"/>
      <c r="J411" s="112"/>
      <c r="K411" s="111"/>
    </row>
    <row r="412" spans="1:11" ht="26.25" customHeight="1" x14ac:dyDescent="0.2">
      <c r="A412" s="997" t="s">
        <v>518</v>
      </c>
      <c r="B412" s="997"/>
      <c r="C412" s="997"/>
      <c r="D412" s="532" t="s">
        <v>521</v>
      </c>
      <c r="E412" s="531" t="s">
        <v>553</v>
      </c>
      <c r="F412" s="531" t="s">
        <v>519</v>
      </c>
      <c r="G412" s="113"/>
      <c r="H412" s="113"/>
      <c r="I412" s="114"/>
      <c r="J412" s="114"/>
      <c r="K412" s="111"/>
    </row>
    <row r="413" spans="1:11" ht="47.25" customHeight="1" x14ac:dyDescent="0.2">
      <c r="A413" s="115" t="s">
        <v>402</v>
      </c>
      <c r="B413" s="115" t="s">
        <v>118</v>
      </c>
      <c r="C413" s="115" t="s">
        <v>405</v>
      </c>
      <c r="D413" s="99" t="s">
        <v>522</v>
      </c>
      <c r="E413" s="99" t="s">
        <v>522</v>
      </c>
      <c r="F413" s="99" t="s">
        <v>522</v>
      </c>
      <c r="G413" s="99" t="s">
        <v>522</v>
      </c>
      <c r="H413" s="99" t="s">
        <v>522</v>
      </c>
      <c r="I413" s="99" t="s">
        <v>522</v>
      </c>
      <c r="J413" s="99" t="s">
        <v>522</v>
      </c>
      <c r="K413" s="530" t="s">
        <v>523</v>
      </c>
    </row>
    <row r="414" spans="1:11" ht="75.75" customHeight="1" x14ac:dyDescent="0.2">
      <c r="A414" s="545" t="s">
        <v>563</v>
      </c>
      <c r="B414" s="100" t="s">
        <v>476</v>
      </c>
      <c r="C414" s="100">
        <v>1</v>
      </c>
      <c r="D414" s="569">
        <f>55900</f>
        <v>55900</v>
      </c>
      <c r="E414" s="569">
        <f>99900</f>
        <v>99900</v>
      </c>
      <c r="F414" s="569">
        <v>113050</v>
      </c>
      <c r="G414" s="527"/>
      <c r="H414" s="527"/>
      <c r="I414" s="527"/>
      <c r="J414" s="527"/>
      <c r="K414" s="528">
        <f>AVERAGE(D414:F414)</f>
        <v>89616.666666666672</v>
      </c>
    </row>
    <row r="415" spans="1:11" ht="20.100000000000001" customHeight="1" x14ac:dyDescent="0.2">
      <c r="E415" s="568"/>
      <c r="F415" s="568"/>
    </row>
    <row r="416" spans="1:11" ht="20.100000000000001" customHeight="1" x14ac:dyDescent="0.2">
      <c r="A416" s="35"/>
      <c r="B416" s="35"/>
      <c r="C416" s="35"/>
      <c r="D416" s="557">
        <v>1</v>
      </c>
      <c r="E416" s="557">
        <v>2</v>
      </c>
      <c r="F416" s="557">
        <v>3</v>
      </c>
      <c r="G416" s="255">
        <v>4</v>
      </c>
      <c r="H416" s="255">
        <v>5</v>
      </c>
      <c r="I416" s="255">
        <v>6</v>
      </c>
      <c r="J416" s="255">
        <v>7</v>
      </c>
      <c r="K416" s="111"/>
    </row>
    <row r="417" spans="1:11" ht="42" customHeight="1" x14ac:dyDescent="0.2">
      <c r="A417" s="997" t="s">
        <v>514</v>
      </c>
      <c r="B417" s="997"/>
      <c r="C417" s="997"/>
      <c r="D417" s="567" t="s">
        <v>564</v>
      </c>
      <c r="E417" s="563" t="s">
        <v>565</v>
      </c>
      <c r="F417" s="563" t="s">
        <v>566</v>
      </c>
      <c r="G417" s="533"/>
      <c r="H417" s="110"/>
      <c r="I417" s="112"/>
      <c r="J417" s="112"/>
      <c r="K417" s="111"/>
    </row>
    <row r="418" spans="1:11" ht="47.25" customHeight="1" x14ac:dyDescent="0.2">
      <c r="A418" s="997" t="s">
        <v>518</v>
      </c>
      <c r="B418" s="997"/>
      <c r="C418" s="997"/>
      <c r="D418" s="532" t="s">
        <v>542</v>
      </c>
      <c r="E418" s="531" t="s">
        <v>521</v>
      </c>
      <c r="F418" s="531" t="s">
        <v>553</v>
      </c>
      <c r="G418" s="113"/>
      <c r="H418" s="113"/>
      <c r="I418" s="114"/>
      <c r="J418" s="114"/>
      <c r="K418" s="111"/>
    </row>
    <row r="419" spans="1:11" ht="40.5" customHeight="1" x14ac:dyDescent="0.2">
      <c r="A419" s="115" t="s">
        <v>402</v>
      </c>
      <c r="B419" s="115" t="s">
        <v>118</v>
      </c>
      <c r="C419" s="115" t="s">
        <v>405</v>
      </c>
      <c r="D419" s="99" t="s">
        <v>522</v>
      </c>
      <c r="E419" s="99" t="s">
        <v>522</v>
      </c>
      <c r="F419" s="99" t="s">
        <v>522</v>
      </c>
      <c r="G419" s="99" t="s">
        <v>522</v>
      </c>
      <c r="H419" s="99" t="s">
        <v>522</v>
      </c>
      <c r="I419" s="99" t="s">
        <v>522</v>
      </c>
      <c r="J419" s="99" t="s">
        <v>522</v>
      </c>
      <c r="K419" s="530" t="s">
        <v>523</v>
      </c>
    </row>
    <row r="420" spans="1:11" ht="48" customHeight="1" x14ac:dyDescent="0.2">
      <c r="A420" s="100" t="s">
        <v>567</v>
      </c>
      <c r="B420" s="100" t="s">
        <v>476</v>
      </c>
      <c r="C420" s="100">
        <v>1</v>
      </c>
      <c r="D420" s="569">
        <f>14400</f>
        <v>14400</v>
      </c>
      <c r="E420" s="569">
        <v>23900</v>
      </c>
      <c r="F420" s="569">
        <v>25300</v>
      </c>
      <c r="G420" s="527"/>
      <c r="H420" s="527"/>
      <c r="I420" s="527"/>
      <c r="J420" s="527"/>
      <c r="K420" s="528">
        <f>AVERAGE(D420:F420)</f>
        <v>21200</v>
      </c>
    </row>
    <row r="421" spans="1:11" ht="20.100000000000001" customHeight="1" x14ac:dyDescent="0.2">
      <c r="E421" s="568"/>
      <c r="F421" s="568"/>
    </row>
    <row r="422" spans="1:11" ht="20.100000000000001" customHeight="1" x14ac:dyDescent="0.2">
      <c r="A422" s="35"/>
      <c r="B422" s="35"/>
      <c r="C422" s="35"/>
      <c r="D422" s="557">
        <v>1</v>
      </c>
      <c r="E422" s="557">
        <v>2</v>
      </c>
      <c r="F422" s="557">
        <v>3</v>
      </c>
      <c r="G422" s="255">
        <v>4</v>
      </c>
      <c r="H422" s="255">
        <v>5</v>
      </c>
      <c r="I422" s="255">
        <v>6</v>
      </c>
      <c r="J422" s="255">
        <v>7</v>
      </c>
      <c r="K422" s="111"/>
    </row>
    <row r="423" spans="1:11" ht="20.100000000000001" customHeight="1" x14ac:dyDescent="0.2">
      <c r="A423" s="997" t="s">
        <v>514</v>
      </c>
      <c r="B423" s="997"/>
      <c r="C423" s="997"/>
      <c r="D423" s="567" t="s">
        <v>568</v>
      </c>
      <c r="E423" s="563" t="s">
        <v>569</v>
      </c>
      <c r="F423" s="563" t="s">
        <v>570</v>
      </c>
      <c r="G423" s="533"/>
      <c r="H423" s="110"/>
      <c r="I423" s="112"/>
      <c r="J423" s="112"/>
      <c r="K423" s="111"/>
    </row>
    <row r="424" spans="1:11" ht="39" customHeight="1" x14ac:dyDescent="0.2">
      <c r="A424" s="997" t="s">
        <v>518</v>
      </c>
      <c r="B424" s="997"/>
      <c r="C424" s="997"/>
      <c r="D424" s="554" t="s">
        <v>542</v>
      </c>
      <c r="E424" s="553" t="s">
        <v>521</v>
      </c>
      <c r="F424" s="553" t="s">
        <v>553</v>
      </c>
      <c r="G424" s="113"/>
      <c r="H424" s="113"/>
      <c r="I424" s="114"/>
      <c r="J424" s="114"/>
      <c r="K424" s="111"/>
    </row>
    <row r="425" spans="1:11" ht="42.75" customHeight="1" x14ac:dyDescent="0.2">
      <c r="A425" s="115" t="s">
        <v>402</v>
      </c>
      <c r="B425" s="115" t="s">
        <v>118</v>
      </c>
      <c r="C425" s="115" t="s">
        <v>405</v>
      </c>
      <c r="D425" s="552" t="s">
        <v>522</v>
      </c>
      <c r="E425" s="552" t="s">
        <v>522</v>
      </c>
      <c r="F425" s="552" t="s">
        <v>522</v>
      </c>
      <c r="G425" s="99" t="s">
        <v>522</v>
      </c>
      <c r="H425" s="99" t="s">
        <v>522</v>
      </c>
      <c r="I425" s="99" t="s">
        <v>522</v>
      </c>
      <c r="J425" s="99" t="s">
        <v>522</v>
      </c>
      <c r="K425" s="530" t="s">
        <v>523</v>
      </c>
    </row>
    <row r="426" spans="1:11" ht="47.25" customHeight="1" x14ac:dyDescent="0.2">
      <c r="A426" s="100" t="s">
        <v>571</v>
      </c>
      <c r="B426" s="100" t="s">
        <v>476</v>
      </c>
      <c r="C426" s="100">
        <v>1</v>
      </c>
      <c r="D426" s="559">
        <v>9000</v>
      </c>
      <c r="E426" s="559">
        <v>13900</v>
      </c>
      <c r="F426" s="559">
        <v>20000</v>
      </c>
      <c r="G426" s="527"/>
      <c r="H426" s="527"/>
      <c r="I426" s="527"/>
      <c r="J426" s="527"/>
      <c r="K426" s="528">
        <f>AVERAGE(D426:F426)</f>
        <v>14300</v>
      </c>
    </row>
    <row r="427" spans="1:11" ht="20.100000000000001" customHeight="1" x14ac:dyDescent="0.2">
      <c r="D427" s="565"/>
      <c r="E427" s="564"/>
      <c r="F427" s="564"/>
    </row>
    <row r="428" spans="1:11" ht="20.100000000000001" customHeight="1" x14ac:dyDescent="0.2">
      <c r="A428" s="35"/>
      <c r="B428" s="35"/>
      <c r="C428" s="35"/>
      <c r="D428" s="557">
        <v>1</v>
      </c>
      <c r="E428" s="557">
        <v>2</v>
      </c>
      <c r="F428" s="557">
        <v>3</v>
      </c>
      <c r="G428" s="255">
        <v>4</v>
      </c>
      <c r="H428" s="255">
        <v>5</v>
      </c>
      <c r="I428" s="255">
        <v>6</v>
      </c>
      <c r="J428" s="255">
        <v>7</v>
      </c>
      <c r="K428" s="111"/>
    </row>
    <row r="429" spans="1:11" ht="20.100000000000001" customHeight="1" x14ac:dyDescent="0.2">
      <c r="A429" s="997" t="s">
        <v>514</v>
      </c>
      <c r="B429" s="997"/>
      <c r="C429" s="997"/>
      <c r="D429" s="567" t="s">
        <v>572</v>
      </c>
      <c r="E429" s="563" t="s">
        <v>573</v>
      </c>
      <c r="F429" s="563" t="s">
        <v>574</v>
      </c>
      <c r="G429" s="533"/>
      <c r="H429" s="110"/>
      <c r="I429" s="112"/>
      <c r="J429" s="112"/>
      <c r="K429" s="111"/>
    </row>
    <row r="430" spans="1:11" ht="45.75" customHeight="1" x14ac:dyDescent="0.2">
      <c r="A430" s="997" t="s">
        <v>518</v>
      </c>
      <c r="B430" s="997"/>
      <c r="C430" s="997"/>
      <c r="D430" s="554" t="s">
        <v>542</v>
      </c>
      <c r="E430" s="553" t="s">
        <v>519</v>
      </c>
      <c r="F430" s="553" t="s">
        <v>521</v>
      </c>
      <c r="G430" s="113"/>
      <c r="H430" s="113"/>
      <c r="I430" s="114"/>
      <c r="J430" s="114"/>
      <c r="K430" s="111"/>
    </row>
    <row r="431" spans="1:11" ht="41.25" customHeight="1" x14ac:dyDescent="0.2">
      <c r="A431" s="115" t="s">
        <v>402</v>
      </c>
      <c r="B431" s="115" t="s">
        <v>118</v>
      </c>
      <c r="C431" s="115" t="s">
        <v>405</v>
      </c>
      <c r="D431" s="552" t="s">
        <v>522</v>
      </c>
      <c r="E431" s="552" t="s">
        <v>522</v>
      </c>
      <c r="F431" s="552" t="s">
        <v>522</v>
      </c>
      <c r="G431" s="99" t="s">
        <v>522</v>
      </c>
      <c r="H431" s="99" t="s">
        <v>522</v>
      </c>
      <c r="I431" s="99" t="s">
        <v>522</v>
      </c>
      <c r="J431" s="99" t="s">
        <v>522</v>
      </c>
      <c r="K431" s="530" t="s">
        <v>523</v>
      </c>
    </row>
    <row r="432" spans="1:11" ht="58.5" customHeight="1" x14ac:dyDescent="0.2">
      <c r="A432" s="100" t="s">
        <v>575</v>
      </c>
      <c r="B432" s="100" t="s">
        <v>476</v>
      </c>
      <c r="C432" s="100">
        <v>1</v>
      </c>
      <c r="D432" s="559">
        <f>383000</f>
        <v>383000</v>
      </c>
      <c r="E432" s="559">
        <f>317900</f>
        <v>317900</v>
      </c>
      <c r="F432" s="559">
        <f>307900</f>
        <v>307900</v>
      </c>
      <c r="G432" s="527"/>
      <c r="H432" s="527"/>
      <c r="I432" s="527"/>
      <c r="J432" s="527"/>
      <c r="K432" s="528">
        <f>AVERAGE(D432:F432)</f>
        <v>336266.66666666669</v>
      </c>
    </row>
    <row r="433" spans="1:11" ht="20.100000000000001" customHeight="1" x14ac:dyDescent="0.2">
      <c r="D433" s="565"/>
      <c r="E433" s="564"/>
      <c r="F433" s="564"/>
    </row>
    <row r="434" spans="1:11" ht="20.100000000000001" customHeight="1" x14ac:dyDescent="0.2">
      <c r="A434" s="35"/>
      <c r="B434" s="35"/>
      <c r="C434" s="35"/>
      <c r="D434" s="557">
        <v>1</v>
      </c>
      <c r="E434" s="557">
        <v>2</v>
      </c>
      <c r="F434" s="557">
        <v>3</v>
      </c>
      <c r="G434" s="255">
        <v>4</v>
      </c>
      <c r="H434" s="255">
        <v>5</v>
      </c>
      <c r="I434" s="255">
        <v>6</v>
      </c>
      <c r="J434" s="255">
        <v>7</v>
      </c>
      <c r="K434" s="111"/>
    </row>
    <row r="435" spans="1:11" ht="53.25" customHeight="1" x14ac:dyDescent="0.2">
      <c r="A435" s="997" t="s">
        <v>514</v>
      </c>
      <c r="B435" s="997"/>
      <c r="C435" s="997"/>
      <c r="D435" s="563" t="s">
        <v>576</v>
      </c>
      <c r="E435" s="555" t="s">
        <v>577</v>
      </c>
      <c r="F435" s="563" t="s">
        <v>578</v>
      </c>
      <c r="G435" s="533"/>
      <c r="H435" s="110"/>
      <c r="I435" s="112"/>
      <c r="J435" s="112"/>
      <c r="K435" s="111"/>
    </row>
    <row r="436" spans="1:11" ht="33.75" customHeight="1" x14ac:dyDescent="0.2">
      <c r="A436" s="997" t="s">
        <v>518</v>
      </c>
      <c r="B436" s="997"/>
      <c r="C436" s="997"/>
      <c r="D436" s="553" t="s">
        <v>553</v>
      </c>
      <c r="E436" s="553" t="s">
        <v>579</v>
      </c>
      <c r="F436" s="553" t="s">
        <v>580</v>
      </c>
      <c r="G436" s="113"/>
      <c r="H436" s="113"/>
      <c r="I436" s="114"/>
      <c r="J436" s="114"/>
      <c r="K436" s="111"/>
    </row>
    <row r="437" spans="1:11" ht="40.5" customHeight="1" x14ac:dyDescent="0.2">
      <c r="A437" s="115" t="s">
        <v>402</v>
      </c>
      <c r="B437" s="115" t="s">
        <v>118</v>
      </c>
      <c r="C437" s="115" t="s">
        <v>405</v>
      </c>
      <c r="D437" s="552" t="s">
        <v>522</v>
      </c>
      <c r="E437" s="552" t="s">
        <v>522</v>
      </c>
      <c r="F437" s="552" t="s">
        <v>522</v>
      </c>
      <c r="G437" s="99" t="s">
        <v>522</v>
      </c>
      <c r="H437" s="99" t="s">
        <v>522</v>
      </c>
      <c r="I437" s="99" t="s">
        <v>522</v>
      </c>
      <c r="J437" s="99" t="s">
        <v>522</v>
      </c>
      <c r="K437" s="530" t="s">
        <v>523</v>
      </c>
    </row>
    <row r="438" spans="1:11" ht="63" customHeight="1" x14ac:dyDescent="0.2">
      <c r="A438" s="100" t="s">
        <v>581</v>
      </c>
      <c r="B438" s="100" t="s">
        <v>582</v>
      </c>
      <c r="C438" s="100">
        <v>750</v>
      </c>
      <c r="D438" s="559">
        <v>9800</v>
      </c>
      <c r="E438" s="559">
        <f>10123</f>
        <v>10123</v>
      </c>
      <c r="F438" s="559">
        <v>11500</v>
      </c>
      <c r="G438" s="527"/>
      <c r="H438" s="527"/>
      <c r="I438" s="527"/>
      <c r="J438" s="527"/>
      <c r="K438" s="528">
        <f>AVERAGE(D438:F438)</f>
        <v>10474.333333333334</v>
      </c>
    </row>
    <row r="439" spans="1:11" ht="20.100000000000001" customHeight="1" x14ac:dyDescent="0.2">
      <c r="D439" s="565"/>
      <c r="E439" s="564"/>
      <c r="F439" s="564"/>
    </row>
    <row r="440" spans="1:11" ht="20.100000000000001" customHeight="1" x14ac:dyDescent="0.2">
      <c r="A440" s="35"/>
      <c r="B440" s="35"/>
      <c r="C440" s="35"/>
      <c r="D440" s="557">
        <v>1</v>
      </c>
      <c r="E440" s="557">
        <v>2</v>
      </c>
      <c r="F440" s="557">
        <v>3</v>
      </c>
      <c r="G440" s="255">
        <v>4</v>
      </c>
      <c r="H440" s="255">
        <v>5</v>
      </c>
      <c r="I440" s="255">
        <v>6</v>
      </c>
      <c r="J440" s="255">
        <v>7</v>
      </c>
      <c r="K440" s="111"/>
    </row>
    <row r="441" spans="1:11" ht="53.25" customHeight="1" x14ac:dyDescent="0.2">
      <c r="A441" s="997" t="s">
        <v>514</v>
      </c>
      <c r="B441" s="997"/>
      <c r="C441" s="997"/>
      <c r="D441" s="567" t="s">
        <v>583</v>
      </c>
      <c r="E441" s="563" t="s">
        <v>584</v>
      </c>
      <c r="F441" s="563" t="s">
        <v>585</v>
      </c>
      <c r="G441" s="533"/>
      <c r="H441" s="110"/>
      <c r="I441" s="112"/>
      <c r="J441" s="112"/>
      <c r="K441" s="111"/>
    </row>
    <row r="442" spans="1:11" ht="34.5" customHeight="1" x14ac:dyDescent="0.2">
      <c r="A442" s="997" t="s">
        <v>518</v>
      </c>
      <c r="B442" s="997"/>
      <c r="C442" s="997"/>
      <c r="D442" s="554" t="s">
        <v>542</v>
      </c>
      <c r="E442" s="553" t="s">
        <v>586</v>
      </c>
      <c r="F442" s="553" t="s">
        <v>521</v>
      </c>
      <c r="G442" s="113"/>
      <c r="H442" s="113"/>
      <c r="I442" s="114"/>
      <c r="J442" s="114"/>
      <c r="K442" s="111"/>
    </row>
    <row r="443" spans="1:11" ht="40.5" customHeight="1" x14ac:dyDescent="0.2">
      <c r="A443" s="115" t="s">
        <v>402</v>
      </c>
      <c r="B443" s="115" t="s">
        <v>118</v>
      </c>
      <c r="C443" s="115" t="s">
        <v>405</v>
      </c>
      <c r="D443" s="552" t="s">
        <v>522</v>
      </c>
      <c r="E443" s="552" t="s">
        <v>522</v>
      </c>
      <c r="F443" s="552" t="s">
        <v>522</v>
      </c>
      <c r="G443" s="99" t="s">
        <v>522</v>
      </c>
      <c r="H443" s="99" t="s">
        <v>522</v>
      </c>
      <c r="I443" s="99" t="s">
        <v>522</v>
      </c>
      <c r="J443" s="99" t="s">
        <v>522</v>
      </c>
      <c r="K443" s="530" t="s">
        <v>523</v>
      </c>
    </row>
    <row r="444" spans="1:11" ht="63" customHeight="1" x14ac:dyDescent="0.2">
      <c r="A444" s="100" t="s">
        <v>587</v>
      </c>
      <c r="B444" s="100" t="s">
        <v>588</v>
      </c>
      <c r="C444" s="100">
        <v>1</v>
      </c>
      <c r="D444" s="559">
        <v>12200</v>
      </c>
      <c r="E444" s="559">
        <v>11900</v>
      </c>
      <c r="F444" s="559">
        <v>16900</v>
      </c>
      <c r="G444" s="527"/>
      <c r="H444" s="527"/>
      <c r="I444" s="527"/>
      <c r="J444" s="527"/>
      <c r="K444" s="528">
        <f>AVERAGE(D444:F444)</f>
        <v>13666.666666666666</v>
      </c>
    </row>
    <row r="445" spans="1:11" ht="20.100000000000001" customHeight="1" x14ac:dyDescent="0.2">
      <c r="D445" s="565"/>
      <c r="E445" s="564"/>
      <c r="F445" s="564"/>
    </row>
    <row r="446" spans="1:11" ht="20.100000000000001" customHeight="1" x14ac:dyDescent="0.2">
      <c r="A446" s="35"/>
      <c r="B446" s="35"/>
      <c r="C446" s="35"/>
      <c r="D446" s="557">
        <v>1</v>
      </c>
      <c r="E446" s="557">
        <v>2</v>
      </c>
      <c r="F446" s="557">
        <v>3</v>
      </c>
      <c r="G446" s="255">
        <v>4</v>
      </c>
      <c r="H446" s="255">
        <v>5</v>
      </c>
      <c r="I446" s="255">
        <v>6</v>
      </c>
      <c r="J446" s="255">
        <v>7</v>
      </c>
      <c r="K446" s="111"/>
    </row>
    <row r="447" spans="1:11" ht="62.25" customHeight="1" x14ac:dyDescent="0.2">
      <c r="A447" s="997" t="s">
        <v>514</v>
      </c>
      <c r="B447" s="997"/>
      <c r="C447" s="997"/>
      <c r="D447" s="566" t="s">
        <v>532</v>
      </c>
      <c r="E447" s="563" t="s">
        <v>533</v>
      </c>
      <c r="F447" s="555" t="s">
        <v>534</v>
      </c>
      <c r="G447" s="533"/>
      <c r="H447" s="110"/>
      <c r="I447" s="112"/>
      <c r="J447" s="112"/>
      <c r="K447" s="111"/>
    </row>
    <row r="448" spans="1:11" ht="20.100000000000001" customHeight="1" x14ac:dyDescent="0.2">
      <c r="A448" s="997" t="s">
        <v>518</v>
      </c>
      <c r="B448" s="997"/>
      <c r="C448" s="997"/>
      <c r="D448" s="554" t="s">
        <v>535</v>
      </c>
      <c r="E448" s="553" t="s">
        <v>536</v>
      </c>
      <c r="F448" s="553" t="s">
        <v>537</v>
      </c>
      <c r="G448" s="113"/>
      <c r="H448" s="113"/>
      <c r="I448" s="114"/>
      <c r="J448" s="114"/>
      <c r="K448" s="111"/>
    </row>
    <row r="449" spans="1:11" ht="40.5" customHeight="1" x14ac:dyDescent="0.2">
      <c r="A449" s="115" t="s">
        <v>402</v>
      </c>
      <c r="B449" s="115" t="s">
        <v>118</v>
      </c>
      <c r="C449" s="115" t="s">
        <v>405</v>
      </c>
      <c r="D449" s="552" t="s">
        <v>522</v>
      </c>
      <c r="E449" s="552" t="s">
        <v>522</v>
      </c>
      <c r="F449" s="552" t="s">
        <v>522</v>
      </c>
      <c r="G449" s="99" t="s">
        <v>522</v>
      </c>
      <c r="H449" s="99" t="s">
        <v>522</v>
      </c>
      <c r="I449" s="99" t="s">
        <v>522</v>
      </c>
      <c r="J449" s="99" t="s">
        <v>522</v>
      </c>
      <c r="K449" s="530" t="s">
        <v>523</v>
      </c>
    </row>
    <row r="450" spans="1:11" ht="63" customHeight="1" x14ac:dyDescent="0.2">
      <c r="A450" s="100" t="s">
        <v>589</v>
      </c>
      <c r="B450" s="100" t="s">
        <v>476</v>
      </c>
      <c r="C450" s="100">
        <v>1</v>
      </c>
      <c r="D450" s="559">
        <f>28094.7</f>
        <v>28094.7</v>
      </c>
      <c r="E450" s="559">
        <v>30500</v>
      </c>
      <c r="F450" s="559">
        <f>32156+(32156*0.19)</f>
        <v>38265.64</v>
      </c>
      <c r="G450" s="527"/>
      <c r="H450" s="527"/>
      <c r="I450" s="527"/>
      <c r="J450" s="527"/>
      <c r="K450" s="528">
        <f>AVERAGE(D450:F450)</f>
        <v>32286.78</v>
      </c>
    </row>
    <row r="451" spans="1:11" ht="20.100000000000001" customHeight="1" x14ac:dyDescent="0.2">
      <c r="A451" s="100" t="s">
        <v>590</v>
      </c>
      <c r="B451" s="100" t="s">
        <v>476</v>
      </c>
      <c r="C451" s="100">
        <v>1</v>
      </c>
      <c r="D451" s="559">
        <v>1000</v>
      </c>
      <c r="E451" s="559">
        <v>1500</v>
      </c>
      <c r="F451" s="559"/>
      <c r="G451" s="527"/>
      <c r="H451" s="527"/>
      <c r="I451" s="527"/>
      <c r="J451" s="527"/>
      <c r="K451" s="528">
        <f>AVERAGE(D451:F451)</f>
        <v>1250</v>
      </c>
    </row>
    <row r="452" spans="1:11" ht="63" customHeight="1" x14ac:dyDescent="0.2">
      <c r="A452" s="97"/>
      <c r="B452" s="97"/>
      <c r="C452" s="97"/>
      <c r="D452" s="562"/>
      <c r="E452" s="562"/>
      <c r="F452" s="562"/>
      <c r="G452" s="540"/>
      <c r="H452" s="540"/>
      <c r="I452" s="540"/>
      <c r="J452" s="540"/>
      <c r="K452" s="539"/>
    </row>
    <row r="453" spans="1:11" ht="20.100000000000001" customHeight="1" x14ac:dyDescent="0.2">
      <c r="A453" s="35"/>
      <c r="B453" s="35"/>
      <c r="C453" s="35"/>
      <c r="D453" s="557">
        <v>1</v>
      </c>
      <c r="E453" s="557">
        <v>2</v>
      </c>
      <c r="F453" s="557">
        <v>3</v>
      </c>
      <c r="G453" s="255">
        <v>4</v>
      </c>
      <c r="H453" s="255">
        <v>5</v>
      </c>
      <c r="I453" s="255">
        <v>6</v>
      </c>
      <c r="J453" s="255">
        <v>7</v>
      </c>
      <c r="K453" s="111"/>
    </row>
    <row r="454" spans="1:11" ht="62.25" customHeight="1" x14ac:dyDescent="0.2">
      <c r="A454" s="997" t="s">
        <v>514</v>
      </c>
      <c r="B454" s="997"/>
      <c r="C454" s="997"/>
      <c r="D454" s="563" t="s">
        <v>591</v>
      </c>
      <c r="E454" s="555" t="s">
        <v>592</v>
      </c>
      <c r="F454" s="555" t="s">
        <v>577</v>
      </c>
      <c r="G454" s="533"/>
      <c r="H454" s="110"/>
      <c r="I454" s="112"/>
      <c r="J454" s="112"/>
      <c r="K454" s="111"/>
    </row>
    <row r="455" spans="1:11" ht="20.100000000000001" customHeight="1" x14ac:dyDescent="0.2">
      <c r="A455" s="997" t="s">
        <v>518</v>
      </c>
      <c r="B455" s="997"/>
      <c r="C455" s="997"/>
      <c r="D455" s="553" t="s">
        <v>521</v>
      </c>
      <c r="E455" s="553" t="s">
        <v>593</v>
      </c>
      <c r="F455" s="553" t="s">
        <v>579</v>
      </c>
      <c r="G455" s="113"/>
      <c r="H455" s="113"/>
      <c r="I455" s="114"/>
      <c r="J455" s="114"/>
      <c r="K455" s="111"/>
    </row>
    <row r="456" spans="1:11" ht="72" customHeight="1" x14ac:dyDescent="0.2">
      <c r="A456" s="115" t="s">
        <v>402</v>
      </c>
      <c r="B456" s="115" t="s">
        <v>118</v>
      </c>
      <c r="C456" s="115" t="s">
        <v>405</v>
      </c>
      <c r="D456" s="552" t="s">
        <v>522</v>
      </c>
      <c r="E456" s="552" t="s">
        <v>522</v>
      </c>
      <c r="F456" s="552" t="s">
        <v>522</v>
      </c>
      <c r="G456" s="99" t="s">
        <v>522</v>
      </c>
      <c r="H456" s="99" t="s">
        <v>522</v>
      </c>
      <c r="I456" s="99" t="s">
        <v>522</v>
      </c>
      <c r="J456" s="99" t="s">
        <v>522</v>
      </c>
      <c r="K456" s="530" t="s">
        <v>523</v>
      </c>
    </row>
    <row r="457" spans="1:11" ht="63" customHeight="1" x14ac:dyDescent="0.2">
      <c r="A457" s="100" t="s">
        <v>594</v>
      </c>
      <c r="B457" s="100" t="s">
        <v>475</v>
      </c>
      <c r="C457" s="100">
        <v>1</v>
      </c>
      <c r="D457" s="559">
        <v>101900</v>
      </c>
      <c r="E457" s="559">
        <f>94874+(94874*0.19)</f>
        <v>112900.06</v>
      </c>
      <c r="F457" s="559">
        <v>83600</v>
      </c>
      <c r="G457" s="527"/>
      <c r="H457" s="527"/>
      <c r="I457" s="527"/>
      <c r="J457" s="527"/>
      <c r="K457" s="528">
        <f>AVERAGE(D457:F457)</f>
        <v>99466.686666666661</v>
      </c>
    </row>
    <row r="458" spans="1:11" ht="20.100000000000001" customHeight="1" x14ac:dyDescent="0.2">
      <c r="D458" s="565"/>
      <c r="E458" s="564"/>
      <c r="F458" s="564"/>
    </row>
    <row r="459" spans="1:11" ht="32.25" customHeight="1" x14ac:dyDescent="0.2">
      <c r="A459" s="35"/>
      <c r="B459" s="35"/>
      <c r="C459" s="35"/>
      <c r="D459" s="557">
        <v>1</v>
      </c>
      <c r="E459" s="557">
        <v>2</v>
      </c>
      <c r="F459" s="557">
        <v>3</v>
      </c>
      <c r="G459" s="255">
        <v>4</v>
      </c>
      <c r="H459" s="255">
        <v>5</v>
      </c>
      <c r="I459" s="255">
        <v>6</v>
      </c>
      <c r="J459" s="255">
        <v>7</v>
      </c>
      <c r="K459" s="111"/>
    </row>
    <row r="460" spans="1:11" ht="35.25" customHeight="1" x14ac:dyDescent="0.2">
      <c r="A460" s="997" t="s">
        <v>514</v>
      </c>
      <c r="B460" s="997"/>
      <c r="C460" s="997"/>
      <c r="D460" s="563" t="s">
        <v>595</v>
      </c>
      <c r="E460" s="555" t="s">
        <v>577</v>
      </c>
      <c r="F460" s="563" t="s">
        <v>596</v>
      </c>
      <c r="G460" s="533"/>
      <c r="H460" s="110"/>
      <c r="I460" s="112"/>
      <c r="J460" s="112"/>
      <c r="K460" s="111"/>
    </row>
    <row r="461" spans="1:11" ht="20.100000000000001" customHeight="1" x14ac:dyDescent="0.2">
      <c r="A461" s="997" t="s">
        <v>518</v>
      </c>
      <c r="B461" s="997"/>
      <c r="C461" s="997"/>
      <c r="D461" s="553" t="s">
        <v>521</v>
      </c>
      <c r="E461" s="553" t="s">
        <v>597</v>
      </c>
      <c r="F461" s="553" t="s">
        <v>553</v>
      </c>
      <c r="G461" s="113"/>
      <c r="H461" s="113"/>
      <c r="I461" s="114"/>
      <c r="J461" s="114"/>
      <c r="K461" s="111"/>
    </row>
    <row r="462" spans="1:11" ht="36" customHeight="1" x14ac:dyDescent="0.2">
      <c r="A462" s="115" t="s">
        <v>402</v>
      </c>
      <c r="B462" s="115" t="s">
        <v>118</v>
      </c>
      <c r="C462" s="115" t="s">
        <v>405</v>
      </c>
      <c r="D462" s="552" t="s">
        <v>522</v>
      </c>
      <c r="E462" s="552" t="s">
        <v>522</v>
      </c>
      <c r="F462" s="552" t="s">
        <v>522</v>
      </c>
      <c r="G462" s="99" t="s">
        <v>522</v>
      </c>
      <c r="H462" s="99" t="s">
        <v>522</v>
      </c>
      <c r="I462" s="99" t="s">
        <v>522</v>
      </c>
      <c r="J462" s="99" t="s">
        <v>522</v>
      </c>
      <c r="K462" s="530" t="s">
        <v>523</v>
      </c>
    </row>
    <row r="463" spans="1:11" ht="64.5" customHeight="1" x14ac:dyDescent="0.2">
      <c r="A463" s="100" t="s">
        <v>598</v>
      </c>
      <c r="B463" s="100" t="s">
        <v>526</v>
      </c>
      <c r="C463" s="100">
        <v>1</v>
      </c>
      <c r="D463" s="559">
        <v>7900</v>
      </c>
      <c r="E463" s="559">
        <v>6603</v>
      </c>
      <c r="F463" s="559">
        <v>7500</v>
      </c>
      <c r="G463" s="527"/>
      <c r="H463" s="527"/>
      <c r="I463" s="527"/>
      <c r="J463" s="527"/>
      <c r="K463" s="528">
        <f>AVERAGE(D463:F463)</f>
        <v>7334.333333333333</v>
      </c>
    </row>
    <row r="464" spans="1:11" ht="64.5" customHeight="1" x14ac:dyDescent="0.2">
      <c r="A464" s="97"/>
      <c r="B464" s="97"/>
      <c r="C464" s="97"/>
      <c r="D464" s="562"/>
      <c r="E464" s="562"/>
      <c r="F464" s="562"/>
      <c r="G464" s="540"/>
      <c r="H464" s="540"/>
      <c r="I464" s="540"/>
      <c r="J464" s="540"/>
      <c r="K464" s="539"/>
    </row>
    <row r="465" spans="1:23" ht="20.25" customHeight="1" x14ac:dyDescent="0.2">
      <c r="A465" s="526" t="s">
        <v>514</v>
      </c>
      <c r="B465" s="526"/>
      <c r="C465" s="526"/>
      <c r="D465" s="555" t="s">
        <v>532</v>
      </c>
      <c r="E465" s="555" t="s">
        <v>533</v>
      </c>
      <c r="F465" s="555" t="s">
        <v>534</v>
      </c>
      <c r="G465" s="533"/>
      <c r="H465" s="110"/>
      <c r="I465" s="112"/>
      <c r="J465" s="112"/>
      <c r="K465" s="111"/>
    </row>
    <row r="466" spans="1:23" ht="17.25" customHeight="1" x14ac:dyDescent="0.2">
      <c r="A466" s="526"/>
      <c r="B466" s="526"/>
      <c r="C466" s="526"/>
      <c r="D466" s="553" t="s">
        <v>599</v>
      </c>
      <c r="E466" s="553" t="s">
        <v>536</v>
      </c>
      <c r="F466" s="553" t="s">
        <v>537</v>
      </c>
      <c r="G466" s="113"/>
      <c r="H466" s="113"/>
      <c r="I466" s="114"/>
      <c r="J466" s="114"/>
      <c r="K466" s="111"/>
    </row>
    <row r="467" spans="1:23" ht="24" customHeight="1" x14ac:dyDescent="0.2">
      <c r="A467" s="115" t="s">
        <v>402</v>
      </c>
      <c r="B467" s="115" t="s">
        <v>118</v>
      </c>
      <c r="C467" s="115" t="s">
        <v>405</v>
      </c>
      <c r="D467" s="552" t="s">
        <v>522</v>
      </c>
      <c r="E467" s="552" t="s">
        <v>522</v>
      </c>
      <c r="F467" s="552" t="s">
        <v>522</v>
      </c>
      <c r="G467" s="99" t="s">
        <v>522</v>
      </c>
      <c r="H467" s="99" t="s">
        <v>522</v>
      </c>
      <c r="I467" s="99" t="s">
        <v>522</v>
      </c>
      <c r="J467" s="99" t="s">
        <v>522</v>
      </c>
      <c r="K467" s="530" t="s">
        <v>523</v>
      </c>
    </row>
    <row r="468" spans="1:23" ht="64.5" customHeight="1" x14ac:dyDescent="0.2">
      <c r="A468" s="100" t="s">
        <v>600</v>
      </c>
      <c r="B468" s="100" t="s">
        <v>601</v>
      </c>
      <c r="C468" s="100">
        <v>1</v>
      </c>
      <c r="D468" s="559">
        <v>21261.7</v>
      </c>
      <c r="E468" s="559">
        <v>21850</v>
      </c>
      <c r="F468" s="559">
        <f>23011+(23011*0.19)</f>
        <v>27383.09</v>
      </c>
      <c r="G468" s="527"/>
      <c r="H468" s="527"/>
      <c r="I468" s="527"/>
      <c r="J468" s="527"/>
      <c r="K468" s="528">
        <f>AVERAGE(D468:F468)</f>
        <v>23498.263333333332</v>
      </c>
    </row>
    <row r="469" spans="1:23" ht="33" customHeight="1" x14ac:dyDescent="0.2">
      <c r="A469" s="100" t="s">
        <v>602</v>
      </c>
      <c r="B469" s="100" t="s">
        <v>601</v>
      </c>
      <c r="C469" s="100">
        <v>1</v>
      </c>
      <c r="D469" s="559">
        <v>1000</v>
      </c>
      <c r="E469" s="559">
        <v>1500</v>
      </c>
      <c r="F469" s="559"/>
      <c r="G469" s="527"/>
      <c r="H469" s="527"/>
      <c r="I469" s="527"/>
      <c r="J469" s="527"/>
      <c r="K469" s="528">
        <f>AVERAGE(D469:E469)</f>
        <v>1250</v>
      </c>
    </row>
    <row r="470" spans="1:23" ht="64.5" customHeight="1" x14ac:dyDescent="0.2">
      <c r="A470" s="539"/>
      <c r="B470" s="539"/>
      <c r="C470" s="539"/>
      <c r="D470" s="561"/>
      <c r="E470" s="561"/>
      <c r="F470" s="561"/>
      <c r="G470" s="539"/>
      <c r="H470" s="539"/>
      <c r="I470" s="539"/>
      <c r="J470" s="539"/>
      <c r="K470" s="539"/>
    </row>
    <row r="471" spans="1:23" ht="20.100000000000001" customHeight="1" x14ac:dyDescent="0.2">
      <c r="A471" s="526" t="s">
        <v>514</v>
      </c>
      <c r="B471" s="526"/>
      <c r="C471" s="526"/>
      <c r="D471" s="555" t="s">
        <v>532</v>
      </c>
      <c r="E471" s="555" t="s">
        <v>533</v>
      </c>
      <c r="F471" s="555" t="s">
        <v>534</v>
      </c>
      <c r="G471" s="533"/>
      <c r="H471" s="110"/>
      <c r="I471" s="112"/>
      <c r="J471" s="112"/>
      <c r="K471" s="111"/>
    </row>
    <row r="472" spans="1:23" ht="20.100000000000001" customHeight="1" x14ac:dyDescent="0.2">
      <c r="A472" s="526"/>
      <c r="B472" s="526"/>
      <c r="C472" s="526"/>
      <c r="D472" s="553" t="s">
        <v>599</v>
      </c>
      <c r="E472" s="553" t="s">
        <v>536</v>
      </c>
      <c r="F472" s="553" t="s">
        <v>537</v>
      </c>
      <c r="G472" s="113"/>
      <c r="H472" s="113"/>
      <c r="I472" s="114"/>
      <c r="J472" s="114"/>
      <c r="K472" s="111"/>
    </row>
    <row r="473" spans="1:23" ht="34.5" customHeight="1" x14ac:dyDescent="0.2">
      <c r="A473" s="115" t="s">
        <v>402</v>
      </c>
      <c r="B473" s="115" t="s">
        <v>118</v>
      </c>
      <c r="C473" s="115" t="s">
        <v>405</v>
      </c>
      <c r="D473" s="552" t="s">
        <v>522</v>
      </c>
      <c r="E473" s="552" t="s">
        <v>522</v>
      </c>
      <c r="F473" s="552" t="s">
        <v>522</v>
      </c>
      <c r="G473" s="99" t="s">
        <v>522</v>
      </c>
      <c r="H473" s="99" t="s">
        <v>522</v>
      </c>
      <c r="I473" s="99" t="s">
        <v>522</v>
      </c>
      <c r="J473" s="99" t="s">
        <v>522</v>
      </c>
      <c r="K473" s="530" t="s">
        <v>523</v>
      </c>
    </row>
    <row r="474" spans="1:23" ht="57.75" customHeight="1" x14ac:dyDescent="0.2">
      <c r="A474" s="100" t="s">
        <v>603</v>
      </c>
      <c r="B474" s="100" t="s">
        <v>601</v>
      </c>
      <c r="C474" s="100">
        <v>1</v>
      </c>
      <c r="D474" s="559">
        <v>24541.4</v>
      </c>
      <c r="E474" s="559">
        <v>22000</v>
      </c>
      <c r="F474" s="559">
        <f>23000+(23000*0.19)</f>
        <v>27370</v>
      </c>
      <c r="G474" s="527"/>
      <c r="H474" s="527"/>
      <c r="I474" s="527"/>
      <c r="J474" s="527"/>
      <c r="K474" s="528">
        <f>AVERAGE(D474:F474)</f>
        <v>24637.133333333331</v>
      </c>
    </row>
    <row r="475" spans="1:23" ht="20.100000000000001" customHeight="1" x14ac:dyDescent="0.2">
      <c r="A475" s="100" t="s">
        <v>604</v>
      </c>
      <c r="B475" s="100" t="s">
        <v>601</v>
      </c>
      <c r="C475" s="100">
        <v>2</v>
      </c>
      <c r="D475" s="559">
        <v>1000</v>
      </c>
      <c r="E475" s="559">
        <v>1500</v>
      </c>
      <c r="F475" s="559"/>
      <c r="G475" s="527"/>
      <c r="H475" s="527"/>
      <c r="I475" s="527"/>
      <c r="J475" s="527"/>
      <c r="K475" s="528">
        <f>AVERAGE(D475:F475)</f>
        <v>1250</v>
      </c>
    </row>
    <row r="476" spans="1:23" ht="20.100000000000001" customHeight="1" x14ac:dyDescent="0.2">
      <c r="A476" s="35"/>
      <c r="B476" s="35"/>
      <c r="C476" s="35"/>
      <c r="D476" s="560"/>
      <c r="E476" s="560"/>
      <c r="F476" s="560"/>
      <c r="G476" s="35"/>
      <c r="H476" s="35"/>
      <c r="I476" s="35"/>
      <c r="J476" s="35"/>
      <c r="K476" s="111"/>
    </row>
    <row r="477" spans="1:23" ht="20.100000000000001" customHeight="1" x14ac:dyDescent="0.2">
      <c r="A477" s="35"/>
      <c r="B477" s="35"/>
      <c r="C477" s="35"/>
      <c r="D477" s="560"/>
      <c r="E477" s="560"/>
      <c r="F477" s="560"/>
      <c r="G477" s="35"/>
      <c r="H477" s="35"/>
      <c r="I477" s="35"/>
      <c r="J477" s="35"/>
      <c r="K477" s="35"/>
      <c r="L477" s="35"/>
      <c r="M477" s="35"/>
      <c r="N477" s="35"/>
      <c r="O477" s="35"/>
      <c r="P477" s="35"/>
      <c r="Q477" s="35"/>
      <c r="R477" s="35"/>
      <c r="S477" s="35"/>
      <c r="T477" s="35"/>
      <c r="U477" s="35"/>
      <c r="V477" s="35"/>
      <c r="W477" s="35"/>
    </row>
    <row r="478" spans="1:23" ht="20.100000000000001" customHeight="1" x14ac:dyDescent="0.2">
      <c r="A478" s="997" t="s">
        <v>514</v>
      </c>
      <c r="B478" s="997"/>
      <c r="C478" s="997"/>
      <c r="D478" s="555" t="s">
        <v>532</v>
      </c>
      <c r="E478" s="555" t="s">
        <v>533</v>
      </c>
      <c r="F478" s="555" t="s">
        <v>534</v>
      </c>
      <c r="G478" s="533"/>
      <c r="H478" s="110"/>
      <c r="I478" s="112"/>
      <c r="J478" s="112"/>
      <c r="K478" s="111"/>
    </row>
    <row r="479" spans="1:23" ht="33.75" customHeight="1" x14ac:dyDescent="0.2">
      <c r="A479" s="997"/>
      <c r="B479" s="997"/>
      <c r="C479" s="997"/>
      <c r="D479" s="553" t="s">
        <v>599</v>
      </c>
      <c r="E479" s="553" t="s">
        <v>536</v>
      </c>
      <c r="F479" s="553" t="s">
        <v>537</v>
      </c>
      <c r="G479" s="113"/>
      <c r="H479" s="113"/>
      <c r="I479" s="114"/>
      <c r="J479" s="114"/>
      <c r="K479" s="111"/>
    </row>
    <row r="480" spans="1:23" ht="35.25" customHeight="1" x14ac:dyDescent="0.2">
      <c r="A480" s="115" t="s">
        <v>402</v>
      </c>
      <c r="B480" s="115" t="s">
        <v>118</v>
      </c>
      <c r="C480" s="115" t="s">
        <v>405</v>
      </c>
      <c r="D480" s="552" t="s">
        <v>522</v>
      </c>
      <c r="E480" s="552" t="s">
        <v>522</v>
      </c>
      <c r="F480" s="552" t="s">
        <v>522</v>
      </c>
      <c r="G480" s="99" t="s">
        <v>522</v>
      </c>
      <c r="H480" s="99" t="s">
        <v>522</v>
      </c>
      <c r="I480" s="99" t="s">
        <v>522</v>
      </c>
      <c r="J480" s="99" t="s">
        <v>522</v>
      </c>
      <c r="K480" s="530" t="s">
        <v>523</v>
      </c>
    </row>
    <row r="481" spans="1:16" ht="87.75" customHeight="1" x14ac:dyDescent="0.2">
      <c r="A481" s="100" t="s">
        <v>605</v>
      </c>
      <c r="B481" s="100" t="s">
        <v>601</v>
      </c>
      <c r="C481" s="100">
        <v>1</v>
      </c>
      <c r="D481" s="559">
        <f>52368.3</f>
        <v>52368.3</v>
      </c>
      <c r="E481" s="559">
        <v>44000</v>
      </c>
      <c r="F481" s="559">
        <f>46385+(46385*0.19)</f>
        <v>55198.15</v>
      </c>
      <c r="G481" s="527"/>
      <c r="H481" s="527"/>
      <c r="I481" s="527"/>
      <c r="J481" s="527"/>
      <c r="K481" s="528">
        <f>AVERAGE(D481:F481)</f>
        <v>50522.15</v>
      </c>
    </row>
    <row r="482" spans="1:16" ht="42" customHeight="1" x14ac:dyDescent="0.25">
      <c r="A482" s="100" t="s">
        <v>602</v>
      </c>
      <c r="B482" s="100" t="s">
        <v>601</v>
      </c>
      <c r="C482" s="100">
        <v>2</v>
      </c>
      <c r="D482" s="559">
        <v>1000</v>
      </c>
      <c r="E482" s="559">
        <v>1500</v>
      </c>
      <c r="F482" s="559"/>
      <c r="G482" s="527"/>
      <c r="H482" s="527"/>
      <c r="I482" s="527"/>
      <c r="J482" s="527"/>
      <c r="K482" s="528">
        <f>AVERAGE(D482:F482)</f>
        <v>1250</v>
      </c>
      <c r="P482" s="538"/>
    </row>
    <row r="483" spans="1:16" ht="42" customHeight="1" x14ac:dyDescent="0.25">
      <c r="A483" s="97"/>
      <c r="B483" s="97"/>
      <c r="C483" s="97"/>
      <c r="D483" s="558"/>
      <c r="E483" s="558"/>
      <c r="F483" s="558"/>
      <c r="G483" s="540"/>
      <c r="H483" s="540"/>
      <c r="I483" s="540"/>
      <c r="J483" s="540"/>
      <c r="K483" s="539"/>
      <c r="P483" s="538"/>
    </row>
    <row r="484" spans="1:16" ht="20.25" customHeight="1" x14ac:dyDescent="0.25">
      <c r="B484" s="35"/>
      <c r="C484" s="35"/>
      <c r="D484" s="557">
        <v>1</v>
      </c>
      <c r="E484" s="557">
        <v>2</v>
      </c>
      <c r="F484" s="557">
        <v>3</v>
      </c>
      <c r="G484" s="255">
        <v>4</v>
      </c>
      <c r="H484" s="255">
        <v>5</v>
      </c>
      <c r="I484" s="255">
        <v>6</v>
      </c>
      <c r="J484" s="255">
        <v>7</v>
      </c>
      <c r="K484" s="111"/>
      <c r="P484" s="538"/>
    </row>
    <row r="485" spans="1:16" ht="22.5" customHeight="1" x14ac:dyDescent="0.25">
      <c r="A485" s="526" t="s">
        <v>514</v>
      </c>
      <c r="B485" s="526"/>
      <c r="C485" s="526"/>
      <c r="D485" s="554" t="s">
        <v>606</v>
      </c>
      <c r="E485" s="556" t="s">
        <v>607</v>
      </c>
      <c r="F485" s="555" t="s">
        <v>608</v>
      </c>
      <c r="G485" s="533"/>
      <c r="H485" s="110"/>
      <c r="I485" s="112"/>
      <c r="J485" s="112"/>
      <c r="K485" s="111"/>
      <c r="P485" s="538"/>
    </row>
    <row r="486" spans="1:16" ht="20.25" customHeight="1" x14ac:dyDescent="0.25">
      <c r="A486" s="526" t="s">
        <v>518</v>
      </c>
      <c r="B486" s="526"/>
      <c r="C486" s="526"/>
      <c r="D486" s="554" t="s">
        <v>609</v>
      </c>
      <c r="E486" s="553" t="s">
        <v>610</v>
      </c>
      <c r="F486" s="553" t="s">
        <v>611</v>
      </c>
      <c r="G486" s="113"/>
      <c r="H486" s="113"/>
      <c r="I486" s="114"/>
      <c r="J486" s="114"/>
      <c r="K486" s="111"/>
      <c r="P486" s="538"/>
    </row>
    <row r="487" spans="1:16" ht="42" customHeight="1" x14ac:dyDescent="0.25">
      <c r="A487" s="115" t="s">
        <v>402</v>
      </c>
      <c r="B487" s="115" t="s">
        <v>118</v>
      </c>
      <c r="C487" s="115" t="s">
        <v>405</v>
      </c>
      <c r="D487" s="552" t="s">
        <v>522</v>
      </c>
      <c r="E487" s="552" t="s">
        <v>522</v>
      </c>
      <c r="F487" s="552" t="s">
        <v>522</v>
      </c>
      <c r="G487" s="99" t="s">
        <v>522</v>
      </c>
      <c r="H487" s="99" t="s">
        <v>522</v>
      </c>
      <c r="I487" s="99" t="s">
        <v>522</v>
      </c>
      <c r="J487" s="99" t="s">
        <v>522</v>
      </c>
      <c r="K487" s="530" t="s">
        <v>523</v>
      </c>
      <c r="P487" s="538"/>
    </row>
    <row r="488" spans="1:16" ht="18" customHeight="1" x14ac:dyDescent="0.25">
      <c r="A488" s="551" t="s">
        <v>612</v>
      </c>
      <c r="B488" s="38">
        <v>1</v>
      </c>
      <c r="C488" s="550"/>
      <c r="D488" s="549">
        <v>720000</v>
      </c>
      <c r="E488" s="548">
        <v>684250</v>
      </c>
      <c r="F488" s="547">
        <v>500000</v>
      </c>
      <c r="G488" s="546"/>
      <c r="H488" s="546"/>
      <c r="I488" s="546"/>
      <c r="J488" s="546"/>
      <c r="K488" s="542">
        <f>AVERAGE(D488:F488)</f>
        <v>634750</v>
      </c>
      <c r="P488" s="538"/>
    </row>
    <row r="489" spans="1:16" ht="24" customHeight="1" x14ac:dyDescent="0.25">
      <c r="A489" s="545" t="s">
        <v>613</v>
      </c>
      <c r="B489" s="376">
        <v>1</v>
      </c>
      <c r="C489" s="100"/>
      <c r="D489" s="544">
        <v>988000</v>
      </c>
      <c r="E489" s="543">
        <v>1344700</v>
      </c>
      <c r="F489" s="527"/>
      <c r="G489" s="527"/>
      <c r="H489" s="527"/>
      <c r="I489" s="527"/>
      <c r="J489" s="527"/>
      <c r="K489" s="542">
        <f>AVERAGE(D489:F489)</f>
        <v>1166350</v>
      </c>
      <c r="P489" s="538"/>
    </row>
    <row r="490" spans="1:16" ht="42" customHeight="1" x14ac:dyDescent="0.25">
      <c r="A490" s="97"/>
      <c r="B490" s="97"/>
      <c r="C490" s="97"/>
      <c r="D490" s="541"/>
      <c r="E490" s="541"/>
      <c r="F490" s="541"/>
      <c r="G490" s="540"/>
      <c r="H490" s="540"/>
      <c r="I490" s="540"/>
      <c r="J490" s="540"/>
      <c r="K490" s="539"/>
      <c r="P490" s="538"/>
    </row>
    <row r="491" spans="1:16" ht="20.100000000000001" customHeight="1" x14ac:dyDescent="0.2">
      <c r="A491" s="35"/>
    </row>
    <row r="492" spans="1:16" ht="20.100000000000001" customHeight="1" x14ac:dyDescent="0.2">
      <c r="B492" s="35"/>
      <c r="C492" s="35"/>
      <c r="D492" s="255"/>
      <c r="E492" s="255"/>
      <c r="F492" s="255"/>
      <c r="G492" s="255"/>
      <c r="H492" s="255"/>
      <c r="I492" s="255"/>
      <c r="J492" s="255"/>
      <c r="K492" s="111"/>
    </row>
    <row r="493" spans="1:16" ht="20.100000000000001" customHeight="1" x14ac:dyDescent="0.2">
      <c r="A493" s="997"/>
      <c r="B493" s="997"/>
      <c r="C493" s="997"/>
      <c r="D493" s="536"/>
      <c r="E493" s="535"/>
      <c r="F493" s="534"/>
      <c r="G493" s="533"/>
      <c r="H493" s="110"/>
      <c r="I493" s="112"/>
      <c r="J493" s="112"/>
      <c r="K493" s="111"/>
    </row>
    <row r="494" spans="1:16" ht="20.100000000000001" customHeight="1" x14ac:dyDescent="0.2">
      <c r="A494" s="997"/>
      <c r="B494" s="997"/>
      <c r="C494" s="997"/>
      <c r="D494" s="532"/>
      <c r="E494" s="531"/>
      <c r="F494" s="531"/>
      <c r="G494" s="113"/>
      <c r="H494" s="113"/>
      <c r="I494" s="114"/>
      <c r="J494" s="114"/>
      <c r="K494" s="111"/>
    </row>
    <row r="495" spans="1:16" ht="39.75" customHeight="1" x14ac:dyDescent="0.2">
      <c r="A495" s="115"/>
      <c r="B495" s="115"/>
      <c r="C495" s="115"/>
      <c r="D495" s="99"/>
      <c r="E495" s="99"/>
      <c r="F495" s="99"/>
      <c r="G495" s="99"/>
      <c r="H495" s="99"/>
      <c r="I495" s="99"/>
      <c r="J495" s="99"/>
      <c r="K495" s="530"/>
    </row>
    <row r="496" spans="1:16" ht="100.5" customHeight="1" x14ac:dyDescent="0.2">
      <c r="A496" s="537"/>
      <c r="B496" s="100"/>
      <c r="C496" s="100"/>
      <c r="D496" s="527"/>
      <c r="E496" s="527"/>
      <c r="F496" s="527"/>
      <c r="G496" s="527"/>
      <c r="H496" s="527"/>
      <c r="I496" s="527"/>
      <c r="J496" s="527"/>
      <c r="K496" s="528"/>
    </row>
    <row r="497" spans="1:11" ht="39.75" customHeight="1" x14ac:dyDescent="0.2"/>
    <row r="498" spans="1:11" ht="20.100000000000001" customHeight="1" x14ac:dyDescent="0.2">
      <c r="A498" s="35"/>
      <c r="B498" s="35"/>
      <c r="C498" s="35"/>
      <c r="D498" s="255"/>
      <c r="E498" s="255"/>
      <c r="F498" s="255"/>
      <c r="G498" s="255"/>
      <c r="H498" s="255"/>
      <c r="I498" s="255"/>
      <c r="J498" s="255"/>
      <c r="K498" s="111"/>
    </row>
    <row r="499" spans="1:11" ht="20.100000000000001" customHeight="1" x14ac:dyDescent="0.2">
      <c r="A499" s="997"/>
      <c r="B499" s="997"/>
      <c r="C499" s="997"/>
      <c r="D499" s="536"/>
      <c r="E499" s="535"/>
      <c r="F499" s="534"/>
      <c r="G499" s="533"/>
      <c r="H499" s="110"/>
      <c r="I499" s="112"/>
      <c r="J499" s="112"/>
      <c r="K499" s="111"/>
    </row>
    <row r="500" spans="1:11" ht="20.100000000000001" customHeight="1" x14ac:dyDescent="0.2">
      <c r="A500" s="997"/>
      <c r="B500" s="997"/>
      <c r="C500" s="997"/>
      <c r="D500" s="532"/>
      <c r="E500" s="531"/>
      <c r="F500" s="531"/>
      <c r="G500" s="113"/>
      <c r="H500" s="113"/>
      <c r="I500" s="114"/>
      <c r="J500" s="114"/>
      <c r="K500" s="111"/>
    </row>
    <row r="501" spans="1:11" ht="45" customHeight="1" x14ac:dyDescent="0.2">
      <c r="A501" s="115"/>
      <c r="B501" s="115"/>
      <c r="C501" s="115"/>
      <c r="D501" s="99"/>
      <c r="E501" s="99"/>
      <c r="F501" s="99"/>
      <c r="G501" s="99"/>
      <c r="H501" s="99"/>
      <c r="I501" s="99"/>
      <c r="J501" s="99"/>
      <c r="K501" s="530"/>
    </row>
    <row r="502" spans="1:11" ht="96.75" customHeight="1" x14ac:dyDescent="0.2">
      <c r="A502" s="537"/>
      <c r="B502" s="100"/>
      <c r="C502" s="100"/>
      <c r="D502" s="527"/>
      <c r="E502" s="527"/>
      <c r="F502" s="527"/>
      <c r="G502" s="527"/>
      <c r="H502" s="527"/>
      <c r="I502" s="527"/>
      <c r="J502" s="527"/>
      <c r="K502" s="528"/>
    </row>
    <row r="504" spans="1:11" ht="20.100000000000001" customHeight="1" x14ac:dyDescent="0.2">
      <c r="A504" s="35"/>
      <c r="B504" s="35"/>
      <c r="C504" s="35"/>
      <c r="D504" s="255"/>
      <c r="E504" s="255"/>
      <c r="F504" s="255"/>
      <c r="G504" s="255"/>
      <c r="H504" s="255"/>
      <c r="I504" s="255"/>
      <c r="J504" s="255"/>
      <c r="K504" s="111"/>
    </row>
    <row r="505" spans="1:11" ht="20.100000000000001" customHeight="1" x14ac:dyDescent="0.2">
      <c r="A505" s="997"/>
      <c r="B505" s="997"/>
      <c r="C505" s="997"/>
      <c r="D505" s="536"/>
      <c r="E505" s="535"/>
      <c r="F505" s="534"/>
      <c r="G505" s="533"/>
      <c r="H505" s="110"/>
      <c r="I505" s="112"/>
      <c r="J505" s="112"/>
      <c r="K505" s="111"/>
    </row>
    <row r="506" spans="1:11" ht="33" customHeight="1" x14ac:dyDescent="0.2">
      <c r="A506" s="997"/>
      <c r="B506" s="997"/>
      <c r="C506" s="997"/>
      <c r="D506" s="532"/>
      <c r="E506" s="531"/>
      <c r="F506" s="531"/>
      <c r="G506" s="113"/>
      <c r="H506" s="113"/>
      <c r="I506" s="114"/>
      <c r="J506" s="114"/>
      <c r="K506" s="111"/>
    </row>
    <row r="507" spans="1:11" ht="41.25" customHeight="1" x14ac:dyDescent="0.2">
      <c r="A507" s="115"/>
      <c r="B507" s="115"/>
      <c r="C507" s="115"/>
      <c r="D507" s="99"/>
      <c r="E507" s="99"/>
      <c r="F507" s="99"/>
      <c r="G507" s="99"/>
      <c r="H507" s="99"/>
      <c r="I507" s="99"/>
      <c r="J507" s="99"/>
      <c r="K507" s="530"/>
    </row>
    <row r="508" spans="1:11" ht="65.25" customHeight="1" x14ac:dyDescent="0.2">
      <c r="A508" s="537"/>
      <c r="B508" s="100"/>
      <c r="C508" s="100"/>
      <c r="D508" s="527"/>
      <c r="E508" s="527"/>
      <c r="F508" s="527"/>
      <c r="G508" s="527"/>
      <c r="H508" s="527"/>
      <c r="I508" s="527"/>
      <c r="J508" s="527"/>
      <c r="K508" s="528"/>
    </row>
    <row r="509" spans="1:11" ht="39" customHeight="1" x14ac:dyDescent="0.2"/>
    <row r="510" spans="1:11" ht="23.25" customHeight="1" x14ac:dyDescent="0.2">
      <c r="A510" s="35"/>
      <c r="B510" s="35"/>
      <c r="C510" s="35"/>
      <c r="D510" s="255"/>
      <c r="E510" s="255"/>
      <c r="F510" s="255"/>
      <c r="G510" s="255"/>
      <c r="H510" s="255"/>
      <c r="I510" s="255"/>
      <c r="J510" s="255"/>
      <c r="K510" s="111"/>
    </row>
    <row r="511" spans="1:11" ht="20.100000000000001" customHeight="1" x14ac:dyDescent="0.2">
      <c r="A511" s="997"/>
      <c r="B511" s="997"/>
      <c r="C511" s="997"/>
      <c r="D511" s="536"/>
      <c r="E511" s="535"/>
      <c r="F511" s="534"/>
      <c r="G511" s="533"/>
      <c r="H511" s="110"/>
      <c r="I511" s="112"/>
      <c r="J511" s="112"/>
      <c r="K511" s="111"/>
    </row>
    <row r="512" spans="1:11" ht="20.100000000000001" customHeight="1" x14ac:dyDescent="0.2">
      <c r="A512" s="997"/>
      <c r="B512" s="997"/>
      <c r="C512" s="997"/>
      <c r="D512" s="532"/>
      <c r="E512" s="531"/>
      <c r="F512" s="531"/>
      <c r="G512" s="113"/>
      <c r="H512" s="113"/>
      <c r="I512" s="114"/>
      <c r="J512" s="114"/>
      <c r="K512" s="111"/>
    </row>
    <row r="513" spans="1:11" ht="37.5" customHeight="1" x14ac:dyDescent="0.2">
      <c r="A513" s="115"/>
      <c r="B513" s="115"/>
      <c r="C513" s="115"/>
      <c r="D513" s="99"/>
      <c r="E513" s="99"/>
      <c r="F513" s="99"/>
      <c r="G513" s="99"/>
      <c r="H513" s="99"/>
      <c r="I513" s="99"/>
      <c r="J513" s="99"/>
      <c r="K513" s="530"/>
    </row>
    <row r="514" spans="1:11" ht="70.5" customHeight="1" x14ac:dyDescent="0.2">
      <c r="A514" s="537"/>
      <c r="B514" s="100"/>
      <c r="C514" s="100"/>
      <c r="D514" s="527"/>
      <c r="E514" s="527"/>
      <c r="F514" s="527"/>
      <c r="G514" s="527"/>
      <c r="H514" s="527"/>
      <c r="I514" s="527"/>
      <c r="J514" s="527"/>
      <c r="K514" s="528"/>
    </row>
    <row r="516" spans="1:11" ht="20.100000000000001" customHeight="1" x14ac:dyDescent="0.2">
      <c r="A516" s="35"/>
      <c r="B516" s="35"/>
      <c r="C516" s="35"/>
      <c r="D516" s="255"/>
      <c r="E516" s="255"/>
      <c r="F516" s="255"/>
      <c r="G516" s="255"/>
      <c r="H516" s="255"/>
      <c r="I516" s="255"/>
      <c r="J516" s="255"/>
      <c r="K516" s="111"/>
    </row>
    <row r="517" spans="1:11" ht="20.100000000000001" customHeight="1" x14ac:dyDescent="0.2">
      <c r="A517" s="997"/>
      <c r="B517" s="997"/>
      <c r="C517" s="997"/>
      <c r="D517" s="536"/>
      <c r="E517" s="535"/>
      <c r="F517" s="534"/>
      <c r="G517" s="533"/>
      <c r="H517" s="110"/>
      <c r="I517" s="112"/>
      <c r="J517" s="112"/>
      <c r="K517" s="111"/>
    </row>
    <row r="518" spans="1:11" ht="20.100000000000001" customHeight="1" x14ac:dyDescent="0.2">
      <c r="A518" s="997"/>
      <c r="B518" s="997"/>
      <c r="C518" s="997"/>
      <c r="D518" s="532"/>
      <c r="E518" s="531"/>
      <c r="F518" s="531"/>
      <c r="G518" s="113"/>
      <c r="H518" s="113"/>
      <c r="I518" s="114"/>
      <c r="J518" s="114"/>
      <c r="K518" s="111"/>
    </row>
    <row r="519" spans="1:11" ht="39" customHeight="1" x14ac:dyDescent="0.2">
      <c r="A519" s="115"/>
      <c r="B519" s="115"/>
      <c r="C519" s="115"/>
      <c r="D519" s="99"/>
      <c r="E519" s="99"/>
      <c r="F519" s="99"/>
      <c r="G519" s="99"/>
      <c r="H519" s="99"/>
      <c r="I519" s="99"/>
      <c r="J519" s="99"/>
      <c r="K519" s="530"/>
    </row>
    <row r="520" spans="1:11" ht="187.5" customHeight="1" x14ac:dyDescent="0.2">
      <c r="A520" s="529"/>
      <c r="B520" s="100"/>
      <c r="C520" s="100"/>
      <c r="D520" s="527"/>
      <c r="E520" s="527"/>
      <c r="F520" s="527"/>
      <c r="G520" s="527"/>
      <c r="H520" s="527"/>
      <c r="I520" s="527"/>
      <c r="J520" s="527"/>
      <c r="K520" s="528"/>
    </row>
    <row r="526" spans="1:11" ht="20.100000000000001" customHeight="1" thickBot="1" x14ac:dyDescent="0.25"/>
    <row r="527" spans="1:11" ht="54" customHeight="1" thickBot="1" x14ac:dyDescent="0.25">
      <c r="A527" s="998" t="s">
        <v>614</v>
      </c>
      <c r="B527" s="999"/>
      <c r="C527" s="999"/>
      <c r="D527" s="999"/>
      <c r="E527" s="999"/>
      <c r="F527" s="999"/>
      <c r="G527" s="999"/>
      <c r="H527" s="999"/>
      <c r="I527" s="999"/>
      <c r="J527" s="999"/>
      <c r="K527" s="1000"/>
    </row>
  </sheetData>
  <sheetProtection algorithmName="SHA-512" hashValue="HT4YKhAfoKQc10bmMHYHny1lUMcovQHdYf8Lr9OfhrNoAYgnjzqwGus5XWD/6ENXBSLNhwoT04ZK/iLOeiE56g==" saltValue="DTYwrU1bOhsCA1LBnMm8vQ==" spinCount="100000" sheet="1" objects="1" scenarios="1" formatCells="0" formatColumns="0" formatRows="0" insertColumns="0" insertRows="0" insertHyperlinks="0" deleteColumns="0" deleteRows="0" sort="0" autoFilter="0" pivotTables="0"/>
  <mergeCells count="54">
    <mergeCell ref="A368:C368"/>
    <mergeCell ref="A1:A3"/>
    <mergeCell ref="B1:K1"/>
    <mergeCell ref="B2:K2"/>
    <mergeCell ref="B3:H3"/>
    <mergeCell ref="I3:K3"/>
    <mergeCell ref="A5:C5"/>
    <mergeCell ref="D5:K5"/>
    <mergeCell ref="A6:C6"/>
    <mergeCell ref="D6:K6"/>
    <mergeCell ref="A9:C9"/>
    <mergeCell ref="A10:C10"/>
    <mergeCell ref="A367:C367"/>
    <mergeCell ref="A412:C412"/>
    <mergeCell ref="A373:C373"/>
    <mergeCell ref="A374:C374"/>
    <mergeCell ref="A387:C387"/>
    <mergeCell ref="A388:C388"/>
    <mergeCell ref="A393:C393"/>
    <mergeCell ref="A394:C394"/>
    <mergeCell ref="A399:C399"/>
    <mergeCell ref="A400:C400"/>
    <mergeCell ref="A405:C405"/>
    <mergeCell ref="A406:C406"/>
    <mergeCell ref="A411:C411"/>
    <mergeCell ref="A448:C448"/>
    <mergeCell ref="A417:C417"/>
    <mergeCell ref="A418:C418"/>
    <mergeCell ref="A423:C423"/>
    <mergeCell ref="A424:C424"/>
    <mergeCell ref="A429:C429"/>
    <mergeCell ref="A430:C430"/>
    <mergeCell ref="A435:C435"/>
    <mergeCell ref="A436:C436"/>
    <mergeCell ref="A441:C441"/>
    <mergeCell ref="A442:C442"/>
    <mergeCell ref="A447:C447"/>
    <mergeCell ref="A506:C506"/>
    <mergeCell ref="A454:C454"/>
    <mergeCell ref="A455:C455"/>
    <mergeCell ref="A460:C460"/>
    <mergeCell ref="A461:C461"/>
    <mergeCell ref="A478:C478"/>
    <mergeCell ref="A479:C479"/>
    <mergeCell ref="A493:C493"/>
    <mergeCell ref="A494:C494"/>
    <mergeCell ref="A499:C499"/>
    <mergeCell ref="A500:C500"/>
    <mergeCell ref="A505:C505"/>
    <mergeCell ref="A511:C511"/>
    <mergeCell ref="A512:C512"/>
    <mergeCell ref="A517:C517"/>
    <mergeCell ref="A518:C518"/>
    <mergeCell ref="A527:K527"/>
  </mergeCells>
  <hyperlinks>
    <hyperlink ref="L1" location="ins" display="Instructivo" xr:uid="{1E94E898-0DAC-4566-9F9C-E1ED5CE36B42}"/>
    <hyperlink ref="E9" r:id="rId1" location="position=2&amp;search_layout=stack&amp;type=item&amp;tracking_id=d8c49a98-123e-44bb-af87-3f7b1715e513" xr:uid="{550BEECB-C8CE-437A-BA12-093508017C7D}"/>
    <hyperlink ref="F9" r:id="rId2" xr:uid="{3F6F4F97-E9A1-4853-8F48-508D851DD370}"/>
    <hyperlink ref="D411" r:id="rId3" xr:uid="{56EE9B6F-3081-43EF-92E9-233FB75FE7CD}"/>
    <hyperlink ref="E411" r:id="rId4" xr:uid="{2DEA0D0D-8B48-4F88-9F6B-835B81259B26}"/>
    <hyperlink ref="F423" r:id="rId5" xr:uid="{EF139A1E-26DB-4B4D-A138-1A0C3D08CFE2}"/>
    <hyperlink ref="F460" r:id="rId6" location="position=11&amp;search_layout=stack&amp;type=item&amp;tracking_id=e0726ae0-ae71-4155-9f79-f2d8315c0d06" xr:uid="{43F6ED96-9973-49D3-B299-C4BBE0D8767F}"/>
    <hyperlink ref="F417" r:id="rId7" location="position=5&amp;search_layout=stack&amp;type=item&amp;tracking_id=7cea0811-9bfd-47de-b3df-092420dd486b" xr:uid="{56BCFFAA-4377-4A17-BAD7-C3818184EB21}"/>
    <hyperlink ref="E399" r:id="rId8" xr:uid="{08C8C943-8899-455F-8B9E-1D334CBD48DA}"/>
    <hyperlink ref="D454" r:id="rId9" xr:uid="{56E04C37-5F5C-40A9-8B1B-084B514B1437}"/>
    <hyperlink ref="E429" r:id="rId10" xr:uid="{CD4E8C46-96EA-4071-BDBF-6BB23C330FF4}"/>
    <hyperlink ref="E441" r:id="rId11" xr:uid="{7BAB804C-D174-4AD0-9893-97149CD322FA}"/>
    <hyperlink ref="F399" r:id="rId12" xr:uid="{52DA1D15-7863-43EC-A780-14EBCBB73E30}"/>
    <hyperlink ref="E405" r:id="rId13" xr:uid="{A72CF285-C841-475E-B7E4-2B5A6F9E6621}"/>
    <hyperlink ref="D417" r:id="rId14" xr:uid="{5788DE62-34E0-4249-988D-339AFA9B8259}"/>
    <hyperlink ref="D423" r:id="rId15" xr:uid="{034A2F14-2CC7-4FCE-A5CF-BA1B97EC1774}"/>
    <hyperlink ref="D429" r:id="rId16" xr:uid="{0D24DC99-2CA1-47CE-ACBF-8EFCA85E60C5}"/>
    <hyperlink ref="F429" r:id="rId17" xr:uid="{602C104A-1912-45BE-B621-24EADC6098E7}"/>
    <hyperlink ref="D435" r:id="rId18" location="position=1&amp;search_layout=stack&amp;type=item&amp;tracking_id=025fcd02-cdfc-4c1b-82b5-9bfc438d85bc" xr:uid="{4293A3F7-8638-4BBD-B3CE-9324A3DCBFA3}"/>
    <hyperlink ref="D441" r:id="rId19" xr:uid="{47EDE8DB-3CBB-44EE-B60B-20535DAC5CDC}"/>
    <hyperlink ref="F441" r:id="rId20" xr:uid="{11396E83-6CF3-4A2C-BFCF-7ED7491A93DB}"/>
    <hyperlink ref="D460" r:id="rId21" xr:uid="{DC8B379E-64F8-4E5F-BFEC-C1CB8B1860A7}"/>
    <hyperlink ref="D387" r:id="rId22" xr:uid="{E2980681-51E2-48B1-8441-B231F453F480}"/>
    <hyperlink ref="D405" r:id="rId23" xr:uid="{285ECB74-C931-42C2-903A-E044EC261DA2}"/>
    <hyperlink ref="D381" r:id="rId24" xr:uid="{DA6F263C-71B9-463C-942B-AD2719119ED5}"/>
    <hyperlink ref="D399" r:id="rId25" location="position=3&amp;search_layout=stack&amp;type=item&amp;tracking_id=790831d7-93e6-40a5-9da7-dbb8d265b813" xr:uid="{5783FC3A-8F6A-4FAD-9998-64F29DC60AB6}"/>
    <hyperlink ref="E417" r:id="rId26" xr:uid="{3727332D-E8C6-4625-9FE5-6A25DE198C65}"/>
    <hyperlink ref="E423" r:id="rId27" xr:uid="{52D06A36-0F39-49B7-BB3C-616984ECEDE9}"/>
  </hyperlinks>
  <pageMargins left="0.25" right="0.25" top="0.75" bottom="0.75" header="0.3" footer="0.3"/>
  <pageSetup scale="90" orientation="portrait" horizontalDpi="4294967295" verticalDpi="4294967295" r:id="rId28"/>
  <drawing r:id="rId29"/>
  <legacyDrawing r:id="rId3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9">
    <tabColor theme="5" tint="0.39997558519241921"/>
    <pageSetUpPr fitToPage="1"/>
  </sheetPr>
  <dimension ref="A1:M356"/>
  <sheetViews>
    <sheetView showGridLines="0" zoomScaleNormal="100" workbookViewId="0">
      <pane ySplit="11" topLeftCell="A12" activePane="bottomLeft" state="frozen"/>
      <selection activeCell="A17" sqref="A17:E17"/>
      <selection pane="bottomLeft" activeCell="F19" sqref="F19"/>
    </sheetView>
  </sheetViews>
  <sheetFormatPr baseColWidth="10" defaultColWidth="11.5" defaultRowHeight="20.100000000000001" customHeight="1" x14ac:dyDescent="0.2"/>
  <cols>
    <col min="1" max="1" width="39.5" style="104" customWidth="1"/>
    <col min="2" max="2" width="12.83203125" style="104" customWidth="1"/>
    <col min="3" max="3" width="11.83203125" style="104" customWidth="1"/>
    <col min="4" max="4" width="22.83203125" style="104" customWidth="1"/>
    <col min="5" max="10" width="22.83203125" style="38" customWidth="1"/>
    <col min="11" max="11" width="20.33203125" style="38" customWidth="1"/>
    <col min="12" max="12" width="20.5" style="38" customWidth="1"/>
    <col min="13" max="13" width="21.5" style="38" hidden="1" customWidth="1"/>
    <col min="14" max="16384" width="11.5" style="38"/>
  </cols>
  <sheetData>
    <row r="1" spans="1:13" ht="20.100000000000001" customHeight="1" x14ac:dyDescent="0.2">
      <c r="A1" s="1001"/>
      <c r="B1" s="841" t="s">
        <v>0</v>
      </c>
      <c r="C1" s="841"/>
      <c r="D1" s="841"/>
      <c r="E1" s="841"/>
      <c r="F1" s="841"/>
      <c r="G1" s="841"/>
      <c r="H1" s="841"/>
      <c r="I1" s="841"/>
      <c r="J1" s="841"/>
      <c r="K1" s="846"/>
      <c r="L1" s="189" t="s">
        <v>104</v>
      </c>
      <c r="M1" s="34"/>
    </row>
    <row r="2" spans="1:13" ht="20.100000000000001" customHeight="1" x14ac:dyDescent="0.2">
      <c r="A2" s="1002"/>
      <c r="B2" s="843" t="s">
        <v>510</v>
      </c>
      <c r="C2" s="843"/>
      <c r="D2" s="843"/>
      <c r="E2" s="843"/>
      <c r="F2" s="843"/>
      <c r="G2" s="843"/>
      <c r="H2" s="843"/>
      <c r="I2" s="843"/>
      <c r="J2" s="843"/>
      <c r="K2" s="847"/>
    </row>
    <row r="3" spans="1:13" ht="20.100000000000001" customHeight="1" thickBot="1" x14ac:dyDescent="0.25">
      <c r="A3" s="1003"/>
      <c r="B3" s="845" t="s">
        <v>2</v>
      </c>
      <c r="C3" s="845"/>
      <c r="D3" s="845"/>
      <c r="E3" s="845"/>
      <c r="F3" s="845"/>
      <c r="G3" s="845"/>
      <c r="H3" s="845"/>
      <c r="I3" s="1004" t="str">
        <f>Instructivo!G3</f>
        <v>VERSIÓN: 04</v>
      </c>
      <c r="J3" s="1005"/>
      <c r="K3" s="1006"/>
    </row>
    <row r="4" spans="1:13" ht="20.100000000000001" customHeight="1" thickBot="1" x14ac:dyDescent="0.25">
      <c r="A4" s="134"/>
      <c r="B4" s="35"/>
      <c r="C4" s="35"/>
      <c r="D4" s="35"/>
      <c r="E4" s="35"/>
      <c r="F4" s="35"/>
      <c r="G4" s="35"/>
      <c r="H4" s="35"/>
      <c r="I4" s="35"/>
      <c r="J4" s="35"/>
      <c r="K4" s="35"/>
    </row>
    <row r="5" spans="1:13" ht="20.100000000000001" customHeight="1" thickBot="1" x14ac:dyDescent="0.25">
      <c r="A5" s="957" t="s">
        <v>106</v>
      </c>
      <c r="B5" s="849"/>
      <c r="C5" s="963"/>
      <c r="D5" s="1007" t="str">
        <f>'Plan Ejecución'!AE5</f>
        <v>Convenio Interadministrativo</v>
      </c>
      <c r="E5" s="1008"/>
      <c r="F5" s="1008"/>
      <c r="G5" s="1008"/>
      <c r="H5" s="1008"/>
      <c r="I5" s="1008"/>
      <c r="J5" s="1008"/>
      <c r="K5" s="1009"/>
    </row>
    <row r="6" spans="1:13" ht="36.75" customHeight="1" thickBot="1" x14ac:dyDescent="0.25">
      <c r="A6" s="957" t="s">
        <v>108</v>
      </c>
      <c r="B6" s="849"/>
      <c r="C6" s="963"/>
      <c r="D6" s="1007" t="str">
        <f>'Plan Ejecución'!AE6</f>
        <v>Aunar esfuerzos con el municipio de Heliconia para ejecución de las metas planteadas en el Plan de Acción 2024-2027 "Conectados por la vida"</v>
      </c>
      <c r="E6" s="1008"/>
      <c r="F6" s="1008"/>
      <c r="G6" s="1008"/>
      <c r="H6" s="1008"/>
      <c r="I6" s="1008"/>
      <c r="J6" s="1008"/>
      <c r="K6" s="1009"/>
    </row>
    <row r="7" spans="1:13" ht="20.100000000000001" customHeight="1" x14ac:dyDescent="0.2">
      <c r="A7" s="134"/>
      <c r="B7" s="35"/>
      <c r="C7" s="35"/>
      <c r="D7" s="35"/>
      <c r="E7" s="35"/>
      <c r="F7" s="35"/>
      <c r="G7" s="35"/>
      <c r="H7" s="35"/>
      <c r="I7" s="35"/>
      <c r="J7" s="35"/>
      <c r="K7" s="35"/>
    </row>
    <row r="8" spans="1:13" s="35" customFormat="1" ht="20.100000000000001" customHeight="1" x14ac:dyDescent="0.2">
      <c r="D8" s="255">
        <v>1</v>
      </c>
      <c r="E8" s="255">
        <v>2</v>
      </c>
      <c r="F8" s="255">
        <v>3</v>
      </c>
      <c r="G8" s="255">
        <v>4</v>
      </c>
      <c r="H8" s="255">
        <v>5</v>
      </c>
      <c r="I8" s="255">
        <v>6</v>
      </c>
      <c r="J8" s="255">
        <v>7</v>
      </c>
      <c r="K8" s="111"/>
    </row>
    <row r="9" spans="1:13" s="35" customFormat="1" ht="27" customHeight="1" x14ac:dyDescent="0.2">
      <c r="A9" s="997" t="s">
        <v>514</v>
      </c>
      <c r="B9" s="997"/>
      <c r="C9" s="997"/>
      <c r="D9" s="370"/>
      <c r="E9" s="110"/>
      <c r="F9" s="110"/>
      <c r="G9" s="110"/>
      <c r="H9" s="110"/>
      <c r="I9" s="112"/>
      <c r="J9" s="112"/>
      <c r="K9" s="111"/>
    </row>
    <row r="10" spans="1:13" ht="20.100000000000001" customHeight="1" x14ac:dyDescent="0.2">
      <c r="A10" s="997" t="s">
        <v>518</v>
      </c>
      <c r="B10" s="997"/>
      <c r="C10" s="997"/>
      <c r="D10" s="371"/>
      <c r="E10" s="113"/>
      <c r="F10" s="113"/>
      <c r="G10" s="113"/>
      <c r="H10" s="113"/>
      <c r="I10" s="114"/>
      <c r="J10" s="114"/>
      <c r="K10" s="111"/>
    </row>
    <row r="11" spans="1:13" ht="42.75" customHeight="1" x14ac:dyDescent="0.2">
      <c r="A11" s="115" t="s">
        <v>402</v>
      </c>
      <c r="B11" s="115" t="s">
        <v>118</v>
      </c>
      <c r="C11" s="115" t="s">
        <v>405</v>
      </c>
      <c r="D11" s="99" t="s">
        <v>522</v>
      </c>
      <c r="E11" s="99" t="s">
        <v>522</v>
      </c>
      <c r="F11" s="99" t="s">
        <v>522</v>
      </c>
      <c r="G11" s="99" t="s">
        <v>522</v>
      </c>
      <c r="H11" s="99" t="s">
        <v>522</v>
      </c>
      <c r="I11" s="99" t="s">
        <v>522</v>
      </c>
      <c r="J11" s="99" t="s">
        <v>522</v>
      </c>
      <c r="K11" s="116" t="s">
        <v>523</v>
      </c>
      <c r="M11" s="392" t="s">
        <v>524</v>
      </c>
    </row>
    <row r="12" spans="1:13" ht="18" customHeight="1" x14ac:dyDescent="0.2">
      <c r="A12" s="100"/>
      <c r="B12" s="100"/>
      <c r="C12" s="100"/>
      <c r="D12" s="102"/>
      <c r="E12" s="102"/>
      <c r="F12" s="102"/>
      <c r="G12" s="102"/>
      <c r="H12" s="102"/>
      <c r="I12" s="102"/>
      <c r="J12" s="102"/>
      <c r="K12" s="254" t="str">
        <f>IFERROR(AVERAGEIF(D12:J12,"&gt;0",D12:J12),"")</f>
        <v/>
      </c>
      <c r="M12" s="254" t="str">
        <f>IFERROR(MEDIAN(D12:J12),"")</f>
        <v/>
      </c>
    </row>
    <row r="13" spans="1:13" ht="18" customHeight="1" x14ac:dyDescent="0.2">
      <c r="A13" s="100"/>
      <c r="B13" s="100"/>
      <c r="C13" s="100"/>
      <c r="D13" s="102"/>
      <c r="E13" s="102"/>
      <c r="F13" s="102"/>
      <c r="G13" s="102"/>
      <c r="H13" s="102"/>
      <c r="I13" s="102"/>
      <c r="J13" s="102"/>
      <c r="K13" s="254" t="str">
        <f t="shared" ref="K13:K76" si="0">IFERROR(AVERAGEIF(D13:J13,"&gt;0",D13:J13),"")</f>
        <v/>
      </c>
      <c r="M13" s="254" t="str">
        <f t="shared" ref="M13:M76" si="1">IFERROR(MEDIAN(D13:J13),"")</f>
        <v/>
      </c>
    </row>
    <row r="14" spans="1:13" ht="18" customHeight="1" x14ac:dyDescent="0.2">
      <c r="A14" s="100"/>
      <c r="B14" s="100"/>
      <c r="C14" s="100"/>
      <c r="D14" s="102"/>
      <c r="E14" s="102"/>
      <c r="F14" s="102"/>
      <c r="G14" s="102"/>
      <c r="H14" s="102"/>
      <c r="I14" s="102"/>
      <c r="J14" s="102"/>
      <c r="K14" s="254" t="str">
        <f t="shared" si="0"/>
        <v/>
      </c>
      <c r="M14" s="254" t="str">
        <f t="shared" si="1"/>
        <v/>
      </c>
    </row>
    <row r="15" spans="1:13" ht="18" customHeight="1" x14ac:dyDescent="0.2">
      <c r="A15" s="100"/>
      <c r="B15" s="100"/>
      <c r="C15" s="100"/>
      <c r="D15" s="102"/>
      <c r="E15" s="102"/>
      <c r="F15" s="102"/>
      <c r="G15" s="102"/>
      <c r="H15" s="102"/>
      <c r="I15" s="102"/>
      <c r="J15" s="102"/>
      <c r="K15" s="254" t="str">
        <f t="shared" si="0"/>
        <v/>
      </c>
      <c r="M15" s="254" t="str">
        <f t="shared" si="1"/>
        <v/>
      </c>
    </row>
    <row r="16" spans="1:13" ht="18" customHeight="1" x14ac:dyDescent="0.2">
      <c r="A16" s="100"/>
      <c r="B16" s="100"/>
      <c r="C16" s="100"/>
      <c r="D16" s="102"/>
      <c r="E16" s="102"/>
      <c r="F16" s="102"/>
      <c r="G16" s="102"/>
      <c r="H16" s="102"/>
      <c r="I16" s="102"/>
      <c r="J16" s="102"/>
      <c r="K16" s="254" t="str">
        <f t="shared" si="0"/>
        <v/>
      </c>
      <c r="M16" s="254" t="str">
        <f t="shared" si="1"/>
        <v/>
      </c>
    </row>
    <row r="17" spans="1:13" ht="18" customHeight="1" x14ac:dyDescent="0.2">
      <c r="A17" s="100"/>
      <c r="B17" s="100"/>
      <c r="C17" s="100"/>
      <c r="D17" s="102"/>
      <c r="E17" s="102"/>
      <c r="F17" s="102"/>
      <c r="G17" s="102"/>
      <c r="H17" s="102"/>
      <c r="I17" s="102"/>
      <c r="J17" s="102"/>
      <c r="K17" s="254" t="str">
        <f t="shared" si="0"/>
        <v/>
      </c>
      <c r="M17" s="254" t="str">
        <f t="shared" si="1"/>
        <v/>
      </c>
    </row>
    <row r="18" spans="1:13" ht="18" customHeight="1" x14ac:dyDescent="0.2">
      <c r="A18" s="100"/>
      <c r="B18" s="100"/>
      <c r="C18" s="100"/>
      <c r="D18" s="102"/>
      <c r="E18" s="102"/>
      <c r="F18" s="102"/>
      <c r="G18" s="102"/>
      <c r="H18" s="102"/>
      <c r="I18" s="102"/>
      <c r="J18" s="102"/>
      <c r="K18" s="254" t="str">
        <f t="shared" si="0"/>
        <v/>
      </c>
      <c r="M18" s="254" t="str">
        <f t="shared" si="1"/>
        <v/>
      </c>
    </row>
    <row r="19" spans="1:13" ht="18" customHeight="1" x14ac:dyDescent="0.2">
      <c r="A19" s="100"/>
      <c r="B19" s="100"/>
      <c r="C19" s="100"/>
      <c r="D19" s="102"/>
      <c r="E19" s="102"/>
      <c r="F19" s="102"/>
      <c r="G19" s="102"/>
      <c r="H19" s="102"/>
      <c r="I19" s="102"/>
      <c r="J19" s="102"/>
      <c r="K19" s="254" t="str">
        <f t="shared" si="0"/>
        <v/>
      </c>
      <c r="M19" s="254" t="str">
        <f t="shared" si="1"/>
        <v/>
      </c>
    </row>
    <row r="20" spans="1:13" ht="18" hidden="1" customHeight="1" x14ac:dyDescent="0.2">
      <c r="A20" s="100"/>
      <c r="B20" s="100"/>
      <c r="C20" s="100"/>
      <c r="D20" s="102"/>
      <c r="E20" s="102"/>
      <c r="F20" s="102"/>
      <c r="G20" s="102"/>
      <c r="H20" s="102"/>
      <c r="I20" s="102"/>
      <c r="J20" s="102"/>
      <c r="K20" s="254" t="str">
        <f t="shared" si="0"/>
        <v/>
      </c>
      <c r="M20" s="254" t="str">
        <f t="shared" si="1"/>
        <v/>
      </c>
    </row>
    <row r="21" spans="1:13" ht="18" hidden="1" customHeight="1" x14ac:dyDescent="0.2">
      <c r="A21" s="100"/>
      <c r="B21" s="100"/>
      <c r="C21" s="100"/>
      <c r="D21" s="102"/>
      <c r="E21" s="102"/>
      <c r="F21" s="102"/>
      <c r="G21" s="102"/>
      <c r="H21" s="102"/>
      <c r="I21" s="102"/>
      <c r="J21" s="102"/>
      <c r="K21" s="254" t="str">
        <f t="shared" si="0"/>
        <v/>
      </c>
      <c r="M21" s="254" t="str">
        <f t="shared" si="1"/>
        <v/>
      </c>
    </row>
    <row r="22" spans="1:13" ht="18" hidden="1" customHeight="1" x14ac:dyDescent="0.2">
      <c r="A22" s="100"/>
      <c r="B22" s="100"/>
      <c r="C22" s="100"/>
      <c r="D22" s="102"/>
      <c r="E22" s="102"/>
      <c r="F22" s="102"/>
      <c r="G22" s="102"/>
      <c r="H22" s="102"/>
      <c r="I22" s="102"/>
      <c r="J22" s="102"/>
      <c r="K22" s="254" t="str">
        <f t="shared" si="0"/>
        <v/>
      </c>
      <c r="M22" s="254" t="str">
        <f t="shared" si="1"/>
        <v/>
      </c>
    </row>
    <row r="23" spans="1:13" ht="18" hidden="1" customHeight="1" x14ac:dyDescent="0.2">
      <c r="A23" s="100"/>
      <c r="B23" s="100"/>
      <c r="C23" s="100"/>
      <c r="D23" s="102"/>
      <c r="E23" s="102"/>
      <c r="F23" s="102"/>
      <c r="G23" s="102"/>
      <c r="H23" s="102"/>
      <c r="I23" s="102"/>
      <c r="J23" s="102"/>
      <c r="K23" s="254" t="str">
        <f t="shared" si="0"/>
        <v/>
      </c>
      <c r="M23" s="254" t="str">
        <f t="shared" si="1"/>
        <v/>
      </c>
    </row>
    <row r="24" spans="1:13" ht="18" hidden="1" customHeight="1" x14ac:dyDescent="0.2">
      <c r="A24" s="100"/>
      <c r="B24" s="100"/>
      <c r="C24" s="100"/>
      <c r="D24" s="102"/>
      <c r="E24" s="102"/>
      <c r="F24" s="102"/>
      <c r="G24" s="102"/>
      <c r="H24" s="102"/>
      <c r="I24" s="102"/>
      <c r="J24" s="102"/>
      <c r="K24" s="254" t="str">
        <f t="shared" si="0"/>
        <v/>
      </c>
      <c r="M24" s="254" t="str">
        <f t="shared" si="1"/>
        <v/>
      </c>
    </row>
    <row r="25" spans="1:13" ht="18" hidden="1" customHeight="1" x14ac:dyDescent="0.2">
      <c r="A25" s="100"/>
      <c r="B25" s="100"/>
      <c r="C25" s="100"/>
      <c r="D25" s="102"/>
      <c r="E25" s="102"/>
      <c r="F25" s="102"/>
      <c r="G25" s="102"/>
      <c r="H25" s="102"/>
      <c r="I25" s="102"/>
      <c r="J25" s="102"/>
      <c r="K25" s="254" t="str">
        <f t="shared" si="0"/>
        <v/>
      </c>
      <c r="M25" s="254" t="str">
        <f t="shared" si="1"/>
        <v/>
      </c>
    </row>
    <row r="26" spans="1:13" ht="18" hidden="1" customHeight="1" x14ac:dyDescent="0.2">
      <c r="A26" s="100"/>
      <c r="B26" s="100"/>
      <c r="C26" s="100"/>
      <c r="D26" s="102"/>
      <c r="E26" s="102"/>
      <c r="F26" s="102"/>
      <c r="G26" s="102"/>
      <c r="H26" s="102"/>
      <c r="I26" s="102"/>
      <c r="J26" s="102"/>
      <c r="K26" s="254" t="str">
        <f t="shared" si="0"/>
        <v/>
      </c>
      <c r="M26" s="254" t="str">
        <f t="shared" si="1"/>
        <v/>
      </c>
    </row>
    <row r="27" spans="1:13" ht="18" hidden="1" customHeight="1" x14ac:dyDescent="0.2">
      <c r="A27" s="100"/>
      <c r="B27" s="100"/>
      <c r="C27" s="100"/>
      <c r="D27" s="102"/>
      <c r="E27" s="102"/>
      <c r="F27" s="102"/>
      <c r="G27" s="102"/>
      <c r="H27" s="102"/>
      <c r="I27" s="102"/>
      <c r="J27" s="102"/>
      <c r="K27" s="254" t="str">
        <f t="shared" si="0"/>
        <v/>
      </c>
      <c r="M27" s="254" t="str">
        <f t="shared" si="1"/>
        <v/>
      </c>
    </row>
    <row r="28" spans="1:13" ht="18" hidden="1" customHeight="1" x14ac:dyDescent="0.2">
      <c r="A28" s="100"/>
      <c r="B28" s="100"/>
      <c r="C28" s="100"/>
      <c r="D28" s="102"/>
      <c r="E28" s="102"/>
      <c r="F28" s="102"/>
      <c r="G28" s="102"/>
      <c r="H28" s="102"/>
      <c r="I28" s="102"/>
      <c r="J28" s="102"/>
      <c r="K28" s="254" t="str">
        <f t="shared" si="0"/>
        <v/>
      </c>
      <c r="M28" s="254" t="str">
        <f t="shared" si="1"/>
        <v/>
      </c>
    </row>
    <row r="29" spans="1:13" ht="18" hidden="1" customHeight="1" x14ac:dyDescent="0.2">
      <c r="A29" s="100"/>
      <c r="B29" s="100"/>
      <c r="C29" s="100"/>
      <c r="D29" s="102"/>
      <c r="E29" s="102"/>
      <c r="F29" s="102"/>
      <c r="G29" s="102"/>
      <c r="H29" s="102"/>
      <c r="I29" s="102"/>
      <c r="J29" s="102"/>
      <c r="K29" s="254" t="str">
        <f t="shared" si="0"/>
        <v/>
      </c>
      <c r="M29" s="254" t="str">
        <f t="shared" si="1"/>
        <v/>
      </c>
    </row>
    <row r="30" spans="1:13" ht="18" hidden="1" customHeight="1" x14ac:dyDescent="0.2">
      <c r="A30" s="100"/>
      <c r="B30" s="100"/>
      <c r="C30" s="100"/>
      <c r="D30" s="102"/>
      <c r="E30" s="102"/>
      <c r="F30" s="102"/>
      <c r="G30" s="102"/>
      <c r="H30" s="102"/>
      <c r="I30" s="102"/>
      <c r="J30" s="102"/>
      <c r="K30" s="254" t="str">
        <f t="shared" si="0"/>
        <v/>
      </c>
      <c r="M30" s="254" t="str">
        <f t="shared" si="1"/>
        <v/>
      </c>
    </row>
    <row r="31" spans="1:13" ht="18" hidden="1" customHeight="1" x14ac:dyDescent="0.2">
      <c r="A31" s="100"/>
      <c r="B31" s="100"/>
      <c r="C31" s="100"/>
      <c r="D31" s="102"/>
      <c r="E31" s="102"/>
      <c r="F31" s="102"/>
      <c r="G31" s="102"/>
      <c r="H31" s="102"/>
      <c r="I31" s="102"/>
      <c r="J31" s="102"/>
      <c r="K31" s="254" t="str">
        <f t="shared" si="0"/>
        <v/>
      </c>
      <c r="M31" s="254" t="str">
        <f t="shared" si="1"/>
        <v/>
      </c>
    </row>
    <row r="32" spans="1:13" ht="18" hidden="1" customHeight="1" x14ac:dyDescent="0.2">
      <c r="A32" s="100"/>
      <c r="B32" s="100"/>
      <c r="C32" s="100"/>
      <c r="D32" s="102"/>
      <c r="E32" s="102"/>
      <c r="F32" s="102"/>
      <c r="G32" s="102"/>
      <c r="H32" s="102"/>
      <c r="I32" s="102"/>
      <c r="J32" s="102"/>
      <c r="K32" s="254" t="str">
        <f t="shared" si="0"/>
        <v/>
      </c>
      <c r="M32" s="254" t="str">
        <f t="shared" si="1"/>
        <v/>
      </c>
    </row>
    <row r="33" spans="1:13" ht="18" hidden="1" customHeight="1" x14ac:dyDescent="0.2">
      <c r="A33" s="100"/>
      <c r="B33" s="100"/>
      <c r="C33" s="100"/>
      <c r="D33" s="102"/>
      <c r="E33" s="102"/>
      <c r="F33" s="102"/>
      <c r="G33" s="102"/>
      <c r="H33" s="102"/>
      <c r="I33" s="102"/>
      <c r="J33" s="102"/>
      <c r="K33" s="254" t="str">
        <f t="shared" si="0"/>
        <v/>
      </c>
      <c r="M33" s="254" t="str">
        <f t="shared" si="1"/>
        <v/>
      </c>
    </row>
    <row r="34" spans="1:13" ht="18" hidden="1" customHeight="1" x14ac:dyDescent="0.2">
      <c r="A34" s="100"/>
      <c r="B34" s="100"/>
      <c r="C34" s="100"/>
      <c r="D34" s="102"/>
      <c r="E34" s="102"/>
      <c r="F34" s="102"/>
      <c r="G34" s="102"/>
      <c r="H34" s="102"/>
      <c r="I34" s="102"/>
      <c r="J34" s="102"/>
      <c r="K34" s="254" t="str">
        <f t="shared" si="0"/>
        <v/>
      </c>
      <c r="M34" s="254" t="str">
        <f t="shared" si="1"/>
        <v/>
      </c>
    </row>
    <row r="35" spans="1:13" ht="18" hidden="1" customHeight="1" x14ac:dyDescent="0.2">
      <c r="A35" s="100"/>
      <c r="B35" s="100"/>
      <c r="C35" s="100"/>
      <c r="D35" s="102"/>
      <c r="E35" s="102"/>
      <c r="F35" s="102"/>
      <c r="G35" s="102"/>
      <c r="H35" s="102"/>
      <c r="I35" s="102"/>
      <c r="J35" s="102"/>
      <c r="K35" s="254" t="str">
        <f t="shared" si="0"/>
        <v/>
      </c>
      <c r="M35" s="254" t="str">
        <f t="shared" si="1"/>
        <v/>
      </c>
    </row>
    <row r="36" spans="1:13" ht="18" hidden="1" customHeight="1" x14ac:dyDescent="0.2">
      <c r="A36" s="100"/>
      <c r="B36" s="100"/>
      <c r="C36" s="100"/>
      <c r="D36" s="102"/>
      <c r="E36" s="102"/>
      <c r="F36" s="102"/>
      <c r="G36" s="102"/>
      <c r="H36" s="102"/>
      <c r="I36" s="102"/>
      <c r="J36" s="102"/>
      <c r="K36" s="254" t="str">
        <f t="shared" si="0"/>
        <v/>
      </c>
      <c r="M36" s="254" t="str">
        <f t="shared" si="1"/>
        <v/>
      </c>
    </row>
    <row r="37" spans="1:13" ht="18" hidden="1" customHeight="1" x14ac:dyDescent="0.2">
      <c r="A37" s="100"/>
      <c r="B37" s="100"/>
      <c r="C37" s="100"/>
      <c r="D37" s="102"/>
      <c r="E37" s="102"/>
      <c r="F37" s="102"/>
      <c r="G37" s="102"/>
      <c r="H37" s="102"/>
      <c r="I37" s="102"/>
      <c r="J37" s="102"/>
      <c r="K37" s="254" t="str">
        <f t="shared" si="0"/>
        <v/>
      </c>
      <c r="M37" s="254" t="str">
        <f t="shared" si="1"/>
        <v/>
      </c>
    </row>
    <row r="38" spans="1:13" ht="18" hidden="1" customHeight="1" x14ac:dyDescent="0.2">
      <c r="A38" s="100"/>
      <c r="B38" s="100"/>
      <c r="C38" s="100"/>
      <c r="D38" s="102"/>
      <c r="E38" s="102"/>
      <c r="F38" s="102"/>
      <c r="G38" s="102"/>
      <c r="H38" s="102"/>
      <c r="I38" s="102"/>
      <c r="J38" s="102"/>
      <c r="K38" s="254" t="str">
        <f t="shared" si="0"/>
        <v/>
      </c>
      <c r="M38" s="254" t="str">
        <f t="shared" si="1"/>
        <v/>
      </c>
    </row>
    <row r="39" spans="1:13" ht="18" hidden="1" customHeight="1" x14ac:dyDescent="0.2">
      <c r="A39" s="100"/>
      <c r="B39" s="100"/>
      <c r="C39" s="100"/>
      <c r="D39" s="102"/>
      <c r="E39" s="102"/>
      <c r="F39" s="102"/>
      <c r="G39" s="102"/>
      <c r="H39" s="102"/>
      <c r="I39" s="102"/>
      <c r="J39" s="102"/>
      <c r="K39" s="254" t="str">
        <f t="shared" si="0"/>
        <v/>
      </c>
      <c r="M39" s="254" t="str">
        <f t="shared" si="1"/>
        <v/>
      </c>
    </row>
    <row r="40" spans="1:13" ht="18" hidden="1" customHeight="1" x14ac:dyDescent="0.2">
      <c r="A40" s="100"/>
      <c r="B40" s="100"/>
      <c r="C40" s="100"/>
      <c r="D40" s="102"/>
      <c r="E40" s="102"/>
      <c r="F40" s="102"/>
      <c r="G40" s="102"/>
      <c r="H40" s="102"/>
      <c r="I40" s="102"/>
      <c r="J40" s="102"/>
      <c r="K40" s="254" t="str">
        <f t="shared" si="0"/>
        <v/>
      </c>
      <c r="M40" s="254" t="str">
        <f t="shared" si="1"/>
        <v/>
      </c>
    </row>
    <row r="41" spans="1:13" ht="18" hidden="1" customHeight="1" x14ac:dyDescent="0.2">
      <c r="A41" s="100"/>
      <c r="B41" s="100"/>
      <c r="C41" s="100"/>
      <c r="D41" s="102"/>
      <c r="E41" s="102"/>
      <c r="F41" s="102"/>
      <c r="G41" s="102"/>
      <c r="H41" s="102"/>
      <c r="I41" s="102"/>
      <c r="J41" s="102"/>
      <c r="K41" s="254" t="str">
        <f t="shared" si="0"/>
        <v/>
      </c>
      <c r="M41" s="254" t="str">
        <f t="shared" si="1"/>
        <v/>
      </c>
    </row>
    <row r="42" spans="1:13" ht="18" hidden="1" customHeight="1" x14ac:dyDescent="0.2">
      <c r="A42" s="100"/>
      <c r="B42" s="100"/>
      <c r="C42" s="100"/>
      <c r="D42" s="102"/>
      <c r="E42" s="102"/>
      <c r="F42" s="102"/>
      <c r="G42" s="102"/>
      <c r="H42" s="102"/>
      <c r="I42" s="102"/>
      <c r="J42" s="102"/>
      <c r="K42" s="254" t="str">
        <f t="shared" si="0"/>
        <v/>
      </c>
      <c r="M42" s="254" t="str">
        <f t="shared" si="1"/>
        <v/>
      </c>
    </row>
    <row r="43" spans="1:13" ht="18" hidden="1" customHeight="1" x14ac:dyDescent="0.2">
      <c r="A43" s="100"/>
      <c r="B43" s="100"/>
      <c r="C43" s="100"/>
      <c r="D43" s="102"/>
      <c r="E43" s="102"/>
      <c r="F43" s="102"/>
      <c r="G43" s="102"/>
      <c r="H43" s="102"/>
      <c r="I43" s="102"/>
      <c r="J43" s="102"/>
      <c r="K43" s="254" t="str">
        <f t="shared" si="0"/>
        <v/>
      </c>
      <c r="M43" s="254" t="str">
        <f t="shared" si="1"/>
        <v/>
      </c>
    </row>
    <row r="44" spans="1:13" ht="18" hidden="1" customHeight="1" x14ac:dyDescent="0.2">
      <c r="A44" s="100"/>
      <c r="B44" s="100"/>
      <c r="C44" s="100"/>
      <c r="D44" s="102"/>
      <c r="E44" s="102"/>
      <c r="F44" s="102"/>
      <c r="G44" s="102"/>
      <c r="H44" s="102"/>
      <c r="I44" s="102"/>
      <c r="J44" s="102"/>
      <c r="K44" s="254" t="str">
        <f t="shared" si="0"/>
        <v/>
      </c>
      <c r="M44" s="254" t="str">
        <f t="shared" si="1"/>
        <v/>
      </c>
    </row>
    <row r="45" spans="1:13" ht="18" hidden="1" customHeight="1" x14ac:dyDescent="0.2">
      <c r="A45" s="100"/>
      <c r="B45" s="100"/>
      <c r="C45" s="100"/>
      <c r="D45" s="102"/>
      <c r="E45" s="102"/>
      <c r="F45" s="102"/>
      <c r="G45" s="102"/>
      <c r="H45" s="102"/>
      <c r="I45" s="102"/>
      <c r="J45" s="102"/>
      <c r="K45" s="254" t="str">
        <f t="shared" si="0"/>
        <v/>
      </c>
      <c r="M45" s="254" t="str">
        <f t="shared" si="1"/>
        <v/>
      </c>
    </row>
    <row r="46" spans="1:13" ht="18" hidden="1" customHeight="1" x14ac:dyDescent="0.2">
      <c r="A46" s="100"/>
      <c r="B46" s="100"/>
      <c r="C46" s="100"/>
      <c r="D46" s="102"/>
      <c r="E46" s="102"/>
      <c r="F46" s="102"/>
      <c r="G46" s="102"/>
      <c r="H46" s="102"/>
      <c r="I46" s="102"/>
      <c r="J46" s="102"/>
      <c r="K46" s="254" t="str">
        <f t="shared" si="0"/>
        <v/>
      </c>
      <c r="M46" s="254" t="str">
        <f t="shared" si="1"/>
        <v/>
      </c>
    </row>
    <row r="47" spans="1:13" ht="18" hidden="1" customHeight="1" x14ac:dyDescent="0.2">
      <c r="A47" s="100"/>
      <c r="B47" s="100"/>
      <c r="C47" s="100"/>
      <c r="D47" s="102"/>
      <c r="E47" s="102"/>
      <c r="F47" s="102"/>
      <c r="G47" s="102"/>
      <c r="H47" s="102"/>
      <c r="I47" s="102"/>
      <c r="J47" s="102"/>
      <c r="K47" s="254" t="str">
        <f t="shared" si="0"/>
        <v/>
      </c>
      <c r="M47" s="254" t="str">
        <f t="shared" si="1"/>
        <v/>
      </c>
    </row>
    <row r="48" spans="1:13" ht="18" hidden="1" customHeight="1" x14ac:dyDescent="0.2">
      <c r="A48" s="100"/>
      <c r="B48" s="100"/>
      <c r="C48" s="100"/>
      <c r="D48" s="102"/>
      <c r="E48" s="102"/>
      <c r="F48" s="102"/>
      <c r="G48" s="102"/>
      <c r="H48" s="102"/>
      <c r="I48" s="102"/>
      <c r="J48" s="102"/>
      <c r="K48" s="254" t="str">
        <f t="shared" si="0"/>
        <v/>
      </c>
      <c r="M48" s="254" t="str">
        <f t="shared" si="1"/>
        <v/>
      </c>
    </row>
    <row r="49" spans="1:13" ht="18" hidden="1" customHeight="1" x14ac:dyDescent="0.2">
      <c r="A49" s="100"/>
      <c r="B49" s="100"/>
      <c r="C49" s="100"/>
      <c r="D49" s="102"/>
      <c r="E49" s="102"/>
      <c r="F49" s="102"/>
      <c r="G49" s="102"/>
      <c r="H49" s="102"/>
      <c r="I49" s="102"/>
      <c r="J49" s="102"/>
      <c r="K49" s="254" t="str">
        <f t="shared" si="0"/>
        <v/>
      </c>
      <c r="M49" s="254" t="str">
        <f t="shared" si="1"/>
        <v/>
      </c>
    </row>
    <row r="50" spans="1:13" ht="18" hidden="1" customHeight="1" x14ac:dyDescent="0.2">
      <c r="A50" s="100"/>
      <c r="B50" s="100"/>
      <c r="C50" s="100"/>
      <c r="D50" s="102"/>
      <c r="E50" s="102"/>
      <c r="F50" s="102"/>
      <c r="G50" s="102"/>
      <c r="H50" s="102"/>
      <c r="I50" s="102"/>
      <c r="J50" s="102"/>
      <c r="K50" s="254" t="str">
        <f t="shared" si="0"/>
        <v/>
      </c>
      <c r="M50" s="254" t="str">
        <f t="shared" si="1"/>
        <v/>
      </c>
    </row>
    <row r="51" spans="1:13" ht="18" hidden="1" customHeight="1" x14ac:dyDescent="0.2">
      <c r="A51" s="100"/>
      <c r="B51" s="100"/>
      <c r="C51" s="100"/>
      <c r="D51" s="102"/>
      <c r="E51" s="102"/>
      <c r="F51" s="102"/>
      <c r="G51" s="102"/>
      <c r="H51" s="102"/>
      <c r="I51" s="102"/>
      <c r="J51" s="102"/>
      <c r="K51" s="254" t="str">
        <f t="shared" si="0"/>
        <v/>
      </c>
      <c r="M51" s="254" t="str">
        <f t="shared" si="1"/>
        <v/>
      </c>
    </row>
    <row r="52" spans="1:13" ht="18" hidden="1" customHeight="1" x14ac:dyDescent="0.2">
      <c r="A52" s="100"/>
      <c r="B52" s="100"/>
      <c r="C52" s="100"/>
      <c r="D52" s="102"/>
      <c r="E52" s="102"/>
      <c r="F52" s="102"/>
      <c r="G52" s="102"/>
      <c r="H52" s="102"/>
      <c r="I52" s="102"/>
      <c r="J52" s="102"/>
      <c r="K52" s="254" t="str">
        <f t="shared" si="0"/>
        <v/>
      </c>
      <c r="M52" s="254" t="str">
        <f t="shared" si="1"/>
        <v/>
      </c>
    </row>
    <row r="53" spans="1:13" ht="18" hidden="1" customHeight="1" x14ac:dyDescent="0.2">
      <c r="A53" s="100"/>
      <c r="B53" s="100"/>
      <c r="C53" s="100"/>
      <c r="D53" s="102"/>
      <c r="E53" s="102"/>
      <c r="F53" s="102"/>
      <c r="G53" s="102"/>
      <c r="H53" s="102"/>
      <c r="I53" s="102"/>
      <c r="J53" s="102"/>
      <c r="K53" s="254" t="str">
        <f t="shared" si="0"/>
        <v/>
      </c>
      <c r="M53" s="254" t="str">
        <f t="shared" si="1"/>
        <v/>
      </c>
    </row>
    <row r="54" spans="1:13" ht="18" hidden="1" customHeight="1" x14ac:dyDescent="0.2">
      <c r="A54" s="100"/>
      <c r="B54" s="100"/>
      <c r="C54" s="100"/>
      <c r="D54" s="102"/>
      <c r="E54" s="102"/>
      <c r="F54" s="102"/>
      <c r="G54" s="102"/>
      <c r="H54" s="102"/>
      <c r="I54" s="102"/>
      <c r="J54" s="102"/>
      <c r="K54" s="254" t="str">
        <f t="shared" si="0"/>
        <v/>
      </c>
      <c r="M54" s="254" t="str">
        <f t="shared" si="1"/>
        <v/>
      </c>
    </row>
    <row r="55" spans="1:13" ht="18" hidden="1" customHeight="1" x14ac:dyDescent="0.2">
      <c r="A55" s="100"/>
      <c r="B55" s="100"/>
      <c r="C55" s="100"/>
      <c r="D55" s="102"/>
      <c r="E55" s="102"/>
      <c r="F55" s="102"/>
      <c r="G55" s="102"/>
      <c r="H55" s="102"/>
      <c r="I55" s="102"/>
      <c r="J55" s="102"/>
      <c r="K55" s="254" t="str">
        <f t="shared" si="0"/>
        <v/>
      </c>
      <c r="M55" s="254" t="str">
        <f t="shared" si="1"/>
        <v/>
      </c>
    </row>
    <row r="56" spans="1:13" ht="18" hidden="1" customHeight="1" x14ac:dyDescent="0.2">
      <c r="A56" s="100"/>
      <c r="B56" s="100"/>
      <c r="C56" s="100"/>
      <c r="D56" s="102"/>
      <c r="E56" s="102"/>
      <c r="F56" s="102"/>
      <c r="G56" s="102"/>
      <c r="H56" s="102"/>
      <c r="I56" s="102"/>
      <c r="J56" s="102"/>
      <c r="K56" s="254" t="str">
        <f t="shared" si="0"/>
        <v/>
      </c>
      <c r="M56" s="254" t="str">
        <f t="shared" si="1"/>
        <v/>
      </c>
    </row>
    <row r="57" spans="1:13" ht="18" hidden="1" customHeight="1" x14ac:dyDescent="0.2">
      <c r="A57" s="100"/>
      <c r="B57" s="100"/>
      <c r="C57" s="100"/>
      <c r="D57" s="102"/>
      <c r="E57" s="102"/>
      <c r="F57" s="102"/>
      <c r="G57" s="102"/>
      <c r="H57" s="102"/>
      <c r="I57" s="102"/>
      <c r="J57" s="102"/>
      <c r="K57" s="254" t="str">
        <f t="shared" si="0"/>
        <v/>
      </c>
      <c r="M57" s="254" t="str">
        <f t="shared" si="1"/>
        <v/>
      </c>
    </row>
    <row r="58" spans="1:13" ht="18" hidden="1" customHeight="1" x14ac:dyDescent="0.2">
      <c r="A58" s="100"/>
      <c r="B58" s="100"/>
      <c r="C58" s="100"/>
      <c r="D58" s="102"/>
      <c r="E58" s="102"/>
      <c r="F58" s="102"/>
      <c r="G58" s="102"/>
      <c r="H58" s="102"/>
      <c r="I58" s="102"/>
      <c r="J58" s="102"/>
      <c r="K58" s="254" t="str">
        <f t="shared" si="0"/>
        <v/>
      </c>
      <c r="M58" s="254" t="str">
        <f t="shared" si="1"/>
        <v/>
      </c>
    </row>
    <row r="59" spans="1:13" ht="18" hidden="1" customHeight="1" x14ac:dyDescent="0.2">
      <c r="A59" s="100"/>
      <c r="B59" s="100"/>
      <c r="C59" s="100"/>
      <c r="D59" s="102"/>
      <c r="E59" s="102"/>
      <c r="F59" s="102"/>
      <c r="G59" s="102"/>
      <c r="H59" s="102"/>
      <c r="I59" s="102"/>
      <c r="J59" s="102"/>
      <c r="K59" s="254" t="str">
        <f t="shared" si="0"/>
        <v/>
      </c>
      <c r="M59" s="254" t="str">
        <f t="shared" si="1"/>
        <v/>
      </c>
    </row>
    <row r="60" spans="1:13" ht="18" hidden="1" customHeight="1" x14ac:dyDescent="0.2">
      <c r="A60" s="100"/>
      <c r="B60" s="100"/>
      <c r="C60" s="100"/>
      <c r="D60" s="102"/>
      <c r="E60" s="102"/>
      <c r="F60" s="102"/>
      <c r="G60" s="102"/>
      <c r="H60" s="102"/>
      <c r="I60" s="102"/>
      <c r="J60" s="102"/>
      <c r="K60" s="254" t="str">
        <f t="shared" si="0"/>
        <v/>
      </c>
      <c r="M60" s="254" t="str">
        <f t="shared" si="1"/>
        <v/>
      </c>
    </row>
    <row r="61" spans="1:13" ht="18" hidden="1" customHeight="1" x14ac:dyDescent="0.2">
      <c r="A61" s="100"/>
      <c r="B61" s="100"/>
      <c r="C61" s="100"/>
      <c r="D61" s="102"/>
      <c r="E61" s="102"/>
      <c r="F61" s="102"/>
      <c r="G61" s="102"/>
      <c r="H61" s="102"/>
      <c r="I61" s="102"/>
      <c r="J61" s="102"/>
      <c r="K61" s="254" t="str">
        <f t="shared" si="0"/>
        <v/>
      </c>
      <c r="M61" s="254" t="str">
        <f t="shared" si="1"/>
        <v/>
      </c>
    </row>
    <row r="62" spans="1:13" ht="18" hidden="1" customHeight="1" x14ac:dyDescent="0.2">
      <c r="A62" s="100"/>
      <c r="B62" s="100"/>
      <c r="C62" s="100"/>
      <c r="D62" s="102"/>
      <c r="E62" s="102"/>
      <c r="F62" s="102"/>
      <c r="G62" s="102"/>
      <c r="H62" s="102"/>
      <c r="I62" s="102"/>
      <c r="J62" s="102"/>
      <c r="K62" s="254" t="str">
        <f t="shared" si="0"/>
        <v/>
      </c>
      <c r="M62" s="254" t="str">
        <f t="shared" si="1"/>
        <v/>
      </c>
    </row>
    <row r="63" spans="1:13" ht="18" hidden="1" customHeight="1" x14ac:dyDescent="0.2">
      <c r="A63" s="100"/>
      <c r="B63" s="100"/>
      <c r="C63" s="100"/>
      <c r="D63" s="102"/>
      <c r="E63" s="102"/>
      <c r="F63" s="102"/>
      <c r="G63" s="102"/>
      <c r="H63" s="102"/>
      <c r="I63" s="102"/>
      <c r="J63" s="102"/>
      <c r="K63" s="254" t="str">
        <f t="shared" si="0"/>
        <v/>
      </c>
      <c r="M63" s="254" t="str">
        <f t="shared" si="1"/>
        <v/>
      </c>
    </row>
    <row r="64" spans="1:13" ht="18" hidden="1" customHeight="1" x14ac:dyDescent="0.2">
      <c r="A64" s="100"/>
      <c r="B64" s="100"/>
      <c r="C64" s="100"/>
      <c r="D64" s="102"/>
      <c r="E64" s="102"/>
      <c r="F64" s="102"/>
      <c r="G64" s="102"/>
      <c r="H64" s="102"/>
      <c r="I64" s="102"/>
      <c r="J64" s="102"/>
      <c r="K64" s="254" t="str">
        <f t="shared" si="0"/>
        <v/>
      </c>
      <c r="M64" s="254" t="str">
        <f t="shared" si="1"/>
        <v/>
      </c>
    </row>
    <row r="65" spans="1:13" ht="18" hidden="1" customHeight="1" x14ac:dyDescent="0.2">
      <c r="A65" s="100"/>
      <c r="B65" s="100"/>
      <c r="C65" s="100"/>
      <c r="D65" s="102"/>
      <c r="E65" s="102"/>
      <c r="G65" s="102"/>
      <c r="H65" s="102"/>
      <c r="I65" s="102"/>
      <c r="J65" s="102"/>
      <c r="K65" s="254" t="str">
        <f t="shared" si="0"/>
        <v/>
      </c>
      <c r="M65" s="254" t="str">
        <f t="shared" si="1"/>
        <v/>
      </c>
    </row>
    <row r="66" spans="1:13" ht="18" hidden="1" customHeight="1" x14ac:dyDescent="0.2">
      <c r="A66" s="100"/>
      <c r="B66" s="100"/>
      <c r="C66" s="100"/>
      <c r="D66" s="102"/>
      <c r="E66" s="102"/>
      <c r="F66" s="102"/>
      <c r="G66" s="102"/>
      <c r="H66" s="102"/>
      <c r="I66" s="102"/>
      <c r="J66" s="102"/>
      <c r="K66" s="254" t="str">
        <f t="shared" si="0"/>
        <v/>
      </c>
      <c r="M66" s="254" t="str">
        <f t="shared" si="1"/>
        <v/>
      </c>
    </row>
    <row r="67" spans="1:13" ht="18" hidden="1" customHeight="1" x14ac:dyDescent="0.2">
      <c r="A67" s="100"/>
      <c r="B67" s="100"/>
      <c r="C67" s="100"/>
      <c r="D67" s="102"/>
      <c r="E67" s="102"/>
      <c r="F67" s="102"/>
      <c r="G67" s="102"/>
      <c r="H67" s="102"/>
      <c r="I67" s="102"/>
      <c r="J67" s="102"/>
      <c r="K67" s="254" t="str">
        <f t="shared" si="0"/>
        <v/>
      </c>
      <c r="M67" s="254" t="str">
        <f t="shared" si="1"/>
        <v/>
      </c>
    </row>
    <row r="68" spans="1:13" ht="18" hidden="1" customHeight="1" x14ac:dyDescent="0.2">
      <c r="A68" s="100"/>
      <c r="B68" s="100"/>
      <c r="C68" s="100"/>
      <c r="D68" s="102"/>
      <c r="E68" s="102"/>
      <c r="F68" s="102"/>
      <c r="G68" s="102"/>
      <c r="H68" s="102"/>
      <c r="I68" s="102"/>
      <c r="J68" s="102"/>
      <c r="K68" s="254" t="str">
        <f t="shared" si="0"/>
        <v/>
      </c>
      <c r="M68" s="254" t="str">
        <f t="shared" si="1"/>
        <v/>
      </c>
    </row>
    <row r="69" spans="1:13" ht="18" hidden="1" customHeight="1" x14ac:dyDescent="0.2">
      <c r="A69" s="100"/>
      <c r="B69" s="100"/>
      <c r="C69" s="100"/>
      <c r="D69" s="102"/>
      <c r="E69" s="102"/>
      <c r="F69" s="102"/>
      <c r="G69" s="102"/>
      <c r="H69" s="102"/>
      <c r="I69" s="102"/>
      <c r="J69" s="102"/>
      <c r="K69" s="254" t="str">
        <f t="shared" si="0"/>
        <v/>
      </c>
      <c r="M69" s="254" t="str">
        <f t="shared" si="1"/>
        <v/>
      </c>
    </row>
    <row r="70" spans="1:13" ht="18" hidden="1" customHeight="1" x14ac:dyDescent="0.2">
      <c r="A70" s="100"/>
      <c r="B70" s="100"/>
      <c r="C70" s="100"/>
      <c r="D70" s="102"/>
      <c r="E70" s="102"/>
      <c r="F70" s="102"/>
      <c r="G70" s="102"/>
      <c r="H70" s="102"/>
      <c r="I70" s="102"/>
      <c r="J70" s="102"/>
      <c r="K70" s="254" t="str">
        <f t="shared" si="0"/>
        <v/>
      </c>
      <c r="M70" s="254" t="str">
        <f t="shared" si="1"/>
        <v/>
      </c>
    </row>
    <row r="71" spans="1:13" ht="18" hidden="1" customHeight="1" x14ac:dyDescent="0.2">
      <c r="A71" s="100"/>
      <c r="B71" s="100"/>
      <c r="C71" s="100"/>
      <c r="D71" s="102"/>
      <c r="E71" s="102"/>
      <c r="F71" s="102"/>
      <c r="G71" s="102"/>
      <c r="H71" s="102"/>
      <c r="I71" s="102"/>
      <c r="J71" s="102"/>
      <c r="K71" s="254" t="str">
        <f t="shared" si="0"/>
        <v/>
      </c>
      <c r="M71" s="254" t="str">
        <f t="shared" si="1"/>
        <v/>
      </c>
    </row>
    <row r="72" spans="1:13" ht="18" hidden="1" customHeight="1" x14ac:dyDescent="0.2">
      <c r="A72" s="100"/>
      <c r="B72" s="100"/>
      <c r="C72" s="100"/>
      <c r="D72" s="102"/>
      <c r="E72" s="102"/>
      <c r="F72" s="102"/>
      <c r="G72" s="102"/>
      <c r="H72" s="102"/>
      <c r="I72" s="102"/>
      <c r="J72" s="102"/>
      <c r="K72" s="254" t="str">
        <f t="shared" si="0"/>
        <v/>
      </c>
      <c r="M72" s="254" t="str">
        <f t="shared" si="1"/>
        <v/>
      </c>
    </row>
    <row r="73" spans="1:13" ht="18" hidden="1" customHeight="1" x14ac:dyDescent="0.2">
      <c r="A73" s="100"/>
      <c r="B73" s="100"/>
      <c r="C73" s="100"/>
      <c r="D73" s="102"/>
      <c r="E73" s="102"/>
      <c r="F73" s="102"/>
      <c r="G73" s="102"/>
      <c r="H73" s="102"/>
      <c r="I73" s="102"/>
      <c r="J73" s="102"/>
      <c r="K73" s="254" t="str">
        <f t="shared" si="0"/>
        <v/>
      </c>
      <c r="M73" s="254" t="str">
        <f t="shared" si="1"/>
        <v/>
      </c>
    </row>
    <row r="74" spans="1:13" ht="18" hidden="1" customHeight="1" x14ac:dyDescent="0.2">
      <c r="A74" s="100"/>
      <c r="B74" s="100"/>
      <c r="C74" s="100"/>
      <c r="D74" s="102"/>
      <c r="E74" s="102"/>
      <c r="F74" s="102"/>
      <c r="G74" s="102"/>
      <c r="H74" s="102"/>
      <c r="I74" s="102"/>
      <c r="J74" s="102"/>
      <c r="K74" s="254" t="str">
        <f t="shared" si="0"/>
        <v/>
      </c>
      <c r="M74" s="254" t="str">
        <f t="shared" si="1"/>
        <v/>
      </c>
    </row>
    <row r="75" spans="1:13" ht="18" hidden="1" customHeight="1" x14ac:dyDescent="0.2">
      <c r="A75" s="100"/>
      <c r="B75" s="100"/>
      <c r="C75" s="100"/>
      <c r="D75" s="102"/>
      <c r="E75" s="102"/>
      <c r="F75" s="102"/>
      <c r="G75" s="102"/>
      <c r="H75" s="102"/>
      <c r="I75" s="102"/>
      <c r="J75" s="102"/>
      <c r="K75" s="254" t="str">
        <f t="shared" si="0"/>
        <v/>
      </c>
      <c r="M75" s="254" t="str">
        <f t="shared" si="1"/>
        <v/>
      </c>
    </row>
    <row r="76" spans="1:13" ht="18" hidden="1" customHeight="1" x14ac:dyDescent="0.2">
      <c r="A76" s="100"/>
      <c r="B76" s="100"/>
      <c r="C76" s="100"/>
      <c r="D76" s="102"/>
      <c r="E76" s="102"/>
      <c r="F76" s="102"/>
      <c r="G76" s="102"/>
      <c r="H76" s="102"/>
      <c r="I76" s="102"/>
      <c r="J76" s="102"/>
      <c r="K76" s="254" t="str">
        <f t="shared" si="0"/>
        <v/>
      </c>
      <c r="M76" s="254" t="str">
        <f t="shared" si="1"/>
        <v/>
      </c>
    </row>
    <row r="77" spans="1:13" ht="18" hidden="1" customHeight="1" x14ac:dyDescent="0.2">
      <c r="A77" s="100"/>
      <c r="B77" s="100"/>
      <c r="C77" s="100"/>
      <c r="D77" s="102"/>
      <c r="E77" s="102"/>
      <c r="F77" s="102"/>
      <c r="G77" s="102"/>
      <c r="H77" s="102"/>
      <c r="I77" s="102"/>
      <c r="J77" s="102"/>
      <c r="K77" s="254" t="str">
        <f t="shared" ref="K77:K140" si="2">IFERROR(AVERAGEIF(D77:J77,"&gt;0",D77:J77),"")</f>
        <v/>
      </c>
      <c r="M77" s="254" t="str">
        <f t="shared" ref="M77:M140" si="3">IFERROR(MEDIAN(D77:J77),"")</f>
        <v/>
      </c>
    </row>
    <row r="78" spans="1:13" ht="18" hidden="1" customHeight="1" x14ac:dyDescent="0.2">
      <c r="A78" s="100"/>
      <c r="B78" s="100"/>
      <c r="C78" s="100"/>
      <c r="D78" s="102"/>
      <c r="E78" s="102"/>
      <c r="F78" s="102"/>
      <c r="G78" s="102"/>
      <c r="H78" s="102"/>
      <c r="I78" s="102"/>
      <c r="J78" s="102"/>
      <c r="K78" s="254" t="str">
        <f t="shared" si="2"/>
        <v/>
      </c>
      <c r="M78" s="254" t="str">
        <f t="shared" si="3"/>
        <v/>
      </c>
    </row>
    <row r="79" spans="1:13" ht="18" hidden="1" customHeight="1" x14ac:dyDescent="0.2">
      <c r="A79" s="100"/>
      <c r="B79" s="100"/>
      <c r="C79" s="100"/>
      <c r="D79" s="102"/>
      <c r="E79" s="102"/>
      <c r="F79" s="102"/>
      <c r="G79" s="102"/>
      <c r="H79" s="102"/>
      <c r="I79" s="102"/>
      <c r="J79" s="102"/>
      <c r="K79" s="254" t="str">
        <f t="shared" si="2"/>
        <v/>
      </c>
      <c r="M79" s="254" t="str">
        <f t="shared" si="3"/>
        <v/>
      </c>
    </row>
    <row r="80" spans="1:13" ht="18" hidden="1" customHeight="1" x14ac:dyDescent="0.2">
      <c r="A80" s="100"/>
      <c r="B80" s="100"/>
      <c r="C80" s="100"/>
      <c r="D80" s="102"/>
      <c r="E80" s="102"/>
      <c r="F80" s="102"/>
      <c r="G80" s="102"/>
      <c r="H80" s="102"/>
      <c r="I80" s="102"/>
      <c r="J80" s="102"/>
      <c r="K80" s="254" t="str">
        <f t="shared" si="2"/>
        <v/>
      </c>
      <c r="M80" s="254" t="str">
        <f t="shared" si="3"/>
        <v/>
      </c>
    </row>
    <row r="81" spans="1:13" ht="18" hidden="1" customHeight="1" x14ac:dyDescent="0.2">
      <c r="A81" s="100"/>
      <c r="B81" s="100"/>
      <c r="C81" s="100"/>
      <c r="D81" s="102"/>
      <c r="E81" s="102"/>
      <c r="F81" s="102"/>
      <c r="G81" s="102"/>
      <c r="H81" s="102"/>
      <c r="I81" s="102"/>
      <c r="J81" s="102"/>
      <c r="K81" s="254" t="str">
        <f t="shared" si="2"/>
        <v/>
      </c>
      <c r="M81" s="254" t="str">
        <f t="shared" si="3"/>
        <v/>
      </c>
    </row>
    <row r="82" spans="1:13" ht="18" hidden="1" customHeight="1" x14ac:dyDescent="0.2">
      <c r="A82" s="100"/>
      <c r="B82" s="100"/>
      <c r="C82" s="100"/>
      <c r="D82" s="102"/>
      <c r="E82" s="102"/>
      <c r="F82" s="102"/>
      <c r="G82" s="102"/>
      <c r="H82" s="102"/>
      <c r="I82" s="102"/>
      <c r="J82" s="102"/>
      <c r="K82" s="254" t="str">
        <f t="shared" si="2"/>
        <v/>
      </c>
      <c r="M82" s="254" t="str">
        <f t="shared" si="3"/>
        <v/>
      </c>
    </row>
    <row r="83" spans="1:13" ht="18" hidden="1" customHeight="1" x14ac:dyDescent="0.2">
      <c r="A83" s="100"/>
      <c r="B83" s="100"/>
      <c r="C83" s="100"/>
      <c r="D83" s="102"/>
      <c r="E83" s="102"/>
      <c r="F83" s="102"/>
      <c r="G83" s="102"/>
      <c r="H83" s="102"/>
      <c r="I83" s="102"/>
      <c r="J83" s="102"/>
      <c r="K83" s="254" t="str">
        <f t="shared" si="2"/>
        <v/>
      </c>
      <c r="M83" s="254" t="str">
        <f t="shared" si="3"/>
        <v/>
      </c>
    </row>
    <row r="84" spans="1:13" ht="18" hidden="1" customHeight="1" x14ac:dyDescent="0.2">
      <c r="A84" s="100"/>
      <c r="B84" s="100"/>
      <c r="C84" s="100"/>
      <c r="D84" s="102"/>
      <c r="E84" s="102"/>
      <c r="F84" s="102"/>
      <c r="G84" s="102"/>
      <c r="H84" s="102"/>
      <c r="I84" s="102"/>
      <c r="J84" s="102"/>
      <c r="K84" s="254" t="str">
        <f t="shared" si="2"/>
        <v/>
      </c>
      <c r="M84" s="254" t="str">
        <f t="shared" si="3"/>
        <v/>
      </c>
    </row>
    <row r="85" spans="1:13" ht="18" hidden="1" customHeight="1" x14ac:dyDescent="0.2">
      <c r="A85" s="100"/>
      <c r="B85" s="100"/>
      <c r="C85" s="100"/>
      <c r="D85" s="102"/>
      <c r="E85" s="102"/>
      <c r="F85" s="102"/>
      <c r="G85" s="102"/>
      <c r="H85" s="102"/>
      <c r="I85" s="102"/>
      <c r="J85" s="102"/>
      <c r="K85" s="254" t="str">
        <f t="shared" si="2"/>
        <v/>
      </c>
      <c r="M85" s="254" t="str">
        <f t="shared" si="3"/>
        <v/>
      </c>
    </row>
    <row r="86" spans="1:13" ht="18" hidden="1" customHeight="1" x14ac:dyDescent="0.2">
      <c r="A86" s="100"/>
      <c r="B86" s="100"/>
      <c r="C86" s="100"/>
      <c r="D86" s="102"/>
      <c r="E86" s="102"/>
      <c r="F86" s="102"/>
      <c r="G86" s="102"/>
      <c r="H86" s="102"/>
      <c r="I86" s="102"/>
      <c r="J86" s="102"/>
      <c r="K86" s="254" t="str">
        <f t="shared" si="2"/>
        <v/>
      </c>
      <c r="M86" s="254" t="str">
        <f t="shared" si="3"/>
        <v/>
      </c>
    </row>
    <row r="87" spans="1:13" ht="18" hidden="1" customHeight="1" x14ac:dyDescent="0.2">
      <c r="A87" s="100"/>
      <c r="B87" s="100"/>
      <c r="C87" s="100"/>
      <c r="D87" s="102"/>
      <c r="E87" s="102"/>
      <c r="F87" s="102"/>
      <c r="G87" s="102"/>
      <c r="H87" s="102"/>
      <c r="I87" s="102"/>
      <c r="J87" s="102"/>
      <c r="K87" s="254" t="str">
        <f t="shared" si="2"/>
        <v/>
      </c>
      <c r="M87" s="254" t="str">
        <f t="shared" si="3"/>
        <v/>
      </c>
    </row>
    <row r="88" spans="1:13" ht="18" hidden="1" customHeight="1" x14ac:dyDescent="0.2">
      <c r="A88" s="100"/>
      <c r="B88" s="100"/>
      <c r="C88" s="100"/>
      <c r="D88" s="102"/>
      <c r="E88" s="102"/>
      <c r="F88" s="102"/>
      <c r="G88" s="102"/>
      <c r="H88" s="102"/>
      <c r="I88" s="102"/>
      <c r="J88" s="102"/>
      <c r="K88" s="254" t="str">
        <f t="shared" si="2"/>
        <v/>
      </c>
      <c r="M88" s="254" t="str">
        <f t="shared" si="3"/>
        <v/>
      </c>
    </row>
    <row r="89" spans="1:13" ht="18" hidden="1" customHeight="1" x14ac:dyDescent="0.2">
      <c r="A89" s="100"/>
      <c r="B89" s="100"/>
      <c r="C89" s="100"/>
      <c r="D89" s="102"/>
      <c r="E89" s="102"/>
      <c r="F89" s="102"/>
      <c r="G89" s="102"/>
      <c r="H89" s="102"/>
      <c r="I89" s="102"/>
      <c r="J89" s="102"/>
      <c r="K89" s="254" t="str">
        <f t="shared" si="2"/>
        <v/>
      </c>
      <c r="M89" s="254" t="str">
        <f t="shared" si="3"/>
        <v/>
      </c>
    </row>
    <row r="90" spans="1:13" ht="18" hidden="1" customHeight="1" x14ac:dyDescent="0.2">
      <c r="A90" s="100"/>
      <c r="B90" s="100"/>
      <c r="C90" s="100"/>
      <c r="D90" s="102"/>
      <c r="E90" s="102"/>
      <c r="F90" s="102"/>
      <c r="G90" s="102"/>
      <c r="H90" s="102"/>
      <c r="I90" s="102"/>
      <c r="J90" s="102"/>
      <c r="K90" s="254" t="str">
        <f t="shared" si="2"/>
        <v/>
      </c>
      <c r="M90" s="254" t="str">
        <f t="shared" si="3"/>
        <v/>
      </c>
    </row>
    <row r="91" spans="1:13" ht="18" hidden="1" customHeight="1" x14ac:dyDescent="0.2">
      <c r="A91" s="100"/>
      <c r="B91" s="100"/>
      <c r="C91" s="100"/>
      <c r="D91" s="102"/>
      <c r="E91" s="102"/>
      <c r="F91" s="102"/>
      <c r="G91" s="102"/>
      <c r="H91" s="102"/>
      <c r="I91" s="102"/>
      <c r="J91" s="102"/>
      <c r="K91" s="254" t="str">
        <f t="shared" si="2"/>
        <v/>
      </c>
      <c r="M91" s="254" t="str">
        <f t="shared" si="3"/>
        <v/>
      </c>
    </row>
    <row r="92" spans="1:13" ht="18" hidden="1" customHeight="1" x14ac:dyDescent="0.2">
      <c r="A92" s="100"/>
      <c r="B92" s="100"/>
      <c r="C92" s="100"/>
      <c r="D92" s="102"/>
      <c r="E92" s="102"/>
      <c r="F92" s="102"/>
      <c r="G92" s="102"/>
      <c r="H92" s="102"/>
      <c r="I92" s="102"/>
      <c r="J92" s="102"/>
      <c r="K92" s="254" t="str">
        <f t="shared" si="2"/>
        <v/>
      </c>
      <c r="M92" s="254" t="str">
        <f t="shared" si="3"/>
        <v/>
      </c>
    </row>
    <row r="93" spans="1:13" ht="18" hidden="1" customHeight="1" x14ac:dyDescent="0.2">
      <c r="A93" s="100"/>
      <c r="B93" s="100"/>
      <c r="C93" s="100"/>
      <c r="D93" s="102"/>
      <c r="E93" s="102"/>
      <c r="F93" s="102"/>
      <c r="G93" s="102"/>
      <c r="H93" s="102"/>
      <c r="I93" s="102"/>
      <c r="J93" s="102"/>
      <c r="K93" s="254" t="str">
        <f t="shared" si="2"/>
        <v/>
      </c>
      <c r="M93" s="254" t="str">
        <f t="shared" si="3"/>
        <v/>
      </c>
    </row>
    <row r="94" spans="1:13" ht="18" hidden="1" customHeight="1" x14ac:dyDescent="0.2">
      <c r="A94" s="100"/>
      <c r="B94" s="100"/>
      <c r="C94" s="100"/>
      <c r="D94" s="102"/>
      <c r="E94" s="102"/>
      <c r="F94" s="102"/>
      <c r="G94" s="102"/>
      <c r="H94" s="102"/>
      <c r="I94" s="102"/>
      <c r="J94" s="102"/>
      <c r="K94" s="254" t="str">
        <f t="shared" si="2"/>
        <v/>
      </c>
      <c r="M94" s="254" t="str">
        <f t="shared" si="3"/>
        <v/>
      </c>
    </row>
    <row r="95" spans="1:13" ht="18" hidden="1" customHeight="1" x14ac:dyDescent="0.2">
      <c r="A95" s="100"/>
      <c r="B95" s="100"/>
      <c r="C95" s="100"/>
      <c r="D95" s="102"/>
      <c r="E95" s="102"/>
      <c r="F95" s="102"/>
      <c r="G95" s="102"/>
      <c r="H95" s="102"/>
      <c r="I95" s="102"/>
      <c r="J95" s="102"/>
      <c r="K95" s="254" t="str">
        <f t="shared" si="2"/>
        <v/>
      </c>
      <c r="M95" s="254" t="str">
        <f t="shared" si="3"/>
        <v/>
      </c>
    </row>
    <row r="96" spans="1:13" ht="18" hidden="1" customHeight="1" x14ac:dyDescent="0.2">
      <c r="A96" s="100"/>
      <c r="B96" s="100"/>
      <c r="C96" s="100"/>
      <c r="D96" s="102"/>
      <c r="E96" s="102"/>
      <c r="F96" s="102"/>
      <c r="G96" s="102"/>
      <c r="H96" s="102"/>
      <c r="I96" s="102"/>
      <c r="J96" s="102"/>
      <c r="K96" s="254" t="str">
        <f t="shared" si="2"/>
        <v/>
      </c>
      <c r="M96" s="254" t="str">
        <f t="shared" si="3"/>
        <v/>
      </c>
    </row>
    <row r="97" spans="1:13" ht="18" hidden="1" customHeight="1" x14ac:dyDescent="0.2">
      <c r="A97" s="100"/>
      <c r="B97" s="100"/>
      <c r="C97" s="100"/>
      <c r="D97" s="102"/>
      <c r="E97" s="102"/>
      <c r="F97" s="102"/>
      <c r="G97" s="102"/>
      <c r="H97" s="102"/>
      <c r="I97" s="102"/>
      <c r="J97" s="102"/>
      <c r="K97" s="254" t="str">
        <f t="shared" si="2"/>
        <v/>
      </c>
      <c r="M97" s="254" t="str">
        <f t="shared" si="3"/>
        <v/>
      </c>
    </row>
    <row r="98" spans="1:13" ht="18" hidden="1" customHeight="1" x14ac:dyDescent="0.2">
      <c r="A98" s="100"/>
      <c r="B98" s="100"/>
      <c r="C98" s="100"/>
      <c r="D98" s="102"/>
      <c r="E98" s="102"/>
      <c r="F98" s="102"/>
      <c r="G98" s="102"/>
      <c r="H98" s="102"/>
      <c r="I98" s="102"/>
      <c r="J98" s="102"/>
      <c r="K98" s="254" t="str">
        <f t="shared" si="2"/>
        <v/>
      </c>
      <c r="M98" s="254" t="str">
        <f t="shared" si="3"/>
        <v/>
      </c>
    </row>
    <row r="99" spans="1:13" ht="18" hidden="1" customHeight="1" x14ac:dyDescent="0.2">
      <c r="A99" s="100"/>
      <c r="B99" s="100"/>
      <c r="C99" s="100"/>
      <c r="D99" s="102"/>
      <c r="E99" s="102"/>
      <c r="F99" s="102"/>
      <c r="G99" s="102"/>
      <c r="H99" s="102"/>
      <c r="I99" s="102"/>
      <c r="J99" s="102"/>
      <c r="K99" s="254" t="str">
        <f t="shared" si="2"/>
        <v/>
      </c>
      <c r="M99" s="254" t="str">
        <f t="shared" si="3"/>
        <v/>
      </c>
    </row>
    <row r="100" spans="1:13" ht="18" hidden="1" customHeight="1" x14ac:dyDescent="0.2">
      <c r="A100" s="100"/>
      <c r="B100" s="100"/>
      <c r="C100" s="100"/>
      <c r="D100" s="102"/>
      <c r="E100" s="102"/>
      <c r="F100" s="102"/>
      <c r="G100" s="102"/>
      <c r="H100" s="102"/>
      <c r="I100" s="102"/>
      <c r="J100" s="102"/>
      <c r="K100" s="254" t="str">
        <f t="shared" si="2"/>
        <v/>
      </c>
      <c r="M100" s="254" t="str">
        <f t="shared" si="3"/>
        <v/>
      </c>
    </row>
    <row r="101" spans="1:13" ht="18" hidden="1" customHeight="1" x14ac:dyDescent="0.2">
      <c r="A101" s="100"/>
      <c r="B101" s="100"/>
      <c r="C101" s="100"/>
      <c r="D101" s="102"/>
      <c r="E101" s="102"/>
      <c r="F101" s="102"/>
      <c r="G101" s="102"/>
      <c r="H101" s="102"/>
      <c r="I101" s="102"/>
      <c r="J101" s="102"/>
      <c r="K101" s="254" t="str">
        <f t="shared" si="2"/>
        <v/>
      </c>
      <c r="M101" s="254" t="str">
        <f t="shared" si="3"/>
        <v/>
      </c>
    </row>
    <row r="102" spans="1:13" ht="18" hidden="1" customHeight="1" x14ac:dyDescent="0.2">
      <c r="A102" s="100"/>
      <c r="B102" s="100"/>
      <c r="C102" s="100"/>
      <c r="D102" s="102"/>
      <c r="E102" s="102"/>
      <c r="F102" s="102"/>
      <c r="G102" s="102"/>
      <c r="H102" s="102"/>
      <c r="I102" s="102"/>
      <c r="J102" s="102"/>
      <c r="K102" s="254" t="str">
        <f t="shared" si="2"/>
        <v/>
      </c>
      <c r="M102" s="254" t="str">
        <f t="shared" si="3"/>
        <v/>
      </c>
    </row>
    <row r="103" spans="1:13" ht="18" hidden="1" customHeight="1" x14ac:dyDescent="0.2">
      <c r="A103" s="100"/>
      <c r="B103" s="100"/>
      <c r="C103" s="100"/>
      <c r="D103" s="102"/>
      <c r="E103" s="102"/>
      <c r="F103" s="102"/>
      <c r="G103" s="102"/>
      <c r="H103" s="102"/>
      <c r="I103" s="102"/>
      <c r="J103" s="102"/>
      <c r="K103" s="254" t="str">
        <f t="shared" si="2"/>
        <v/>
      </c>
      <c r="M103" s="254" t="str">
        <f t="shared" si="3"/>
        <v/>
      </c>
    </row>
    <row r="104" spans="1:13" ht="18" hidden="1" customHeight="1" x14ac:dyDescent="0.2">
      <c r="A104" s="100"/>
      <c r="B104" s="100"/>
      <c r="C104" s="100"/>
      <c r="D104" s="102"/>
      <c r="E104" s="102"/>
      <c r="F104" s="102"/>
      <c r="G104" s="102"/>
      <c r="H104" s="102"/>
      <c r="I104" s="102"/>
      <c r="J104" s="102"/>
      <c r="K104" s="254" t="str">
        <f t="shared" si="2"/>
        <v/>
      </c>
      <c r="M104" s="254" t="str">
        <f t="shared" si="3"/>
        <v/>
      </c>
    </row>
    <row r="105" spans="1:13" ht="18" hidden="1" customHeight="1" x14ac:dyDescent="0.2">
      <c r="A105" s="100"/>
      <c r="B105" s="100"/>
      <c r="C105" s="100"/>
      <c r="D105" s="102"/>
      <c r="E105" s="102"/>
      <c r="F105" s="102"/>
      <c r="G105" s="102"/>
      <c r="H105" s="102"/>
      <c r="I105" s="102"/>
      <c r="J105" s="102"/>
      <c r="K105" s="254" t="str">
        <f t="shared" si="2"/>
        <v/>
      </c>
      <c r="M105" s="254" t="str">
        <f t="shared" si="3"/>
        <v/>
      </c>
    </row>
    <row r="106" spans="1:13" ht="18" hidden="1" customHeight="1" x14ac:dyDescent="0.2">
      <c r="A106" s="100"/>
      <c r="B106" s="100"/>
      <c r="C106" s="100"/>
      <c r="D106" s="102"/>
      <c r="E106" s="102"/>
      <c r="F106" s="102"/>
      <c r="G106" s="102"/>
      <c r="H106" s="102"/>
      <c r="I106" s="102"/>
      <c r="J106" s="102"/>
      <c r="K106" s="254" t="str">
        <f t="shared" si="2"/>
        <v/>
      </c>
      <c r="M106" s="254" t="str">
        <f t="shared" si="3"/>
        <v/>
      </c>
    </row>
    <row r="107" spans="1:13" ht="18" hidden="1" customHeight="1" x14ac:dyDescent="0.2">
      <c r="A107" s="100"/>
      <c r="B107" s="100"/>
      <c r="C107" s="100"/>
      <c r="D107" s="102"/>
      <c r="E107" s="102"/>
      <c r="F107" s="102"/>
      <c r="G107" s="102"/>
      <c r="H107" s="102"/>
      <c r="I107" s="102"/>
      <c r="J107" s="102"/>
      <c r="K107" s="254" t="str">
        <f t="shared" si="2"/>
        <v/>
      </c>
      <c r="M107" s="254" t="str">
        <f t="shared" si="3"/>
        <v/>
      </c>
    </row>
    <row r="108" spans="1:13" ht="18" hidden="1" customHeight="1" x14ac:dyDescent="0.2">
      <c r="A108" s="100"/>
      <c r="B108" s="100"/>
      <c r="C108" s="100"/>
      <c r="D108" s="102"/>
      <c r="E108" s="102"/>
      <c r="F108" s="102"/>
      <c r="G108" s="102"/>
      <c r="H108" s="102"/>
      <c r="I108" s="102"/>
      <c r="J108" s="102"/>
      <c r="K108" s="254" t="str">
        <f t="shared" si="2"/>
        <v/>
      </c>
      <c r="M108" s="254" t="str">
        <f t="shared" si="3"/>
        <v/>
      </c>
    </row>
    <row r="109" spans="1:13" ht="18" hidden="1" customHeight="1" x14ac:dyDescent="0.2">
      <c r="A109" s="100"/>
      <c r="B109" s="100"/>
      <c r="C109" s="100"/>
      <c r="D109" s="102"/>
      <c r="E109" s="102"/>
      <c r="F109" s="102"/>
      <c r="G109" s="102"/>
      <c r="H109" s="102"/>
      <c r="I109" s="102"/>
      <c r="J109" s="102"/>
      <c r="K109" s="254" t="str">
        <f t="shared" si="2"/>
        <v/>
      </c>
      <c r="M109" s="254" t="str">
        <f t="shared" si="3"/>
        <v/>
      </c>
    </row>
    <row r="110" spans="1:13" ht="18" hidden="1" customHeight="1" x14ac:dyDescent="0.2">
      <c r="A110" s="100"/>
      <c r="B110" s="100"/>
      <c r="C110" s="100"/>
      <c r="D110" s="102"/>
      <c r="E110" s="102"/>
      <c r="F110" s="102"/>
      <c r="G110" s="102"/>
      <c r="H110" s="102"/>
      <c r="I110" s="102"/>
      <c r="J110" s="102"/>
      <c r="K110" s="254" t="str">
        <f t="shared" si="2"/>
        <v/>
      </c>
      <c r="M110" s="254" t="str">
        <f t="shared" si="3"/>
        <v/>
      </c>
    </row>
    <row r="111" spans="1:13" ht="18" hidden="1" customHeight="1" x14ac:dyDescent="0.2">
      <c r="A111" s="100"/>
      <c r="B111" s="100"/>
      <c r="C111" s="100"/>
      <c r="D111" s="102"/>
      <c r="E111" s="102"/>
      <c r="F111" s="102"/>
      <c r="G111" s="102"/>
      <c r="H111" s="102"/>
      <c r="I111" s="102"/>
      <c r="J111" s="102"/>
      <c r="K111" s="254" t="str">
        <f t="shared" si="2"/>
        <v/>
      </c>
      <c r="M111" s="254" t="str">
        <f t="shared" si="3"/>
        <v/>
      </c>
    </row>
    <row r="112" spans="1:13" ht="18" hidden="1" customHeight="1" x14ac:dyDescent="0.2">
      <c r="A112" s="100"/>
      <c r="B112" s="100"/>
      <c r="C112" s="100"/>
      <c r="D112" s="102"/>
      <c r="E112" s="102"/>
      <c r="F112" s="102"/>
      <c r="G112" s="102"/>
      <c r="H112" s="102"/>
      <c r="I112" s="102"/>
      <c r="J112" s="102"/>
      <c r="K112" s="254" t="str">
        <f t="shared" si="2"/>
        <v/>
      </c>
      <c r="M112" s="254" t="str">
        <f t="shared" si="3"/>
        <v/>
      </c>
    </row>
    <row r="113" spans="1:13" ht="18" hidden="1" customHeight="1" x14ac:dyDescent="0.2">
      <c r="A113" s="100"/>
      <c r="B113" s="100"/>
      <c r="C113" s="100"/>
      <c r="D113" s="102"/>
      <c r="E113" s="102"/>
      <c r="F113" s="102"/>
      <c r="G113" s="102"/>
      <c r="H113" s="102"/>
      <c r="I113" s="102"/>
      <c r="J113" s="102"/>
      <c r="K113" s="254" t="str">
        <f t="shared" si="2"/>
        <v/>
      </c>
      <c r="M113" s="254" t="str">
        <f t="shared" si="3"/>
        <v/>
      </c>
    </row>
    <row r="114" spans="1:13" ht="18" hidden="1" customHeight="1" x14ac:dyDescent="0.2">
      <c r="A114" s="100"/>
      <c r="B114" s="100"/>
      <c r="C114" s="100"/>
      <c r="D114" s="102"/>
      <c r="E114" s="102"/>
      <c r="F114" s="102"/>
      <c r="G114" s="102"/>
      <c r="H114" s="102"/>
      <c r="I114" s="102"/>
      <c r="J114" s="102"/>
      <c r="K114" s="254" t="str">
        <f t="shared" si="2"/>
        <v/>
      </c>
      <c r="M114" s="254" t="str">
        <f t="shared" si="3"/>
        <v/>
      </c>
    </row>
    <row r="115" spans="1:13" ht="18" hidden="1" customHeight="1" x14ac:dyDescent="0.2">
      <c r="A115" s="100"/>
      <c r="B115" s="100"/>
      <c r="C115" s="100"/>
      <c r="D115" s="102"/>
      <c r="E115" s="102"/>
      <c r="F115" s="102"/>
      <c r="G115" s="102"/>
      <c r="H115" s="102"/>
      <c r="I115" s="102"/>
      <c r="J115" s="102"/>
      <c r="K115" s="254" t="str">
        <f t="shared" si="2"/>
        <v/>
      </c>
      <c r="M115" s="254" t="str">
        <f t="shared" si="3"/>
        <v/>
      </c>
    </row>
    <row r="116" spans="1:13" ht="18" hidden="1" customHeight="1" x14ac:dyDescent="0.2">
      <c r="A116" s="100"/>
      <c r="B116" s="100"/>
      <c r="C116" s="100"/>
      <c r="D116" s="102"/>
      <c r="E116" s="102"/>
      <c r="F116" s="102"/>
      <c r="G116" s="102"/>
      <c r="H116" s="102"/>
      <c r="I116" s="102"/>
      <c r="J116" s="102"/>
      <c r="K116" s="254" t="str">
        <f t="shared" si="2"/>
        <v/>
      </c>
      <c r="M116" s="254" t="str">
        <f t="shared" si="3"/>
        <v/>
      </c>
    </row>
    <row r="117" spans="1:13" ht="18" hidden="1" customHeight="1" x14ac:dyDescent="0.2">
      <c r="A117" s="100"/>
      <c r="B117" s="100"/>
      <c r="C117" s="100"/>
      <c r="D117" s="102"/>
      <c r="E117" s="102"/>
      <c r="F117" s="102"/>
      <c r="G117" s="102"/>
      <c r="H117" s="102"/>
      <c r="I117" s="102"/>
      <c r="J117" s="102"/>
      <c r="K117" s="254" t="str">
        <f t="shared" si="2"/>
        <v/>
      </c>
      <c r="M117" s="254" t="str">
        <f t="shared" si="3"/>
        <v/>
      </c>
    </row>
    <row r="118" spans="1:13" ht="18" hidden="1" customHeight="1" x14ac:dyDescent="0.2">
      <c r="A118" s="100"/>
      <c r="B118" s="100"/>
      <c r="C118" s="100"/>
      <c r="D118" s="102"/>
      <c r="E118" s="102"/>
      <c r="F118" s="102"/>
      <c r="G118" s="102"/>
      <c r="H118" s="102"/>
      <c r="I118" s="102"/>
      <c r="J118" s="102"/>
      <c r="K118" s="254" t="str">
        <f t="shared" si="2"/>
        <v/>
      </c>
      <c r="M118" s="254" t="str">
        <f t="shared" si="3"/>
        <v/>
      </c>
    </row>
    <row r="119" spans="1:13" ht="18" hidden="1" customHeight="1" x14ac:dyDescent="0.2">
      <c r="A119" s="100"/>
      <c r="B119" s="100"/>
      <c r="C119" s="100"/>
      <c r="D119" s="102"/>
      <c r="E119" s="102"/>
      <c r="F119" s="102"/>
      <c r="G119" s="102"/>
      <c r="H119" s="102"/>
      <c r="I119" s="102"/>
      <c r="J119" s="102"/>
      <c r="K119" s="254" t="str">
        <f t="shared" si="2"/>
        <v/>
      </c>
      <c r="M119" s="254" t="str">
        <f t="shared" si="3"/>
        <v/>
      </c>
    </row>
    <row r="120" spans="1:13" ht="18" hidden="1" customHeight="1" x14ac:dyDescent="0.2">
      <c r="A120" s="100"/>
      <c r="B120" s="100"/>
      <c r="C120" s="100"/>
      <c r="D120" s="102"/>
      <c r="E120" s="102"/>
      <c r="F120" s="102"/>
      <c r="G120" s="102"/>
      <c r="H120" s="102"/>
      <c r="I120" s="102"/>
      <c r="J120" s="102"/>
      <c r="K120" s="254" t="str">
        <f t="shared" si="2"/>
        <v/>
      </c>
      <c r="M120" s="254" t="str">
        <f t="shared" si="3"/>
        <v/>
      </c>
    </row>
    <row r="121" spans="1:13" ht="18" hidden="1" customHeight="1" x14ac:dyDescent="0.2">
      <c r="A121" s="100"/>
      <c r="B121" s="100"/>
      <c r="C121" s="100"/>
      <c r="D121" s="102"/>
      <c r="E121" s="102"/>
      <c r="F121" s="102"/>
      <c r="G121" s="102"/>
      <c r="H121" s="102"/>
      <c r="I121" s="102"/>
      <c r="J121" s="102"/>
      <c r="K121" s="254" t="str">
        <f t="shared" si="2"/>
        <v/>
      </c>
      <c r="M121" s="254" t="str">
        <f t="shared" si="3"/>
        <v/>
      </c>
    </row>
    <row r="122" spans="1:13" ht="18" hidden="1" customHeight="1" x14ac:dyDescent="0.2">
      <c r="A122" s="100"/>
      <c r="B122" s="100"/>
      <c r="C122" s="100"/>
      <c r="D122" s="102"/>
      <c r="E122" s="102"/>
      <c r="F122" s="102"/>
      <c r="G122" s="102"/>
      <c r="H122" s="102"/>
      <c r="I122" s="102"/>
      <c r="J122" s="102"/>
      <c r="K122" s="254" t="str">
        <f t="shared" si="2"/>
        <v/>
      </c>
      <c r="M122" s="254" t="str">
        <f t="shared" si="3"/>
        <v/>
      </c>
    </row>
    <row r="123" spans="1:13" ht="18" hidden="1" customHeight="1" x14ac:dyDescent="0.2">
      <c r="A123" s="100"/>
      <c r="B123" s="100"/>
      <c r="C123" s="100"/>
      <c r="D123" s="102"/>
      <c r="E123" s="102"/>
      <c r="F123" s="102"/>
      <c r="G123" s="102"/>
      <c r="H123" s="102"/>
      <c r="I123" s="102"/>
      <c r="J123" s="102"/>
      <c r="K123" s="254" t="str">
        <f t="shared" si="2"/>
        <v/>
      </c>
      <c r="M123" s="254" t="str">
        <f t="shared" si="3"/>
        <v/>
      </c>
    </row>
    <row r="124" spans="1:13" ht="18" hidden="1" customHeight="1" x14ac:dyDescent="0.2">
      <c r="A124" s="100"/>
      <c r="B124" s="100"/>
      <c r="C124" s="100"/>
      <c r="D124" s="102"/>
      <c r="E124" s="102"/>
      <c r="F124" s="102"/>
      <c r="G124" s="102"/>
      <c r="H124" s="102"/>
      <c r="I124" s="102"/>
      <c r="J124" s="102"/>
      <c r="K124" s="254" t="str">
        <f t="shared" si="2"/>
        <v/>
      </c>
      <c r="M124" s="254" t="str">
        <f t="shared" si="3"/>
        <v/>
      </c>
    </row>
    <row r="125" spans="1:13" ht="18" hidden="1" customHeight="1" x14ac:dyDescent="0.2">
      <c r="A125" s="100"/>
      <c r="B125" s="100"/>
      <c r="C125" s="100"/>
      <c r="D125" s="102"/>
      <c r="E125" s="102"/>
      <c r="F125" s="102"/>
      <c r="G125" s="102"/>
      <c r="H125" s="102"/>
      <c r="I125" s="102"/>
      <c r="J125" s="102"/>
      <c r="K125" s="254" t="str">
        <f t="shared" si="2"/>
        <v/>
      </c>
      <c r="M125" s="254" t="str">
        <f t="shared" si="3"/>
        <v/>
      </c>
    </row>
    <row r="126" spans="1:13" ht="18" hidden="1" customHeight="1" x14ac:dyDescent="0.2">
      <c r="A126" s="100"/>
      <c r="B126" s="100"/>
      <c r="C126" s="100"/>
      <c r="D126" s="102"/>
      <c r="E126" s="102"/>
      <c r="F126" s="102"/>
      <c r="G126" s="102"/>
      <c r="H126" s="102"/>
      <c r="I126" s="102"/>
      <c r="J126" s="102"/>
      <c r="K126" s="254" t="str">
        <f t="shared" si="2"/>
        <v/>
      </c>
      <c r="M126" s="254" t="str">
        <f t="shared" si="3"/>
        <v/>
      </c>
    </row>
    <row r="127" spans="1:13" ht="18" hidden="1" customHeight="1" x14ac:dyDescent="0.2">
      <c r="A127" s="100"/>
      <c r="B127" s="100"/>
      <c r="C127" s="100"/>
      <c r="D127" s="102"/>
      <c r="E127" s="102"/>
      <c r="F127" s="102"/>
      <c r="G127" s="102"/>
      <c r="H127" s="102"/>
      <c r="I127" s="102"/>
      <c r="J127" s="102"/>
      <c r="K127" s="254" t="str">
        <f t="shared" si="2"/>
        <v/>
      </c>
      <c r="M127" s="254" t="str">
        <f t="shared" si="3"/>
        <v/>
      </c>
    </row>
    <row r="128" spans="1:13" ht="18" hidden="1" customHeight="1" x14ac:dyDescent="0.2">
      <c r="A128" s="100"/>
      <c r="B128" s="100"/>
      <c r="C128" s="100"/>
      <c r="D128" s="102"/>
      <c r="E128" s="102"/>
      <c r="F128" s="102"/>
      <c r="G128" s="102"/>
      <c r="H128" s="102"/>
      <c r="I128" s="102"/>
      <c r="J128" s="102"/>
      <c r="K128" s="254" t="str">
        <f t="shared" si="2"/>
        <v/>
      </c>
      <c r="M128" s="254" t="str">
        <f t="shared" si="3"/>
        <v/>
      </c>
    </row>
    <row r="129" spans="1:13" ht="18" hidden="1" customHeight="1" x14ac:dyDescent="0.2">
      <c r="A129" s="100"/>
      <c r="B129" s="100"/>
      <c r="C129" s="100"/>
      <c r="D129" s="102"/>
      <c r="E129" s="102"/>
      <c r="F129" s="102"/>
      <c r="G129" s="102"/>
      <c r="H129" s="102"/>
      <c r="I129" s="102"/>
      <c r="J129" s="102"/>
      <c r="K129" s="254" t="str">
        <f t="shared" si="2"/>
        <v/>
      </c>
      <c r="M129" s="254" t="str">
        <f t="shared" si="3"/>
        <v/>
      </c>
    </row>
    <row r="130" spans="1:13" ht="18" hidden="1" customHeight="1" x14ac:dyDescent="0.2">
      <c r="A130" s="100"/>
      <c r="B130" s="100"/>
      <c r="C130" s="100"/>
      <c r="D130" s="102"/>
      <c r="E130" s="102"/>
      <c r="F130" s="102"/>
      <c r="G130" s="102"/>
      <c r="H130" s="102"/>
      <c r="I130" s="102"/>
      <c r="J130" s="102"/>
      <c r="K130" s="254" t="str">
        <f t="shared" si="2"/>
        <v/>
      </c>
      <c r="M130" s="254" t="str">
        <f t="shared" si="3"/>
        <v/>
      </c>
    </row>
    <row r="131" spans="1:13" ht="18" hidden="1" customHeight="1" x14ac:dyDescent="0.2">
      <c r="A131" s="100"/>
      <c r="B131" s="100"/>
      <c r="C131" s="100"/>
      <c r="D131" s="102"/>
      <c r="E131" s="102"/>
      <c r="F131" s="102"/>
      <c r="G131" s="102"/>
      <c r="H131" s="102"/>
      <c r="I131" s="102"/>
      <c r="J131" s="102"/>
      <c r="K131" s="254" t="str">
        <f t="shared" si="2"/>
        <v/>
      </c>
      <c r="M131" s="254" t="str">
        <f t="shared" si="3"/>
        <v/>
      </c>
    </row>
    <row r="132" spans="1:13" ht="18" hidden="1" customHeight="1" x14ac:dyDescent="0.2">
      <c r="A132" s="100"/>
      <c r="B132" s="100"/>
      <c r="C132" s="100"/>
      <c r="D132" s="102"/>
      <c r="E132" s="102"/>
      <c r="F132" s="102"/>
      <c r="G132" s="102"/>
      <c r="H132" s="102"/>
      <c r="I132" s="102"/>
      <c r="J132" s="102"/>
      <c r="K132" s="254" t="str">
        <f t="shared" si="2"/>
        <v/>
      </c>
      <c r="M132" s="254" t="str">
        <f t="shared" si="3"/>
        <v/>
      </c>
    </row>
    <row r="133" spans="1:13" ht="18" hidden="1" customHeight="1" x14ac:dyDescent="0.2">
      <c r="A133" s="100"/>
      <c r="B133" s="100"/>
      <c r="C133" s="100"/>
      <c r="D133" s="102"/>
      <c r="E133" s="102"/>
      <c r="F133" s="102"/>
      <c r="G133" s="102"/>
      <c r="H133" s="102"/>
      <c r="I133" s="102"/>
      <c r="J133" s="102"/>
      <c r="K133" s="254" t="str">
        <f t="shared" si="2"/>
        <v/>
      </c>
      <c r="M133" s="254" t="str">
        <f t="shared" si="3"/>
        <v/>
      </c>
    </row>
    <row r="134" spans="1:13" ht="18" hidden="1" customHeight="1" x14ac:dyDescent="0.2">
      <c r="A134" s="100"/>
      <c r="B134" s="100"/>
      <c r="C134" s="100"/>
      <c r="D134" s="102"/>
      <c r="E134" s="102"/>
      <c r="F134" s="102"/>
      <c r="G134" s="102"/>
      <c r="H134" s="102"/>
      <c r="I134" s="102"/>
      <c r="J134" s="102"/>
      <c r="K134" s="254" t="str">
        <f t="shared" si="2"/>
        <v/>
      </c>
      <c r="M134" s="254" t="str">
        <f t="shared" si="3"/>
        <v/>
      </c>
    </row>
    <row r="135" spans="1:13" ht="18" hidden="1" customHeight="1" x14ac:dyDescent="0.2">
      <c r="A135" s="100"/>
      <c r="B135" s="100"/>
      <c r="C135" s="100"/>
      <c r="D135" s="102"/>
      <c r="E135" s="102"/>
      <c r="F135" s="102"/>
      <c r="G135" s="102"/>
      <c r="H135" s="102"/>
      <c r="I135" s="102"/>
      <c r="J135" s="102"/>
      <c r="K135" s="254" t="str">
        <f t="shared" si="2"/>
        <v/>
      </c>
      <c r="M135" s="254" t="str">
        <f t="shared" si="3"/>
        <v/>
      </c>
    </row>
    <row r="136" spans="1:13" ht="18" hidden="1" customHeight="1" x14ac:dyDescent="0.2">
      <c r="A136" s="100"/>
      <c r="B136" s="100"/>
      <c r="C136" s="100"/>
      <c r="D136" s="102"/>
      <c r="E136" s="102"/>
      <c r="F136" s="102"/>
      <c r="G136" s="102"/>
      <c r="H136" s="102"/>
      <c r="I136" s="102"/>
      <c r="J136" s="102"/>
      <c r="K136" s="254" t="str">
        <f t="shared" si="2"/>
        <v/>
      </c>
      <c r="M136" s="254" t="str">
        <f t="shared" si="3"/>
        <v/>
      </c>
    </row>
    <row r="137" spans="1:13" ht="18" hidden="1" customHeight="1" x14ac:dyDescent="0.2">
      <c r="A137" s="100"/>
      <c r="B137" s="100"/>
      <c r="C137" s="100"/>
      <c r="D137" s="102"/>
      <c r="E137" s="102"/>
      <c r="F137" s="102"/>
      <c r="G137" s="102"/>
      <c r="H137" s="102"/>
      <c r="I137" s="102"/>
      <c r="J137" s="102"/>
      <c r="K137" s="254" t="str">
        <f t="shared" si="2"/>
        <v/>
      </c>
      <c r="M137" s="254" t="str">
        <f t="shared" si="3"/>
        <v/>
      </c>
    </row>
    <row r="138" spans="1:13" ht="18" hidden="1" customHeight="1" x14ac:dyDescent="0.2">
      <c r="A138" s="100"/>
      <c r="B138" s="100"/>
      <c r="C138" s="100"/>
      <c r="D138" s="102"/>
      <c r="E138" s="102"/>
      <c r="F138" s="102"/>
      <c r="G138" s="102"/>
      <c r="H138" s="102"/>
      <c r="I138" s="102"/>
      <c r="J138" s="102"/>
      <c r="K138" s="254" t="str">
        <f t="shared" si="2"/>
        <v/>
      </c>
      <c r="M138" s="254" t="str">
        <f t="shared" si="3"/>
        <v/>
      </c>
    </row>
    <row r="139" spans="1:13" ht="18" hidden="1" customHeight="1" x14ac:dyDescent="0.2">
      <c r="A139" s="100"/>
      <c r="B139" s="100"/>
      <c r="C139" s="100"/>
      <c r="D139" s="102"/>
      <c r="E139" s="102"/>
      <c r="F139" s="102"/>
      <c r="G139" s="102"/>
      <c r="H139" s="102"/>
      <c r="I139" s="102"/>
      <c r="J139" s="102"/>
      <c r="K139" s="254" t="str">
        <f t="shared" si="2"/>
        <v/>
      </c>
      <c r="M139" s="254" t="str">
        <f t="shared" si="3"/>
        <v/>
      </c>
    </row>
    <row r="140" spans="1:13" ht="18" hidden="1" customHeight="1" x14ac:dyDescent="0.2">
      <c r="A140" s="100"/>
      <c r="B140" s="100"/>
      <c r="C140" s="100"/>
      <c r="D140" s="102"/>
      <c r="E140" s="102"/>
      <c r="F140" s="102"/>
      <c r="G140" s="102"/>
      <c r="H140" s="102"/>
      <c r="I140" s="102"/>
      <c r="J140" s="102"/>
      <c r="K140" s="254" t="str">
        <f t="shared" si="2"/>
        <v/>
      </c>
      <c r="M140" s="254" t="str">
        <f t="shared" si="3"/>
        <v/>
      </c>
    </row>
    <row r="141" spans="1:13" ht="18" hidden="1" customHeight="1" x14ac:dyDescent="0.2">
      <c r="A141" s="100"/>
      <c r="B141" s="100"/>
      <c r="C141" s="100"/>
      <c r="D141" s="102"/>
      <c r="E141" s="102"/>
      <c r="F141" s="102"/>
      <c r="G141" s="102"/>
      <c r="H141" s="102"/>
      <c r="I141" s="102"/>
      <c r="J141" s="102"/>
      <c r="K141" s="254" t="str">
        <f t="shared" ref="K141:K204" si="4">IFERROR(AVERAGEIF(D141:J141,"&gt;0",D141:J141),"")</f>
        <v/>
      </c>
      <c r="M141" s="254" t="str">
        <f t="shared" ref="M141:M204" si="5">IFERROR(MEDIAN(D141:J141),"")</f>
        <v/>
      </c>
    </row>
    <row r="142" spans="1:13" ht="18" hidden="1" customHeight="1" x14ac:dyDescent="0.2">
      <c r="A142" s="100"/>
      <c r="B142" s="100"/>
      <c r="C142" s="100"/>
      <c r="D142" s="102"/>
      <c r="E142" s="102"/>
      <c r="F142" s="102"/>
      <c r="G142" s="102"/>
      <c r="H142" s="102"/>
      <c r="I142" s="102"/>
      <c r="J142" s="102"/>
      <c r="K142" s="254" t="str">
        <f t="shared" si="4"/>
        <v/>
      </c>
      <c r="M142" s="254" t="str">
        <f t="shared" si="5"/>
        <v/>
      </c>
    </row>
    <row r="143" spans="1:13" ht="18" hidden="1" customHeight="1" x14ac:dyDescent="0.2">
      <c r="A143" s="100"/>
      <c r="B143" s="100"/>
      <c r="C143" s="100"/>
      <c r="D143" s="102"/>
      <c r="E143" s="102"/>
      <c r="F143" s="102"/>
      <c r="G143" s="102"/>
      <c r="H143" s="102"/>
      <c r="I143" s="102"/>
      <c r="J143" s="102"/>
      <c r="K143" s="254" t="str">
        <f t="shared" si="4"/>
        <v/>
      </c>
      <c r="M143" s="254" t="str">
        <f t="shared" si="5"/>
        <v/>
      </c>
    </row>
    <row r="144" spans="1:13" ht="18" hidden="1" customHeight="1" x14ac:dyDescent="0.2">
      <c r="A144" s="100"/>
      <c r="B144" s="100"/>
      <c r="C144" s="100"/>
      <c r="D144" s="102"/>
      <c r="E144" s="102"/>
      <c r="F144" s="102"/>
      <c r="G144" s="102"/>
      <c r="H144" s="102"/>
      <c r="I144" s="102"/>
      <c r="J144" s="102"/>
      <c r="K144" s="254" t="str">
        <f t="shared" si="4"/>
        <v/>
      </c>
      <c r="M144" s="254" t="str">
        <f t="shared" si="5"/>
        <v/>
      </c>
    </row>
    <row r="145" spans="1:13" ht="18" hidden="1" customHeight="1" x14ac:dyDescent="0.2">
      <c r="A145" s="100"/>
      <c r="B145" s="100"/>
      <c r="C145" s="100"/>
      <c r="D145" s="102"/>
      <c r="E145" s="102"/>
      <c r="F145" s="102"/>
      <c r="G145" s="102"/>
      <c r="H145" s="102"/>
      <c r="I145" s="102"/>
      <c r="J145" s="102"/>
      <c r="K145" s="254" t="str">
        <f t="shared" si="4"/>
        <v/>
      </c>
      <c r="M145" s="254" t="str">
        <f t="shared" si="5"/>
        <v/>
      </c>
    </row>
    <row r="146" spans="1:13" ht="18" hidden="1" customHeight="1" x14ac:dyDescent="0.2">
      <c r="A146" s="100"/>
      <c r="B146" s="100"/>
      <c r="C146" s="100"/>
      <c r="D146" s="102"/>
      <c r="E146" s="102"/>
      <c r="F146" s="102"/>
      <c r="G146" s="102"/>
      <c r="H146" s="102"/>
      <c r="I146" s="102"/>
      <c r="J146" s="102"/>
      <c r="K146" s="254" t="str">
        <f t="shared" si="4"/>
        <v/>
      </c>
      <c r="M146" s="254" t="str">
        <f t="shared" si="5"/>
        <v/>
      </c>
    </row>
    <row r="147" spans="1:13" ht="18" hidden="1" customHeight="1" x14ac:dyDescent="0.2">
      <c r="A147" s="100"/>
      <c r="B147" s="100"/>
      <c r="C147" s="100"/>
      <c r="D147" s="102"/>
      <c r="E147" s="102"/>
      <c r="F147" s="102"/>
      <c r="G147" s="102"/>
      <c r="H147" s="102"/>
      <c r="I147" s="102"/>
      <c r="J147" s="102"/>
      <c r="K147" s="254" t="str">
        <f t="shared" si="4"/>
        <v/>
      </c>
      <c r="M147" s="254" t="str">
        <f t="shared" si="5"/>
        <v/>
      </c>
    </row>
    <row r="148" spans="1:13" ht="18" hidden="1" customHeight="1" x14ac:dyDescent="0.2">
      <c r="A148" s="100"/>
      <c r="B148" s="100"/>
      <c r="C148" s="100"/>
      <c r="D148" s="102"/>
      <c r="E148" s="102"/>
      <c r="F148" s="102"/>
      <c r="G148" s="102"/>
      <c r="H148" s="102"/>
      <c r="I148" s="102"/>
      <c r="J148" s="102"/>
      <c r="K148" s="254" t="str">
        <f t="shared" si="4"/>
        <v/>
      </c>
      <c r="M148" s="254" t="str">
        <f t="shared" si="5"/>
        <v/>
      </c>
    </row>
    <row r="149" spans="1:13" ht="18" hidden="1" customHeight="1" x14ac:dyDescent="0.2">
      <c r="A149" s="100"/>
      <c r="B149" s="100"/>
      <c r="C149" s="100"/>
      <c r="D149" s="102"/>
      <c r="E149" s="102"/>
      <c r="F149" s="102"/>
      <c r="G149" s="102"/>
      <c r="H149" s="102"/>
      <c r="I149" s="102"/>
      <c r="J149" s="102"/>
      <c r="K149" s="254" t="str">
        <f t="shared" si="4"/>
        <v/>
      </c>
      <c r="M149" s="254" t="str">
        <f t="shared" si="5"/>
        <v/>
      </c>
    </row>
    <row r="150" spans="1:13" ht="18" hidden="1" customHeight="1" x14ac:dyDescent="0.2">
      <c r="A150" s="100"/>
      <c r="B150" s="100"/>
      <c r="C150" s="100"/>
      <c r="D150" s="102"/>
      <c r="E150" s="102"/>
      <c r="F150" s="102"/>
      <c r="G150" s="102"/>
      <c r="H150" s="102"/>
      <c r="I150" s="102"/>
      <c r="J150" s="102"/>
      <c r="K150" s="254" t="str">
        <f t="shared" si="4"/>
        <v/>
      </c>
      <c r="M150" s="254" t="str">
        <f t="shared" si="5"/>
        <v/>
      </c>
    </row>
    <row r="151" spans="1:13" ht="18" hidden="1" customHeight="1" x14ac:dyDescent="0.2">
      <c r="A151" s="100"/>
      <c r="B151" s="100"/>
      <c r="C151" s="100"/>
      <c r="D151" s="102"/>
      <c r="E151" s="102"/>
      <c r="F151" s="102"/>
      <c r="G151" s="102"/>
      <c r="H151" s="102"/>
      <c r="I151" s="102"/>
      <c r="J151" s="102"/>
      <c r="K151" s="254" t="str">
        <f t="shared" si="4"/>
        <v/>
      </c>
      <c r="M151" s="254" t="str">
        <f t="shared" si="5"/>
        <v/>
      </c>
    </row>
    <row r="152" spans="1:13" ht="18" hidden="1" customHeight="1" x14ac:dyDescent="0.2">
      <c r="A152" s="100"/>
      <c r="B152" s="100"/>
      <c r="C152" s="100"/>
      <c r="D152" s="102"/>
      <c r="E152" s="102"/>
      <c r="F152" s="102"/>
      <c r="G152" s="102"/>
      <c r="H152" s="102"/>
      <c r="I152" s="102"/>
      <c r="J152" s="102"/>
      <c r="K152" s="254" t="str">
        <f t="shared" si="4"/>
        <v/>
      </c>
      <c r="M152" s="254" t="str">
        <f t="shared" si="5"/>
        <v/>
      </c>
    </row>
    <row r="153" spans="1:13" ht="18" hidden="1" customHeight="1" x14ac:dyDescent="0.2">
      <c r="A153" s="100"/>
      <c r="B153" s="100"/>
      <c r="C153" s="100"/>
      <c r="D153" s="102"/>
      <c r="E153" s="102"/>
      <c r="F153" s="102"/>
      <c r="G153" s="102"/>
      <c r="H153" s="102"/>
      <c r="I153" s="102"/>
      <c r="J153" s="102"/>
      <c r="K153" s="254" t="str">
        <f t="shared" si="4"/>
        <v/>
      </c>
      <c r="M153" s="254" t="str">
        <f t="shared" si="5"/>
        <v/>
      </c>
    </row>
    <row r="154" spans="1:13" ht="18" hidden="1" customHeight="1" x14ac:dyDescent="0.2">
      <c r="A154" s="100"/>
      <c r="B154" s="100"/>
      <c r="C154" s="100"/>
      <c r="D154" s="102"/>
      <c r="E154" s="102"/>
      <c r="F154" s="102"/>
      <c r="G154" s="102"/>
      <c r="H154" s="102"/>
      <c r="I154" s="102"/>
      <c r="J154" s="102"/>
      <c r="K154" s="254" t="str">
        <f t="shared" si="4"/>
        <v/>
      </c>
      <c r="M154" s="254" t="str">
        <f t="shared" si="5"/>
        <v/>
      </c>
    </row>
    <row r="155" spans="1:13" ht="18" hidden="1" customHeight="1" x14ac:dyDescent="0.2">
      <c r="A155" s="100"/>
      <c r="B155" s="100"/>
      <c r="C155" s="100"/>
      <c r="D155" s="102"/>
      <c r="E155" s="102"/>
      <c r="F155" s="102"/>
      <c r="G155" s="102"/>
      <c r="H155" s="102"/>
      <c r="I155" s="102"/>
      <c r="J155" s="102"/>
      <c r="K155" s="254" t="str">
        <f t="shared" si="4"/>
        <v/>
      </c>
      <c r="M155" s="254" t="str">
        <f t="shared" si="5"/>
        <v/>
      </c>
    </row>
    <row r="156" spans="1:13" ht="18" hidden="1" customHeight="1" x14ac:dyDescent="0.2">
      <c r="A156" s="100"/>
      <c r="B156" s="100"/>
      <c r="C156" s="100"/>
      <c r="D156" s="102"/>
      <c r="E156" s="102"/>
      <c r="F156" s="102"/>
      <c r="G156" s="102"/>
      <c r="H156" s="102"/>
      <c r="I156" s="102"/>
      <c r="J156" s="102"/>
      <c r="K156" s="254" t="str">
        <f t="shared" si="4"/>
        <v/>
      </c>
      <c r="M156" s="254" t="str">
        <f t="shared" si="5"/>
        <v/>
      </c>
    </row>
    <row r="157" spans="1:13" ht="18" hidden="1" customHeight="1" x14ac:dyDescent="0.2">
      <c r="A157" s="100"/>
      <c r="B157" s="100"/>
      <c r="C157" s="100"/>
      <c r="D157" s="102"/>
      <c r="E157" s="102"/>
      <c r="F157" s="102"/>
      <c r="G157" s="102"/>
      <c r="H157" s="102"/>
      <c r="I157" s="102"/>
      <c r="J157" s="102"/>
      <c r="K157" s="254" t="str">
        <f t="shared" si="4"/>
        <v/>
      </c>
      <c r="M157" s="254" t="str">
        <f t="shared" si="5"/>
        <v/>
      </c>
    </row>
    <row r="158" spans="1:13" ht="18" hidden="1" customHeight="1" x14ac:dyDescent="0.2">
      <c r="A158" s="100"/>
      <c r="B158" s="100"/>
      <c r="C158" s="100"/>
      <c r="D158" s="102"/>
      <c r="E158" s="102"/>
      <c r="F158" s="102"/>
      <c r="G158" s="102"/>
      <c r="H158" s="102"/>
      <c r="I158" s="102"/>
      <c r="J158" s="102"/>
      <c r="K158" s="254" t="str">
        <f t="shared" si="4"/>
        <v/>
      </c>
      <c r="M158" s="254" t="str">
        <f t="shared" si="5"/>
        <v/>
      </c>
    </row>
    <row r="159" spans="1:13" ht="18" hidden="1" customHeight="1" x14ac:dyDescent="0.2">
      <c r="A159" s="100"/>
      <c r="B159" s="100"/>
      <c r="C159" s="100"/>
      <c r="D159" s="102"/>
      <c r="E159" s="102"/>
      <c r="F159" s="102"/>
      <c r="G159" s="102"/>
      <c r="H159" s="102"/>
      <c r="I159" s="102"/>
      <c r="J159" s="102"/>
      <c r="K159" s="254" t="str">
        <f t="shared" si="4"/>
        <v/>
      </c>
      <c r="M159" s="254" t="str">
        <f t="shared" si="5"/>
        <v/>
      </c>
    </row>
    <row r="160" spans="1:13" ht="18" hidden="1" customHeight="1" x14ac:dyDescent="0.2">
      <c r="A160" s="100"/>
      <c r="B160" s="100"/>
      <c r="C160" s="100"/>
      <c r="D160" s="102"/>
      <c r="E160" s="102"/>
      <c r="F160" s="102"/>
      <c r="G160" s="102"/>
      <c r="H160" s="102"/>
      <c r="I160" s="102"/>
      <c r="J160" s="102"/>
      <c r="K160" s="254" t="str">
        <f t="shared" si="4"/>
        <v/>
      </c>
      <c r="M160" s="254" t="str">
        <f t="shared" si="5"/>
        <v/>
      </c>
    </row>
    <row r="161" spans="1:13" ht="18" hidden="1" customHeight="1" x14ac:dyDescent="0.2">
      <c r="A161" s="100"/>
      <c r="B161" s="100"/>
      <c r="C161" s="100"/>
      <c r="D161" s="102"/>
      <c r="E161" s="102"/>
      <c r="F161" s="102"/>
      <c r="G161" s="102"/>
      <c r="H161" s="102"/>
      <c r="I161" s="102"/>
      <c r="J161" s="102"/>
      <c r="K161" s="254" t="str">
        <f t="shared" si="4"/>
        <v/>
      </c>
      <c r="M161" s="254" t="str">
        <f t="shared" si="5"/>
        <v/>
      </c>
    </row>
    <row r="162" spans="1:13" ht="18" hidden="1" customHeight="1" x14ac:dyDescent="0.2">
      <c r="A162" s="100"/>
      <c r="B162" s="100"/>
      <c r="C162" s="100"/>
      <c r="D162" s="102"/>
      <c r="E162" s="102"/>
      <c r="F162" s="102"/>
      <c r="G162" s="102"/>
      <c r="H162" s="102"/>
      <c r="I162" s="102"/>
      <c r="J162" s="102"/>
      <c r="K162" s="254" t="str">
        <f t="shared" si="4"/>
        <v/>
      </c>
      <c r="M162" s="254" t="str">
        <f t="shared" si="5"/>
        <v/>
      </c>
    </row>
    <row r="163" spans="1:13" ht="18" hidden="1" customHeight="1" x14ac:dyDescent="0.2">
      <c r="A163" s="100"/>
      <c r="B163" s="100"/>
      <c r="C163" s="100"/>
      <c r="D163" s="102"/>
      <c r="E163" s="102"/>
      <c r="F163" s="102"/>
      <c r="G163" s="102"/>
      <c r="H163" s="102"/>
      <c r="I163" s="102"/>
      <c r="J163" s="102"/>
      <c r="K163" s="254" t="str">
        <f t="shared" si="4"/>
        <v/>
      </c>
      <c r="M163" s="254" t="str">
        <f t="shared" si="5"/>
        <v/>
      </c>
    </row>
    <row r="164" spans="1:13" ht="18" hidden="1" customHeight="1" x14ac:dyDescent="0.2">
      <c r="A164" s="100"/>
      <c r="B164" s="100"/>
      <c r="C164" s="100"/>
      <c r="D164" s="102"/>
      <c r="E164" s="102"/>
      <c r="F164" s="102"/>
      <c r="G164" s="102"/>
      <c r="H164" s="102"/>
      <c r="I164" s="102"/>
      <c r="J164" s="102"/>
      <c r="K164" s="254" t="str">
        <f t="shared" si="4"/>
        <v/>
      </c>
      <c r="M164" s="254" t="str">
        <f t="shared" si="5"/>
        <v/>
      </c>
    </row>
    <row r="165" spans="1:13" ht="18" hidden="1" customHeight="1" x14ac:dyDescent="0.2">
      <c r="A165" s="100"/>
      <c r="B165" s="100"/>
      <c r="C165" s="100"/>
      <c r="D165" s="102"/>
      <c r="E165" s="102"/>
      <c r="F165" s="102"/>
      <c r="G165" s="102"/>
      <c r="H165" s="102"/>
      <c r="I165" s="102"/>
      <c r="J165" s="102"/>
      <c r="K165" s="254" t="str">
        <f t="shared" si="4"/>
        <v/>
      </c>
      <c r="M165" s="254" t="str">
        <f t="shared" si="5"/>
        <v/>
      </c>
    </row>
    <row r="166" spans="1:13" ht="18" hidden="1" customHeight="1" x14ac:dyDescent="0.2">
      <c r="A166" s="100"/>
      <c r="B166" s="100"/>
      <c r="C166" s="100"/>
      <c r="D166" s="102"/>
      <c r="E166" s="102"/>
      <c r="F166" s="102"/>
      <c r="G166" s="102"/>
      <c r="H166" s="102"/>
      <c r="I166" s="102"/>
      <c r="J166" s="102"/>
      <c r="K166" s="254" t="str">
        <f t="shared" si="4"/>
        <v/>
      </c>
      <c r="M166" s="254" t="str">
        <f t="shared" si="5"/>
        <v/>
      </c>
    </row>
    <row r="167" spans="1:13" ht="18" hidden="1" customHeight="1" x14ac:dyDescent="0.2">
      <c r="A167" s="100"/>
      <c r="B167" s="100"/>
      <c r="C167" s="100"/>
      <c r="D167" s="102"/>
      <c r="E167" s="102"/>
      <c r="F167" s="102"/>
      <c r="G167" s="102"/>
      <c r="H167" s="102"/>
      <c r="I167" s="102"/>
      <c r="J167" s="102"/>
      <c r="K167" s="254" t="str">
        <f t="shared" si="4"/>
        <v/>
      </c>
      <c r="M167" s="254" t="str">
        <f t="shared" si="5"/>
        <v/>
      </c>
    </row>
    <row r="168" spans="1:13" ht="18" hidden="1" customHeight="1" x14ac:dyDescent="0.2">
      <c r="A168" s="100"/>
      <c r="B168" s="100"/>
      <c r="C168" s="100"/>
      <c r="D168" s="102"/>
      <c r="E168" s="102"/>
      <c r="F168" s="102"/>
      <c r="G168" s="102"/>
      <c r="H168" s="102"/>
      <c r="I168" s="102"/>
      <c r="J168" s="102"/>
      <c r="K168" s="254" t="str">
        <f t="shared" si="4"/>
        <v/>
      </c>
      <c r="M168" s="254" t="str">
        <f t="shared" si="5"/>
        <v/>
      </c>
    </row>
    <row r="169" spans="1:13" ht="18" hidden="1" customHeight="1" x14ac:dyDescent="0.2">
      <c r="A169" s="100"/>
      <c r="B169" s="100"/>
      <c r="C169" s="100"/>
      <c r="D169" s="102"/>
      <c r="E169" s="102"/>
      <c r="F169" s="102"/>
      <c r="G169" s="102"/>
      <c r="H169" s="102"/>
      <c r="I169" s="102"/>
      <c r="J169" s="102"/>
      <c r="K169" s="254" t="str">
        <f t="shared" si="4"/>
        <v/>
      </c>
      <c r="M169" s="254" t="str">
        <f t="shared" si="5"/>
        <v/>
      </c>
    </row>
    <row r="170" spans="1:13" ht="18" hidden="1" customHeight="1" x14ac:dyDescent="0.2">
      <c r="A170" s="100"/>
      <c r="B170" s="100"/>
      <c r="C170" s="100"/>
      <c r="D170" s="102"/>
      <c r="E170" s="102"/>
      <c r="F170" s="102"/>
      <c r="G170" s="102"/>
      <c r="H170" s="102"/>
      <c r="I170" s="102"/>
      <c r="J170" s="102"/>
      <c r="K170" s="254" t="str">
        <f t="shared" si="4"/>
        <v/>
      </c>
      <c r="M170" s="254" t="str">
        <f t="shared" si="5"/>
        <v/>
      </c>
    </row>
    <row r="171" spans="1:13" ht="18" hidden="1" customHeight="1" x14ac:dyDescent="0.2">
      <c r="A171" s="100"/>
      <c r="B171" s="100"/>
      <c r="C171" s="100"/>
      <c r="D171" s="102"/>
      <c r="E171" s="102"/>
      <c r="F171" s="102"/>
      <c r="G171" s="102"/>
      <c r="H171" s="102"/>
      <c r="I171" s="102"/>
      <c r="J171" s="102"/>
      <c r="K171" s="254" t="str">
        <f t="shared" si="4"/>
        <v/>
      </c>
      <c r="M171" s="254" t="str">
        <f t="shared" si="5"/>
        <v/>
      </c>
    </row>
    <row r="172" spans="1:13" ht="18" hidden="1" customHeight="1" x14ac:dyDescent="0.2">
      <c r="A172" s="100"/>
      <c r="B172" s="100"/>
      <c r="C172" s="100"/>
      <c r="D172" s="102"/>
      <c r="E172" s="102"/>
      <c r="F172" s="102"/>
      <c r="G172" s="102"/>
      <c r="H172" s="102"/>
      <c r="I172" s="102"/>
      <c r="J172" s="102"/>
      <c r="K172" s="254" t="str">
        <f t="shared" si="4"/>
        <v/>
      </c>
      <c r="M172" s="254" t="str">
        <f t="shared" si="5"/>
        <v/>
      </c>
    </row>
    <row r="173" spans="1:13" ht="18" hidden="1" customHeight="1" x14ac:dyDescent="0.2">
      <c r="A173" s="100"/>
      <c r="B173" s="100"/>
      <c r="C173" s="100"/>
      <c r="D173" s="102"/>
      <c r="E173" s="102"/>
      <c r="F173" s="102"/>
      <c r="G173" s="102"/>
      <c r="H173" s="102"/>
      <c r="I173" s="102"/>
      <c r="J173" s="102"/>
      <c r="K173" s="254" t="str">
        <f t="shared" si="4"/>
        <v/>
      </c>
      <c r="M173" s="254" t="str">
        <f t="shared" si="5"/>
        <v/>
      </c>
    </row>
    <row r="174" spans="1:13" ht="18" hidden="1" customHeight="1" x14ac:dyDescent="0.2">
      <c r="A174" s="100"/>
      <c r="B174" s="100"/>
      <c r="C174" s="100"/>
      <c r="D174" s="102"/>
      <c r="E174" s="102"/>
      <c r="F174" s="102"/>
      <c r="G174" s="102"/>
      <c r="H174" s="102"/>
      <c r="I174" s="102"/>
      <c r="J174" s="102"/>
      <c r="K174" s="254" t="str">
        <f t="shared" si="4"/>
        <v/>
      </c>
      <c r="M174" s="254" t="str">
        <f t="shared" si="5"/>
        <v/>
      </c>
    </row>
    <row r="175" spans="1:13" ht="18" hidden="1" customHeight="1" x14ac:dyDescent="0.2">
      <c r="A175" s="100"/>
      <c r="B175" s="100"/>
      <c r="C175" s="100"/>
      <c r="D175" s="102"/>
      <c r="E175" s="102"/>
      <c r="F175" s="102"/>
      <c r="G175" s="102"/>
      <c r="H175" s="102"/>
      <c r="I175" s="102"/>
      <c r="J175" s="102"/>
      <c r="K175" s="254" t="str">
        <f t="shared" si="4"/>
        <v/>
      </c>
      <c r="M175" s="254" t="str">
        <f t="shared" si="5"/>
        <v/>
      </c>
    </row>
    <row r="176" spans="1:13" ht="18" hidden="1" customHeight="1" x14ac:dyDescent="0.2">
      <c r="A176" s="100"/>
      <c r="B176" s="100"/>
      <c r="C176" s="100"/>
      <c r="D176" s="102"/>
      <c r="E176" s="102"/>
      <c r="F176" s="102"/>
      <c r="G176" s="102"/>
      <c r="H176" s="102"/>
      <c r="I176" s="102"/>
      <c r="J176" s="102"/>
      <c r="K176" s="254" t="str">
        <f t="shared" si="4"/>
        <v/>
      </c>
      <c r="M176" s="254" t="str">
        <f t="shared" si="5"/>
        <v/>
      </c>
    </row>
    <row r="177" spans="1:13" ht="18" hidden="1" customHeight="1" x14ac:dyDescent="0.2">
      <c r="A177" s="100"/>
      <c r="B177" s="100"/>
      <c r="C177" s="100"/>
      <c r="D177" s="102"/>
      <c r="E177" s="102"/>
      <c r="F177" s="102"/>
      <c r="G177" s="102"/>
      <c r="H177" s="102"/>
      <c r="I177" s="102"/>
      <c r="J177" s="102"/>
      <c r="K177" s="254" t="str">
        <f t="shared" si="4"/>
        <v/>
      </c>
      <c r="M177" s="254" t="str">
        <f t="shared" si="5"/>
        <v/>
      </c>
    </row>
    <row r="178" spans="1:13" ht="18" hidden="1" customHeight="1" x14ac:dyDescent="0.2">
      <c r="A178" s="100"/>
      <c r="B178" s="100"/>
      <c r="C178" s="100"/>
      <c r="D178" s="102"/>
      <c r="E178" s="102"/>
      <c r="F178" s="102"/>
      <c r="G178" s="102"/>
      <c r="H178" s="102"/>
      <c r="I178" s="102"/>
      <c r="J178" s="102"/>
      <c r="K178" s="254" t="str">
        <f t="shared" si="4"/>
        <v/>
      </c>
      <c r="M178" s="254" t="str">
        <f t="shared" si="5"/>
        <v/>
      </c>
    </row>
    <row r="179" spans="1:13" ht="18" hidden="1" customHeight="1" x14ac:dyDescent="0.2">
      <c r="A179" s="100"/>
      <c r="B179" s="100"/>
      <c r="C179" s="100"/>
      <c r="D179" s="102"/>
      <c r="E179" s="102"/>
      <c r="F179" s="102"/>
      <c r="G179" s="102"/>
      <c r="H179" s="102"/>
      <c r="I179" s="102"/>
      <c r="J179" s="102"/>
      <c r="K179" s="254" t="str">
        <f t="shared" si="4"/>
        <v/>
      </c>
      <c r="M179" s="254" t="str">
        <f t="shared" si="5"/>
        <v/>
      </c>
    </row>
    <row r="180" spans="1:13" ht="18" hidden="1" customHeight="1" x14ac:dyDescent="0.2">
      <c r="A180" s="100"/>
      <c r="B180" s="100"/>
      <c r="C180" s="100"/>
      <c r="D180" s="102"/>
      <c r="E180" s="102"/>
      <c r="F180" s="102"/>
      <c r="G180" s="102"/>
      <c r="H180" s="102"/>
      <c r="I180" s="102"/>
      <c r="J180" s="102"/>
      <c r="K180" s="254" t="str">
        <f t="shared" si="4"/>
        <v/>
      </c>
      <c r="M180" s="254" t="str">
        <f t="shared" si="5"/>
        <v/>
      </c>
    </row>
    <row r="181" spans="1:13" ht="18" hidden="1" customHeight="1" x14ac:dyDescent="0.2">
      <c r="A181" s="100"/>
      <c r="B181" s="100"/>
      <c r="C181" s="100"/>
      <c r="D181" s="102"/>
      <c r="E181" s="102"/>
      <c r="F181" s="102"/>
      <c r="G181" s="102"/>
      <c r="H181" s="102"/>
      <c r="I181" s="102"/>
      <c r="J181" s="102"/>
      <c r="K181" s="254" t="str">
        <f t="shared" si="4"/>
        <v/>
      </c>
      <c r="M181" s="254" t="str">
        <f t="shared" si="5"/>
        <v/>
      </c>
    </row>
    <row r="182" spans="1:13" ht="18" hidden="1" customHeight="1" x14ac:dyDescent="0.2">
      <c r="A182" s="100"/>
      <c r="B182" s="100"/>
      <c r="C182" s="100"/>
      <c r="D182" s="102"/>
      <c r="E182" s="102"/>
      <c r="F182" s="102"/>
      <c r="G182" s="102"/>
      <c r="H182" s="102"/>
      <c r="I182" s="102"/>
      <c r="J182" s="102"/>
      <c r="K182" s="254" t="str">
        <f t="shared" si="4"/>
        <v/>
      </c>
      <c r="M182" s="254" t="str">
        <f t="shared" si="5"/>
        <v/>
      </c>
    </row>
    <row r="183" spans="1:13" ht="18" hidden="1" customHeight="1" x14ac:dyDescent="0.2">
      <c r="A183" s="100"/>
      <c r="B183" s="100"/>
      <c r="C183" s="100"/>
      <c r="D183" s="102"/>
      <c r="E183" s="102"/>
      <c r="F183" s="102"/>
      <c r="G183" s="102"/>
      <c r="H183" s="102"/>
      <c r="I183" s="102"/>
      <c r="J183" s="102"/>
      <c r="K183" s="254" t="str">
        <f t="shared" si="4"/>
        <v/>
      </c>
      <c r="M183" s="254" t="str">
        <f t="shared" si="5"/>
        <v/>
      </c>
    </row>
    <row r="184" spans="1:13" ht="18" hidden="1" customHeight="1" x14ac:dyDescent="0.2">
      <c r="A184" s="100"/>
      <c r="B184" s="100"/>
      <c r="C184" s="100"/>
      <c r="D184" s="102"/>
      <c r="E184" s="102"/>
      <c r="F184" s="102"/>
      <c r="G184" s="102"/>
      <c r="H184" s="102"/>
      <c r="I184" s="102"/>
      <c r="J184" s="102"/>
      <c r="K184" s="254" t="str">
        <f t="shared" si="4"/>
        <v/>
      </c>
      <c r="M184" s="254" t="str">
        <f t="shared" si="5"/>
        <v/>
      </c>
    </row>
    <row r="185" spans="1:13" ht="18" hidden="1" customHeight="1" x14ac:dyDescent="0.2">
      <c r="A185" s="100"/>
      <c r="B185" s="100"/>
      <c r="C185" s="100"/>
      <c r="D185" s="102"/>
      <c r="E185" s="102"/>
      <c r="F185" s="102"/>
      <c r="G185" s="102"/>
      <c r="H185" s="102"/>
      <c r="I185" s="102"/>
      <c r="J185" s="102"/>
      <c r="K185" s="254" t="str">
        <f t="shared" si="4"/>
        <v/>
      </c>
      <c r="M185" s="254" t="str">
        <f t="shared" si="5"/>
        <v/>
      </c>
    </row>
    <row r="186" spans="1:13" ht="18" hidden="1" customHeight="1" x14ac:dyDescent="0.2">
      <c r="A186" s="100"/>
      <c r="B186" s="100"/>
      <c r="C186" s="100"/>
      <c r="D186" s="102"/>
      <c r="E186" s="102"/>
      <c r="F186" s="102"/>
      <c r="G186" s="102"/>
      <c r="H186" s="102"/>
      <c r="I186" s="102"/>
      <c r="J186" s="102"/>
      <c r="K186" s="254" t="str">
        <f t="shared" si="4"/>
        <v/>
      </c>
      <c r="M186" s="254" t="str">
        <f t="shared" si="5"/>
        <v/>
      </c>
    </row>
    <row r="187" spans="1:13" ht="18" hidden="1" customHeight="1" x14ac:dyDescent="0.2">
      <c r="A187" s="100"/>
      <c r="B187" s="100"/>
      <c r="C187" s="100"/>
      <c r="D187" s="102"/>
      <c r="E187" s="102"/>
      <c r="F187" s="102"/>
      <c r="G187" s="102"/>
      <c r="H187" s="102"/>
      <c r="I187" s="102"/>
      <c r="J187" s="102"/>
      <c r="K187" s="254" t="str">
        <f t="shared" si="4"/>
        <v/>
      </c>
      <c r="M187" s="254" t="str">
        <f t="shared" si="5"/>
        <v/>
      </c>
    </row>
    <row r="188" spans="1:13" ht="18" hidden="1" customHeight="1" x14ac:dyDescent="0.2">
      <c r="A188" s="100"/>
      <c r="B188" s="100"/>
      <c r="C188" s="100"/>
      <c r="D188" s="102"/>
      <c r="E188" s="102"/>
      <c r="F188" s="102"/>
      <c r="G188" s="102"/>
      <c r="H188" s="102"/>
      <c r="I188" s="102"/>
      <c r="J188" s="102"/>
      <c r="K188" s="254" t="str">
        <f t="shared" si="4"/>
        <v/>
      </c>
      <c r="M188" s="254" t="str">
        <f t="shared" si="5"/>
        <v/>
      </c>
    </row>
    <row r="189" spans="1:13" ht="18" hidden="1" customHeight="1" x14ac:dyDescent="0.2">
      <c r="A189" s="100"/>
      <c r="B189" s="100"/>
      <c r="C189" s="100"/>
      <c r="D189" s="102"/>
      <c r="E189" s="102"/>
      <c r="F189" s="102"/>
      <c r="G189" s="102"/>
      <c r="H189" s="102"/>
      <c r="I189" s="102"/>
      <c r="J189" s="102"/>
      <c r="K189" s="254" t="str">
        <f t="shared" si="4"/>
        <v/>
      </c>
      <c r="M189" s="254" t="str">
        <f t="shared" si="5"/>
        <v/>
      </c>
    </row>
    <row r="190" spans="1:13" ht="18" hidden="1" customHeight="1" x14ac:dyDescent="0.2">
      <c r="A190" s="100"/>
      <c r="B190" s="100"/>
      <c r="C190" s="100"/>
      <c r="D190" s="102"/>
      <c r="E190" s="102"/>
      <c r="F190" s="102"/>
      <c r="G190" s="102"/>
      <c r="H190" s="102"/>
      <c r="I190" s="102"/>
      <c r="J190" s="102"/>
      <c r="K190" s="254" t="str">
        <f t="shared" si="4"/>
        <v/>
      </c>
      <c r="M190" s="254" t="str">
        <f t="shared" si="5"/>
        <v/>
      </c>
    </row>
    <row r="191" spans="1:13" ht="18" hidden="1" customHeight="1" x14ac:dyDescent="0.2">
      <c r="A191" s="100"/>
      <c r="B191" s="100"/>
      <c r="C191" s="100"/>
      <c r="D191" s="102"/>
      <c r="E191" s="102"/>
      <c r="F191" s="102"/>
      <c r="G191" s="102"/>
      <c r="H191" s="102"/>
      <c r="I191" s="102"/>
      <c r="J191" s="102"/>
      <c r="K191" s="254" t="str">
        <f t="shared" si="4"/>
        <v/>
      </c>
      <c r="M191" s="254" t="str">
        <f t="shared" si="5"/>
        <v/>
      </c>
    </row>
    <row r="192" spans="1:13" ht="18" hidden="1" customHeight="1" x14ac:dyDescent="0.2">
      <c r="A192" s="100"/>
      <c r="B192" s="100"/>
      <c r="C192" s="100"/>
      <c r="D192" s="102"/>
      <c r="E192" s="102"/>
      <c r="F192" s="102"/>
      <c r="G192" s="102"/>
      <c r="H192" s="102"/>
      <c r="I192" s="102"/>
      <c r="J192" s="102"/>
      <c r="K192" s="254" t="str">
        <f t="shared" si="4"/>
        <v/>
      </c>
      <c r="M192" s="254" t="str">
        <f t="shared" si="5"/>
        <v/>
      </c>
    </row>
    <row r="193" spans="1:13" ht="18" hidden="1" customHeight="1" x14ac:dyDescent="0.2">
      <c r="A193" s="100"/>
      <c r="B193" s="100"/>
      <c r="C193" s="100"/>
      <c r="D193" s="102"/>
      <c r="E193" s="102"/>
      <c r="F193" s="102"/>
      <c r="G193" s="102"/>
      <c r="H193" s="102"/>
      <c r="I193" s="102"/>
      <c r="J193" s="102"/>
      <c r="K193" s="254" t="str">
        <f t="shared" si="4"/>
        <v/>
      </c>
      <c r="M193" s="254" t="str">
        <f t="shared" si="5"/>
        <v/>
      </c>
    </row>
    <row r="194" spans="1:13" ht="18" hidden="1" customHeight="1" x14ac:dyDescent="0.2">
      <c r="A194" s="100"/>
      <c r="B194" s="100"/>
      <c r="C194" s="100"/>
      <c r="D194" s="102"/>
      <c r="E194" s="102"/>
      <c r="F194" s="102"/>
      <c r="G194" s="102"/>
      <c r="H194" s="102"/>
      <c r="I194" s="102"/>
      <c r="J194" s="102"/>
      <c r="K194" s="254" t="str">
        <f t="shared" si="4"/>
        <v/>
      </c>
      <c r="M194" s="254" t="str">
        <f t="shared" si="5"/>
        <v/>
      </c>
    </row>
    <row r="195" spans="1:13" ht="18" hidden="1" customHeight="1" x14ac:dyDescent="0.2">
      <c r="A195" s="100"/>
      <c r="B195" s="100"/>
      <c r="C195" s="100"/>
      <c r="D195" s="102"/>
      <c r="E195" s="102"/>
      <c r="F195" s="102"/>
      <c r="G195" s="102"/>
      <c r="H195" s="102"/>
      <c r="I195" s="102"/>
      <c r="J195" s="102"/>
      <c r="K195" s="254" t="str">
        <f t="shared" si="4"/>
        <v/>
      </c>
      <c r="M195" s="254" t="str">
        <f t="shared" si="5"/>
        <v/>
      </c>
    </row>
    <row r="196" spans="1:13" ht="18" hidden="1" customHeight="1" x14ac:dyDescent="0.2">
      <c r="A196" s="100"/>
      <c r="B196" s="100"/>
      <c r="C196" s="100"/>
      <c r="D196" s="102"/>
      <c r="E196" s="102"/>
      <c r="F196" s="102"/>
      <c r="G196" s="102"/>
      <c r="H196" s="102"/>
      <c r="I196" s="102"/>
      <c r="J196" s="102"/>
      <c r="K196" s="254" t="str">
        <f t="shared" si="4"/>
        <v/>
      </c>
      <c r="M196" s="254" t="str">
        <f t="shared" si="5"/>
        <v/>
      </c>
    </row>
    <row r="197" spans="1:13" ht="18" hidden="1" customHeight="1" x14ac:dyDescent="0.2">
      <c r="A197" s="100"/>
      <c r="B197" s="100"/>
      <c r="C197" s="100"/>
      <c r="D197" s="102"/>
      <c r="E197" s="102"/>
      <c r="F197" s="102"/>
      <c r="G197" s="102"/>
      <c r="H197" s="102"/>
      <c r="I197" s="102"/>
      <c r="J197" s="102"/>
      <c r="K197" s="254" t="str">
        <f t="shared" si="4"/>
        <v/>
      </c>
      <c r="M197" s="254" t="str">
        <f t="shared" si="5"/>
        <v/>
      </c>
    </row>
    <row r="198" spans="1:13" ht="18" hidden="1" customHeight="1" x14ac:dyDescent="0.2">
      <c r="A198" s="100"/>
      <c r="B198" s="100"/>
      <c r="C198" s="100"/>
      <c r="D198" s="102"/>
      <c r="E198" s="102"/>
      <c r="F198" s="102"/>
      <c r="G198" s="102"/>
      <c r="H198" s="102"/>
      <c r="I198" s="102"/>
      <c r="J198" s="102"/>
      <c r="K198" s="254" t="str">
        <f t="shared" si="4"/>
        <v/>
      </c>
      <c r="M198" s="254" t="str">
        <f t="shared" si="5"/>
        <v/>
      </c>
    </row>
    <row r="199" spans="1:13" ht="18" hidden="1" customHeight="1" x14ac:dyDescent="0.2">
      <c r="A199" s="100"/>
      <c r="B199" s="100"/>
      <c r="C199" s="100"/>
      <c r="D199" s="102"/>
      <c r="E199" s="102"/>
      <c r="F199" s="102"/>
      <c r="G199" s="102"/>
      <c r="H199" s="102"/>
      <c r="I199" s="102"/>
      <c r="J199" s="102"/>
      <c r="K199" s="254" t="str">
        <f t="shared" si="4"/>
        <v/>
      </c>
      <c r="M199" s="254" t="str">
        <f t="shared" si="5"/>
        <v/>
      </c>
    </row>
    <row r="200" spans="1:13" ht="18" hidden="1" customHeight="1" x14ac:dyDescent="0.2">
      <c r="A200" s="100"/>
      <c r="B200" s="100"/>
      <c r="C200" s="100"/>
      <c r="D200" s="102"/>
      <c r="E200" s="102"/>
      <c r="F200" s="102"/>
      <c r="G200" s="102"/>
      <c r="H200" s="102"/>
      <c r="I200" s="102"/>
      <c r="J200" s="102"/>
      <c r="K200" s="254" t="str">
        <f t="shared" si="4"/>
        <v/>
      </c>
      <c r="M200" s="254" t="str">
        <f t="shared" si="5"/>
        <v/>
      </c>
    </row>
    <row r="201" spans="1:13" ht="18" hidden="1" customHeight="1" x14ac:dyDescent="0.2">
      <c r="A201" s="100"/>
      <c r="B201" s="100"/>
      <c r="C201" s="100"/>
      <c r="D201" s="102"/>
      <c r="E201" s="102"/>
      <c r="F201" s="102"/>
      <c r="G201" s="102"/>
      <c r="H201" s="102"/>
      <c r="I201" s="102"/>
      <c r="J201" s="102"/>
      <c r="K201" s="254" t="str">
        <f t="shared" si="4"/>
        <v/>
      </c>
      <c r="M201" s="254" t="str">
        <f t="shared" si="5"/>
        <v/>
      </c>
    </row>
    <row r="202" spans="1:13" ht="18" hidden="1" customHeight="1" x14ac:dyDescent="0.2">
      <c r="A202" s="100"/>
      <c r="B202" s="100"/>
      <c r="C202" s="100"/>
      <c r="D202" s="102"/>
      <c r="E202" s="102"/>
      <c r="F202" s="102"/>
      <c r="G202" s="102"/>
      <c r="H202" s="102"/>
      <c r="I202" s="102"/>
      <c r="J202" s="102"/>
      <c r="K202" s="254" t="str">
        <f t="shared" si="4"/>
        <v/>
      </c>
      <c r="M202" s="254" t="str">
        <f t="shared" si="5"/>
        <v/>
      </c>
    </row>
    <row r="203" spans="1:13" ht="18" hidden="1" customHeight="1" x14ac:dyDescent="0.2">
      <c r="A203" s="100"/>
      <c r="B203" s="100"/>
      <c r="C203" s="100"/>
      <c r="D203" s="102"/>
      <c r="E203" s="102"/>
      <c r="F203" s="102"/>
      <c r="G203" s="102"/>
      <c r="H203" s="102"/>
      <c r="I203" s="102"/>
      <c r="J203" s="102"/>
      <c r="K203" s="254" t="str">
        <f t="shared" si="4"/>
        <v/>
      </c>
      <c r="M203" s="254" t="str">
        <f t="shared" si="5"/>
        <v/>
      </c>
    </row>
    <row r="204" spans="1:13" ht="18" hidden="1" customHeight="1" x14ac:dyDescent="0.2">
      <c r="A204" s="100"/>
      <c r="B204" s="100"/>
      <c r="C204" s="100"/>
      <c r="D204" s="102"/>
      <c r="E204" s="102"/>
      <c r="F204" s="102"/>
      <c r="G204" s="102"/>
      <c r="H204" s="102"/>
      <c r="I204" s="102"/>
      <c r="J204" s="102"/>
      <c r="K204" s="254" t="str">
        <f t="shared" si="4"/>
        <v/>
      </c>
      <c r="M204" s="254" t="str">
        <f t="shared" si="5"/>
        <v/>
      </c>
    </row>
    <row r="205" spans="1:13" ht="18" hidden="1" customHeight="1" x14ac:dyDescent="0.2">
      <c r="A205" s="100"/>
      <c r="B205" s="100"/>
      <c r="C205" s="100"/>
      <c r="D205" s="102"/>
      <c r="E205" s="102"/>
      <c r="F205" s="102"/>
      <c r="G205" s="102"/>
      <c r="H205" s="102"/>
      <c r="I205" s="102"/>
      <c r="J205" s="102"/>
      <c r="K205" s="254" t="str">
        <f t="shared" ref="K205:K268" si="6">IFERROR(AVERAGEIF(D205:J205,"&gt;0",D205:J205),"")</f>
        <v/>
      </c>
      <c r="M205" s="254" t="str">
        <f t="shared" ref="M205:M268" si="7">IFERROR(MEDIAN(D205:J205),"")</f>
        <v/>
      </c>
    </row>
    <row r="206" spans="1:13" ht="18" hidden="1" customHeight="1" x14ac:dyDescent="0.2">
      <c r="A206" s="100"/>
      <c r="B206" s="100"/>
      <c r="C206" s="100"/>
      <c r="D206" s="102"/>
      <c r="E206" s="102"/>
      <c r="F206" s="102"/>
      <c r="G206" s="102"/>
      <c r="H206" s="102"/>
      <c r="I206" s="102"/>
      <c r="J206" s="102"/>
      <c r="K206" s="254" t="str">
        <f t="shared" si="6"/>
        <v/>
      </c>
      <c r="M206" s="254" t="str">
        <f t="shared" si="7"/>
        <v/>
      </c>
    </row>
    <row r="207" spans="1:13" ht="18" hidden="1" customHeight="1" x14ac:dyDescent="0.2">
      <c r="A207" s="100"/>
      <c r="B207" s="100"/>
      <c r="C207" s="100"/>
      <c r="D207" s="102"/>
      <c r="E207" s="102"/>
      <c r="F207" s="102"/>
      <c r="G207" s="102"/>
      <c r="H207" s="102"/>
      <c r="I207" s="102"/>
      <c r="J207" s="102"/>
      <c r="K207" s="254" t="str">
        <f t="shared" si="6"/>
        <v/>
      </c>
      <c r="M207" s="254" t="str">
        <f t="shared" si="7"/>
        <v/>
      </c>
    </row>
    <row r="208" spans="1:13" ht="18" hidden="1" customHeight="1" x14ac:dyDescent="0.2">
      <c r="A208" s="100"/>
      <c r="B208" s="100"/>
      <c r="C208" s="100"/>
      <c r="D208" s="102"/>
      <c r="E208" s="102"/>
      <c r="F208" s="102"/>
      <c r="G208" s="102"/>
      <c r="H208" s="102"/>
      <c r="I208" s="102"/>
      <c r="J208" s="102"/>
      <c r="K208" s="254" t="str">
        <f t="shared" si="6"/>
        <v/>
      </c>
      <c r="M208" s="254" t="str">
        <f t="shared" si="7"/>
        <v/>
      </c>
    </row>
    <row r="209" spans="1:13" ht="18" hidden="1" customHeight="1" x14ac:dyDescent="0.2">
      <c r="A209" s="100"/>
      <c r="B209" s="100"/>
      <c r="C209" s="100"/>
      <c r="D209" s="102"/>
      <c r="E209" s="102"/>
      <c r="F209" s="102"/>
      <c r="G209" s="102"/>
      <c r="H209" s="102"/>
      <c r="I209" s="102"/>
      <c r="J209" s="102"/>
      <c r="K209" s="254" t="str">
        <f t="shared" si="6"/>
        <v/>
      </c>
      <c r="M209" s="254" t="str">
        <f t="shared" si="7"/>
        <v/>
      </c>
    </row>
    <row r="210" spans="1:13" ht="18" hidden="1" customHeight="1" x14ac:dyDescent="0.2">
      <c r="A210" s="100"/>
      <c r="B210" s="100"/>
      <c r="C210" s="100"/>
      <c r="D210" s="102"/>
      <c r="E210" s="102"/>
      <c r="F210" s="102"/>
      <c r="G210" s="102"/>
      <c r="H210" s="102"/>
      <c r="I210" s="102"/>
      <c r="J210" s="102"/>
      <c r="K210" s="254" t="str">
        <f t="shared" si="6"/>
        <v/>
      </c>
      <c r="M210" s="254" t="str">
        <f t="shared" si="7"/>
        <v/>
      </c>
    </row>
    <row r="211" spans="1:13" ht="18" hidden="1" customHeight="1" x14ac:dyDescent="0.2">
      <c r="A211" s="100"/>
      <c r="B211" s="100"/>
      <c r="C211" s="100"/>
      <c r="D211" s="102"/>
      <c r="E211" s="102"/>
      <c r="F211" s="102"/>
      <c r="G211" s="102"/>
      <c r="H211" s="102"/>
      <c r="I211" s="102"/>
      <c r="J211" s="102"/>
      <c r="K211" s="254" t="str">
        <f t="shared" si="6"/>
        <v/>
      </c>
      <c r="M211" s="254" t="str">
        <f t="shared" si="7"/>
        <v/>
      </c>
    </row>
    <row r="212" spans="1:13" ht="18" hidden="1" customHeight="1" x14ac:dyDescent="0.2">
      <c r="A212" s="100"/>
      <c r="B212" s="100"/>
      <c r="C212" s="100"/>
      <c r="D212" s="102"/>
      <c r="E212" s="102"/>
      <c r="F212" s="102"/>
      <c r="G212" s="102"/>
      <c r="H212" s="102"/>
      <c r="I212" s="102"/>
      <c r="J212" s="102"/>
      <c r="K212" s="254" t="str">
        <f t="shared" si="6"/>
        <v/>
      </c>
      <c r="M212" s="254" t="str">
        <f t="shared" si="7"/>
        <v/>
      </c>
    </row>
    <row r="213" spans="1:13" ht="18" hidden="1" customHeight="1" x14ac:dyDescent="0.2">
      <c r="A213" s="100"/>
      <c r="B213" s="100"/>
      <c r="C213" s="100"/>
      <c r="D213" s="102"/>
      <c r="E213" s="102"/>
      <c r="F213" s="102"/>
      <c r="G213" s="102"/>
      <c r="H213" s="102"/>
      <c r="I213" s="102"/>
      <c r="J213" s="102"/>
      <c r="K213" s="254" t="str">
        <f t="shared" si="6"/>
        <v/>
      </c>
      <c r="M213" s="254" t="str">
        <f t="shared" si="7"/>
        <v/>
      </c>
    </row>
    <row r="214" spans="1:13" ht="18" hidden="1" customHeight="1" x14ac:dyDescent="0.2">
      <c r="A214" s="100"/>
      <c r="B214" s="100"/>
      <c r="C214" s="100"/>
      <c r="D214" s="102"/>
      <c r="E214" s="102"/>
      <c r="F214" s="102"/>
      <c r="G214" s="102"/>
      <c r="H214" s="102"/>
      <c r="I214" s="102"/>
      <c r="J214" s="102"/>
      <c r="K214" s="254" t="str">
        <f t="shared" si="6"/>
        <v/>
      </c>
      <c r="M214" s="254" t="str">
        <f t="shared" si="7"/>
        <v/>
      </c>
    </row>
    <row r="215" spans="1:13" ht="18" hidden="1" customHeight="1" x14ac:dyDescent="0.2">
      <c r="A215" s="100"/>
      <c r="B215" s="100"/>
      <c r="C215" s="100"/>
      <c r="D215" s="102"/>
      <c r="E215" s="102"/>
      <c r="F215" s="102"/>
      <c r="G215" s="102"/>
      <c r="H215" s="102"/>
      <c r="I215" s="102"/>
      <c r="J215" s="102"/>
      <c r="K215" s="254" t="str">
        <f t="shared" si="6"/>
        <v/>
      </c>
      <c r="M215" s="254" t="str">
        <f t="shared" si="7"/>
        <v/>
      </c>
    </row>
    <row r="216" spans="1:13" ht="18" hidden="1" customHeight="1" x14ac:dyDescent="0.2">
      <c r="A216" s="100"/>
      <c r="B216" s="100"/>
      <c r="C216" s="100"/>
      <c r="D216" s="102"/>
      <c r="E216" s="102"/>
      <c r="F216" s="102"/>
      <c r="G216" s="102"/>
      <c r="H216" s="102"/>
      <c r="I216" s="102"/>
      <c r="J216" s="102"/>
      <c r="K216" s="254" t="str">
        <f t="shared" si="6"/>
        <v/>
      </c>
      <c r="M216" s="254" t="str">
        <f t="shared" si="7"/>
        <v/>
      </c>
    </row>
    <row r="217" spans="1:13" ht="18" hidden="1" customHeight="1" x14ac:dyDescent="0.2">
      <c r="A217" s="100"/>
      <c r="B217" s="100"/>
      <c r="C217" s="100"/>
      <c r="D217" s="102"/>
      <c r="E217" s="102"/>
      <c r="F217" s="102"/>
      <c r="G217" s="102"/>
      <c r="H217" s="102"/>
      <c r="I217" s="102"/>
      <c r="J217" s="102"/>
      <c r="K217" s="254" t="str">
        <f t="shared" si="6"/>
        <v/>
      </c>
      <c r="M217" s="254" t="str">
        <f t="shared" si="7"/>
        <v/>
      </c>
    </row>
    <row r="218" spans="1:13" ht="18" hidden="1" customHeight="1" x14ac:dyDescent="0.2">
      <c r="A218" s="100"/>
      <c r="B218" s="100"/>
      <c r="C218" s="100"/>
      <c r="D218" s="102"/>
      <c r="E218" s="102"/>
      <c r="F218" s="102"/>
      <c r="G218" s="102"/>
      <c r="H218" s="102"/>
      <c r="I218" s="102"/>
      <c r="J218" s="102"/>
      <c r="K218" s="254" t="str">
        <f t="shared" si="6"/>
        <v/>
      </c>
      <c r="M218" s="254" t="str">
        <f t="shared" si="7"/>
        <v/>
      </c>
    </row>
    <row r="219" spans="1:13" ht="18" hidden="1" customHeight="1" x14ac:dyDescent="0.2">
      <c r="A219" s="100"/>
      <c r="B219" s="100"/>
      <c r="C219" s="100"/>
      <c r="D219" s="102"/>
      <c r="E219" s="102"/>
      <c r="F219" s="102"/>
      <c r="G219" s="102"/>
      <c r="H219" s="102"/>
      <c r="I219" s="102"/>
      <c r="J219" s="102"/>
      <c r="K219" s="254" t="str">
        <f t="shared" si="6"/>
        <v/>
      </c>
      <c r="M219" s="254" t="str">
        <f t="shared" si="7"/>
        <v/>
      </c>
    </row>
    <row r="220" spans="1:13" ht="18" hidden="1" customHeight="1" x14ac:dyDescent="0.2">
      <c r="A220" s="100"/>
      <c r="B220" s="100"/>
      <c r="C220" s="100"/>
      <c r="D220" s="102"/>
      <c r="E220" s="102"/>
      <c r="F220" s="102"/>
      <c r="G220" s="102"/>
      <c r="H220" s="102"/>
      <c r="I220" s="102"/>
      <c r="J220" s="102"/>
      <c r="K220" s="254" t="str">
        <f t="shared" si="6"/>
        <v/>
      </c>
      <c r="M220" s="254" t="str">
        <f t="shared" si="7"/>
        <v/>
      </c>
    </row>
    <row r="221" spans="1:13" ht="18" hidden="1" customHeight="1" x14ac:dyDescent="0.2">
      <c r="A221" s="100"/>
      <c r="B221" s="100"/>
      <c r="C221" s="100"/>
      <c r="D221" s="102"/>
      <c r="E221" s="102"/>
      <c r="F221" s="102"/>
      <c r="G221" s="102"/>
      <c r="H221" s="102"/>
      <c r="I221" s="102"/>
      <c r="J221" s="102"/>
      <c r="K221" s="254" t="str">
        <f t="shared" si="6"/>
        <v/>
      </c>
      <c r="M221" s="254" t="str">
        <f t="shared" si="7"/>
        <v/>
      </c>
    </row>
    <row r="222" spans="1:13" ht="18" hidden="1" customHeight="1" x14ac:dyDescent="0.2">
      <c r="A222" s="100"/>
      <c r="B222" s="100"/>
      <c r="C222" s="100"/>
      <c r="D222" s="102"/>
      <c r="E222" s="102"/>
      <c r="F222" s="102"/>
      <c r="G222" s="102"/>
      <c r="H222" s="102"/>
      <c r="I222" s="102"/>
      <c r="J222" s="102"/>
      <c r="K222" s="254" t="str">
        <f t="shared" si="6"/>
        <v/>
      </c>
      <c r="M222" s="254" t="str">
        <f t="shared" si="7"/>
        <v/>
      </c>
    </row>
    <row r="223" spans="1:13" ht="18" hidden="1" customHeight="1" x14ac:dyDescent="0.2">
      <c r="A223" s="100"/>
      <c r="B223" s="100"/>
      <c r="C223" s="100"/>
      <c r="D223" s="102"/>
      <c r="E223" s="102"/>
      <c r="F223" s="102"/>
      <c r="G223" s="102"/>
      <c r="H223" s="102"/>
      <c r="I223" s="102"/>
      <c r="J223" s="102"/>
      <c r="K223" s="254" t="str">
        <f t="shared" si="6"/>
        <v/>
      </c>
      <c r="M223" s="254" t="str">
        <f t="shared" si="7"/>
        <v/>
      </c>
    </row>
    <row r="224" spans="1:13" ht="18" hidden="1" customHeight="1" x14ac:dyDescent="0.2">
      <c r="A224" s="100"/>
      <c r="B224" s="100"/>
      <c r="C224" s="100"/>
      <c r="D224" s="102"/>
      <c r="E224" s="102"/>
      <c r="F224" s="102"/>
      <c r="G224" s="102"/>
      <c r="H224" s="102"/>
      <c r="I224" s="102"/>
      <c r="J224" s="102"/>
      <c r="K224" s="254" t="str">
        <f t="shared" si="6"/>
        <v/>
      </c>
      <c r="M224" s="254" t="str">
        <f t="shared" si="7"/>
        <v/>
      </c>
    </row>
    <row r="225" spans="1:13" ht="18" hidden="1" customHeight="1" x14ac:dyDescent="0.2">
      <c r="A225" s="100"/>
      <c r="B225" s="100"/>
      <c r="C225" s="100"/>
      <c r="D225" s="102"/>
      <c r="E225" s="102"/>
      <c r="F225" s="102"/>
      <c r="G225" s="102"/>
      <c r="H225" s="102"/>
      <c r="I225" s="102"/>
      <c r="J225" s="102"/>
      <c r="K225" s="254" t="str">
        <f t="shared" si="6"/>
        <v/>
      </c>
      <c r="M225" s="254" t="str">
        <f t="shared" si="7"/>
        <v/>
      </c>
    </row>
    <row r="226" spans="1:13" ht="18" hidden="1" customHeight="1" x14ac:dyDescent="0.2">
      <c r="A226" s="100"/>
      <c r="B226" s="100"/>
      <c r="C226" s="100"/>
      <c r="D226" s="102"/>
      <c r="E226" s="102"/>
      <c r="F226" s="102"/>
      <c r="G226" s="102"/>
      <c r="H226" s="102"/>
      <c r="I226" s="102"/>
      <c r="J226" s="102"/>
      <c r="K226" s="254" t="str">
        <f t="shared" si="6"/>
        <v/>
      </c>
      <c r="M226" s="254" t="str">
        <f t="shared" si="7"/>
        <v/>
      </c>
    </row>
    <row r="227" spans="1:13" ht="18" hidden="1" customHeight="1" x14ac:dyDescent="0.2">
      <c r="A227" s="100"/>
      <c r="B227" s="100"/>
      <c r="C227" s="100"/>
      <c r="D227" s="102"/>
      <c r="E227" s="102"/>
      <c r="F227" s="102"/>
      <c r="G227" s="102"/>
      <c r="H227" s="102"/>
      <c r="I227" s="102"/>
      <c r="J227" s="102"/>
      <c r="K227" s="254" t="str">
        <f t="shared" si="6"/>
        <v/>
      </c>
      <c r="M227" s="254" t="str">
        <f t="shared" si="7"/>
        <v/>
      </c>
    </row>
    <row r="228" spans="1:13" ht="18" hidden="1" customHeight="1" x14ac:dyDescent="0.2">
      <c r="A228" s="100"/>
      <c r="B228" s="100"/>
      <c r="C228" s="100"/>
      <c r="D228" s="102"/>
      <c r="E228" s="102"/>
      <c r="F228" s="102"/>
      <c r="G228" s="102"/>
      <c r="H228" s="102"/>
      <c r="I228" s="102"/>
      <c r="J228" s="102"/>
      <c r="K228" s="254" t="str">
        <f t="shared" si="6"/>
        <v/>
      </c>
      <c r="M228" s="254" t="str">
        <f t="shared" si="7"/>
        <v/>
      </c>
    </row>
    <row r="229" spans="1:13" ht="18" hidden="1" customHeight="1" x14ac:dyDescent="0.2">
      <c r="A229" s="100"/>
      <c r="B229" s="100"/>
      <c r="C229" s="100"/>
      <c r="D229" s="102"/>
      <c r="E229" s="102"/>
      <c r="F229" s="102"/>
      <c r="G229" s="102"/>
      <c r="H229" s="102"/>
      <c r="I229" s="102"/>
      <c r="J229" s="102"/>
      <c r="K229" s="254" t="str">
        <f t="shared" si="6"/>
        <v/>
      </c>
      <c r="M229" s="254" t="str">
        <f t="shared" si="7"/>
        <v/>
      </c>
    </row>
    <row r="230" spans="1:13" ht="18" hidden="1" customHeight="1" x14ac:dyDescent="0.2">
      <c r="A230" s="100"/>
      <c r="B230" s="100"/>
      <c r="C230" s="100"/>
      <c r="D230" s="102"/>
      <c r="E230" s="102"/>
      <c r="F230" s="102"/>
      <c r="G230" s="102"/>
      <c r="H230" s="102"/>
      <c r="I230" s="102"/>
      <c r="J230" s="102"/>
      <c r="K230" s="254" t="str">
        <f t="shared" si="6"/>
        <v/>
      </c>
      <c r="M230" s="254" t="str">
        <f t="shared" si="7"/>
        <v/>
      </c>
    </row>
    <row r="231" spans="1:13" ht="18" hidden="1" customHeight="1" x14ac:dyDescent="0.2">
      <c r="A231" s="100"/>
      <c r="B231" s="100"/>
      <c r="C231" s="100"/>
      <c r="D231" s="102"/>
      <c r="E231" s="102"/>
      <c r="F231" s="102"/>
      <c r="G231" s="102"/>
      <c r="H231" s="102"/>
      <c r="I231" s="102"/>
      <c r="J231" s="102"/>
      <c r="K231" s="254" t="str">
        <f t="shared" si="6"/>
        <v/>
      </c>
      <c r="M231" s="254" t="str">
        <f t="shared" si="7"/>
        <v/>
      </c>
    </row>
    <row r="232" spans="1:13" ht="18" hidden="1" customHeight="1" x14ac:dyDescent="0.2">
      <c r="A232" s="100"/>
      <c r="B232" s="100"/>
      <c r="C232" s="100"/>
      <c r="D232" s="102"/>
      <c r="E232" s="102"/>
      <c r="F232" s="102"/>
      <c r="G232" s="102"/>
      <c r="H232" s="102"/>
      <c r="I232" s="102"/>
      <c r="J232" s="102"/>
      <c r="K232" s="254" t="str">
        <f t="shared" si="6"/>
        <v/>
      </c>
      <c r="M232" s="254" t="str">
        <f t="shared" si="7"/>
        <v/>
      </c>
    </row>
    <row r="233" spans="1:13" ht="18" hidden="1" customHeight="1" x14ac:dyDescent="0.2">
      <c r="A233" s="100"/>
      <c r="B233" s="100"/>
      <c r="C233" s="100"/>
      <c r="D233" s="102"/>
      <c r="E233" s="102"/>
      <c r="F233" s="102"/>
      <c r="G233" s="102"/>
      <c r="H233" s="102"/>
      <c r="I233" s="102"/>
      <c r="J233" s="102"/>
      <c r="K233" s="254" t="str">
        <f t="shared" si="6"/>
        <v/>
      </c>
      <c r="M233" s="254" t="str">
        <f t="shared" si="7"/>
        <v/>
      </c>
    </row>
    <row r="234" spans="1:13" ht="18" hidden="1" customHeight="1" x14ac:dyDescent="0.2">
      <c r="A234" s="100"/>
      <c r="B234" s="100"/>
      <c r="C234" s="100"/>
      <c r="D234" s="102"/>
      <c r="E234" s="102"/>
      <c r="F234" s="102"/>
      <c r="G234" s="102"/>
      <c r="H234" s="102"/>
      <c r="I234" s="102"/>
      <c r="J234" s="102"/>
      <c r="K234" s="254" t="str">
        <f t="shared" si="6"/>
        <v/>
      </c>
      <c r="M234" s="254" t="str">
        <f t="shared" si="7"/>
        <v/>
      </c>
    </row>
    <row r="235" spans="1:13" ht="18" hidden="1" customHeight="1" x14ac:dyDescent="0.2">
      <c r="A235" s="100"/>
      <c r="B235" s="100"/>
      <c r="C235" s="100"/>
      <c r="D235" s="102"/>
      <c r="E235" s="102"/>
      <c r="F235" s="102"/>
      <c r="G235" s="102"/>
      <c r="H235" s="102"/>
      <c r="I235" s="102"/>
      <c r="J235" s="102"/>
      <c r="K235" s="254" t="str">
        <f t="shared" si="6"/>
        <v/>
      </c>
      <c r="M235" s="254" t="str">
        <f t="shared" si="7"/>
        <v/>
      </c>
    </row>
    <row r="236" spans="1:13" ht="18" hidden="1" customHeight="1" x14ac:dyDescent="0.2">
      <c r="A236" s="100"/>
      <c r="B236" s="100"/>
      <c r="C236" s="100"/>
      <c r="D236" s="102"/>
      <c r="E236" s="102"/>
      <c r="F236" s="102"/>
      <c r="G236" s="102"/>
      <c r="H236" s="102"/>
      <c r="I236" s="102"/>
      <c r="J236" s="102"/>
      <c r="K236" s="254" t="str">
        <f t="shared" si="6"/>
        <v/>
      </c>
      <c r="M236" s="254" t="str">
        <f t="shared" si="7"/>
        <v/>
      </c>
    </row>
    <row r="237" spans="1:13" ht="18" hidden="1" customHeight="1" x14ac:dyDescent="0.2">
      <c r="A237" s="100"/>
      <c r="B237" s="100"/>
      <c r="C237" s="100"/>
      <c r="D237" s="102"/>
      <c r="E237" s="102"/>
      <c r="F237" s="102"/>
      <c r="G237" s="102"/>
      <c r="H237" s="102"/>
      <c r="I237" s="102"/>
      <c r="J237" s="102"/>
      <c r="K237" s="254" t="str">
        <f t="shared" si="6"/>
        <v/>
      </c>
      <c r="M237" s="254" t="str">
        <f t="shared" si="7"/>
        <v/>
      </c>
    </row>
    <row r="238" spans="1:13" ht="18" hidden="1" customHeight="1" x14ac:dyDescent="0.2">
      <c r="A238" s="100"/>
      <c r="B238" s="100"/>
      <c r="C238" s="100"/>
      <c r="D238" s="102"/>
      <c r="E238" s="102"/>
      <c r="F238" s="102"/>
      <c r="G238" s="102"/>
      <c r="H238" s="102"/>
      <c r="I238" s="102"/>
      <c r="J238" s="102"/>
      <c r="K238" s="254" t="str">
        <f t="shared" si="6"/>
        <v/>
      </c>
      <c r="M238" s="254" t="str">
        <f t="shared" si="7"/>
        <v/>
      </c>
    </row>
    <row r="239" spans="1:13" ht="18" hidden="1" customHeight="1" x14ac:dyDescent="0.2">
      <c r="A239" s="100"/>
      <c r="B239" s="100"/>
      <c r="C239" s="100"/>
      <c r="D239" s="102"/>
      <c r="E239" s="102"/>
      <c r="F239" s="102"/>
      <c r="G239" s="102"/>
      <c r="H239" s="102"/>
      <c r="I239" s="102"/>
      <c r="J239" s="102"/>
      <c r="K239" s="254" t="str">
        <f t="shared" si="6"/>
        <v/>
      </c>
      <c r="M239" s="254" t="str">
        <f t="shared" si="7"/>
        <v/>
      </c>
    </row>
    <row r="240" spans="1:13" ht="18" hidden="1" customHeight="1" x14ac:dyDescent="0.2">
      <c r="A240" s="100"/>
      <c r="B240" s="100"/>
      <c r="C240" s="100"/>
      <c r="D240" s="102"/>
      <c r="E240" s="102"/>
      <c r="F240" s="102"/>
      <c r="G240" s="102"/>
      <c r="H240" s="102"/>
      <c r="I240" s="102"/>
      <c r="J240" s="102"/>
      <c r="K240" s="254" t="str">
        <f t="shared" si="6"/>
        <v/>
      </c>
      <c r="M240" s="254" t="str">
        <f t="shared" si="7"/>
        <v/>
      </c>
    </row>
    <row r="241" spans="1:13" ht="18" hidden="1" customHeight="1" x14ac:dyDescent="0.2">
      <c r="A241" s="100"/>
      <c r="B241" s="100"/>
      <c r="C241" s="100"/>
      <c r="D241" s="102"/>
      <c r="E241" s="102"/>
      <c r="F241" s="102"/>
      <c r="G241" s="102"/>
      <c r="H241" s="102"/>
      <c r="I241" s="102"/>
      <c r="J241" s="102"/>
      <c r="K241" s="254" t="str">
        <f t="shared" si="6"/>
        <v/>
      </c>
      <c r="M241" s="254" t="str">
        <f t="shared" si="7"/>
        <v/>
      </c>
    </row>
    <row r="242" spans="1:13" ht="18" hidden="1" customHeight="1" x14ac:dyDescent="0.2">
      <c r="A242" s="100"/>
      <c r="B242" s="100"/>
      <c r="C242" s="100"/>
      <c r="D242" s="102"/>
      <c r="E242" s="102"/>
      <c r="F242" s="102"/>
      <c r="G242" s="102"/>
      <c r="H242" s="102"/>
      <c r="I242" s="102"/>
      <c r="J242" s="102"/>
      <c r="K242" s="254" t="str">
        <f t="shared" si="6"/>
        <v/>
      </c>
      <c r="M242" s="254" t="str">
        <f t="shared" si="7"/>
        <v/>
      </c>
    </row>
    <row r="243" spans="1:13" ht="18" hidden="1" customHeight="1" x14ac:dyDescent="0.2">
      <c r="A243" s="100"/>
      <c r="B243" s="100"/>
      <c r="C243" s="100"/>
      <c r="D243" s="102"/>
      <c r="E243" s="102"/>
      <c r="F243" s="102"/>
      <c r="G243" s="102"/>
      <c r="H243" s="102"/>
      <c r="I243" s="102"/>
      <c r="J243" s="102"/>
      <c r="K243" s="254" t="str">
        <f t="shared" si="6"/>
        <v/>
      </c>
      <c r="M243" s="254" t="str">
        <f t="shared" si="7"/>
        <v/>
      </c>
    </row>
    <row r="244" spans="1:13" ht="18" hidden="1" customHeight="1" x14ac:dyDescent="0.2">
      <c r="A244" s="100"/>
      <c r="B244" s="100"/>
      <c r="C244" s="100"/>
      <c r="D244" s="102"/>
      <c r="E244" s="102"/>
      <c r="F244" s="102"/>
      <c r="G244" s="102"/>
      <c r="H244" s="102"/>
      <c r="I244" s="102"/>
      <c r="J244" s="102"/>
      <c r="K244" s="254" t="str">
        <f t="shared" si="6"/>
        <v/>
      </c>
      <c r="M244" s="254" t="str">
        <f t="shared" si="7"/>
        <v/>
      </c>
    </row>
    <row r="245" spans="1:13" ht="18" hidden="1" customHeight="1" x14ac:dyDescent="0.2">
      <c r="A245" s="100"/>
      <c r="B245" s="100"/>
      <c r="C245" s="100"/>
      <c r="D245" s="102"/>
      <c r="E245" s="102"/>
      <c r="F245" s="102"/>
      <c r="G245" s="102"/>
      <c r="H245" s="102"/>
      <c r="I245" s="102"/>
      <c r="J245" s="102"/>
      <c r="K245" s="254" t="str">
        <f t="shared" si="6"/>
        <v/>
      </c>
      <c r="M245" s="254" t="str">
        <f t="shared" si="7"/>
        <v/>
      </c>
    </row>
    <row r="246" spans="1:13" ht="18" hidden="1" customHeight="1" x14ac:dyDescent="0.2">
      <c r="A246" s="100"/>
      <c r="B246" s="100"/>
      <c r="C246" s="100"/>
      <c r="D246" s="102"/>
      <c r="E246" s="102"/>
      <c r="F246" s="102"/>
      <c r="G246" s="102"/>
      <c r="H246" s="102"/>
      <c r="I246" s="102"/>
      <c r="J246" s="102"/>
      <c r="K246" s="254" t="str">
        <f t="shared" si="6"/>
        <v/>
      </c>
      <c r="M246" s="254" t="str">
        <f t="shared" si="7"/>
        <v/>
      </c>
    </row>
    <row r="247" spans="1:13" ht="18" hidden="1" customHeight="1" x14ac:dyDescent="0.2">
      <c r="A247" s="100"/>
      <c r="B247" s="100"/>
      <c r="C247" s="100"/>
      <c r="D247" s="102"/>
      <c r="E247" s="102"/>
      <c r="F247" s="102"/>
      <c r="G247" s="102"/>
      <c r="H247" s="102"/>
      <c r="I247" s="102"/>
      <c r="J247" s="102"/>
      <c r="K247" s="254" t="str">
        <f t="shared" si="6"/>
        <v/>
      </c>
      <c r="M247" s="254" t="str">
        <f t="shared" si="7"/>
        <v/>
      </c>
    </row>
    <row r="248" spans="1:13" ht="18" hidden="1" customHeight="1" x14ac:dyDescent="0.2">
      <c r="A248" s="100"/>
      <c r="B248" s="100"/>
      <c r="C248" s="100"/>
      <c r="D248" s="102"/>
      <c r="E248" s="102"/>
      <c r="F248" s="102"/>
      <c r="G248" s="102"/>
      <c r="H248" s="102"/>
      <c r="I248" s="102"/>
      <c r="J248" s="102"/>
      <c r="K248" s="254" t="str">
        <f t="shared" si="6"/>
        <v/>
      </c>
      <c r="M248" s="254" t="str">
        <f t="shared" si="7"/>
        <v/>
      </c>
    </row>
    <row r="249" spans="1:13" ht="18" hidden="1" customHeight="1" x14ac:dyDescent="0.2">
      <c r="A249" s="100"/>
      <c r="B249" s="100"/>
      <c r="C249" s="100"/>
      <c r="D249" s="102"/>
      <c r="E249" s="102"/>
      <c r="F249" s="102"/>
      <c r="G249" s="102"/>
      <c r="H249" s="102"/>
      <c r="I249" s="102"/>
      <c r="J249" s="102"/>
      <c r="K249" s="254" t="str">
        <f t="shared" si="6"/>
        <v/>
      </c>
      <c r="M249" s="254" t="str">
        <f t="shared" si="7"/>
        <v/>
      </c>
    </row>
    <row r="250" spans="1:13" ht="18" hidden="1" customHeight="1" x14ac:dyDescent="0.2">
      <c r="A250" s="100"/>
      <c r="B250" s="100"/>
      <c r="C250" s="100"/>
      <c r="D250" s="102"/>
      <c r="E250" s="102"/>
      <c r="F250" s="102"/>
      <c r="G250" s="102"/>
      <c r="H250" s="102"/>
      <c r="I250" s="102"/>
      <c r="J250" s="102"/>
      <c r="K250" s="254" t="str">
        <f t="shared" si="6"/>
        <v/>
      </c>
      <c r="M250" s="254" t="str">
        <f t="shared" si="7"/>
        <v/>
      </c>
    </row>
    <row r="251" spans="1:13" ht="18" hidden="1" customHeight="1" x14ac:dyDescent="0.2">
      <c r="A251" s="100"/>
      <c r="B251" s="100"/>
      <c r="C251" s="100"/>
      <c r="D251" s="102"/>
      <c r="E251" s="102"/>
      <c r="F251" s="102"/>
      <c r="G251" s="102"/>
      <c r="H251" s="102"/>
      <c r="I251" s="102"/>
      <c r="J251" s="102"/>
      <c r="K251" s="254" t="str">
        <f t="shared" si="6"/>
        <v/>
      </c>
      <c r="M251" s="254" t="str">
        <f t="shared" si="7"/>
        <v/>
      </c>
    </row>
    <row r="252" spans="1:13" ht="18" hidden="1" customHeight="1" x14ac:dyDescent="0.2">
      <c r="A252" s="100"/>
      <c r="B252" s="100"/>
      <c r="C252" s="100"/>
      <c r="D252" s="102"/>
      <c r="E252" s="102"/>
      <c r="F252" s="102"/>
      <c r="G252" s="102"/>
      <c r="H252" s="102"/>
      <c r="I252" s="102"/>
      <c r="J252" s="102"/>
      <c r="K252" s="254" t="str">
        <f t="shared" si="6"/>
        <v/>
      </c>
      <c r="M252" s="254" t="str">
        <f t="shared" si="7"/>
        <v/>
      </c>
    </row>
    <row r="253" spans="1:13" ht="18" hidden="1" customHeight="1" x14ac:dyDescent="0.2">
      <c r="A253" s="100"/>
      <c r="B253" s="100"/>
      <c r="C253" s="100"/>
      <c r="D253" s="102"/>
      <c r="E253" s="102"/>
      <c r="F253" s="102"/>
      <c r="G253" s="102"/>
      <c r="H253" s="102"/>
      <c r="I253" s="102"/>
      <c r="J253" s="102"/>
      <c r="K253" s="254" t="str">
        <f t="shared" si="6"/>
        <v/>
      </c>
      <c r="M253" s="254" t="str">
        <f t="shared" si="7"/>
        <v/>
      </c>
    </row>
    <row r="254" spans="1:13" ht="18" hidden="1" customHeight="1" x14ac:dyDescent="0.2">
      <c r="A254" s="100"/>
      <c r="B254" s="100"/>
      <c r="C254" s="100"/>
      <c r="D254" s="102"/>
      <c r="E254" s="102"/>
      <c r="F254" s="102"/>
      <c r="G254" s="102"/>
      <c r="H254" s="102"/>
      <c r="I254" s="102"/>
      <c r="J254" s="102"/>
      <c r="K254" s="254" t="str">
        <f t="shared" si="6"/>
        <v/>
      </c>
      <c r="M254" s="254" t="str">
        <f t="shared" si="7"/>
        <v/>
      </c>
    </row>
    <row r="255" spans="1:13" ht="18" hidden="1" customHeight="1" x14ac:dyDescent="0.2">
      <c r="A255" s="100"/>
      <c r="B255" s="100"/>
      <c r="C255" s="100"/>
      <c r="D255" s="102"/>
      <c r="E255" s="102"/>
      <c r="F255" s="102"/>
      <c r="G255" s="102"/>
      <c r="H255" s="102"/>
      <c r="I255" s="102"/>
      <c r="J255" s="102"/>
      <c r="K255" s="254" t="str">
        <f t="shared" si="6"/>
        <v/>
      </c>
      <c r="M255" s="254" t="str">
        <f t="shared" si="7"/>
        <v/>
      </c>
    </row>
    <row r="256" spans="1:13" ht="18" hidden="1" customHeight="1" x14ac:dyDescent="0.2">
      <c r="A256" s="100"/>
      <c r="B256" s="100"/>
      <c r="C256" s="100"/>
      <c r="D256" s="102"/>
      <c r="E256" s="102"/>
      <c r="F256" s="102"/>
      <c r="G256" s="102"/>
      <c r="H256" s="102"/>
      <c r="I256" s="102"/>
      <c r="J256" s="102"/>
      <c r="K256" s="254" t="str">
        <f t="shared" si="6"/>
        <v/>
      </c>
      <c r="M256" s="254" t="str">
        <f t="shared" si="7"/>
        <v/>
      </c>
    </row>
    <row r="257" spans="1:13" ht="18" hidden="1" customHeight="1" x14ac:dyDescent="0.2">
      <c r="A257" s="100"/>
      <c r="B257" s="100"/>
      <c r="C257" s="100"/>
      <c r="D257" s="102"/>
      <c r="E257" s="102"/>
      <c r="F257" s="102"/>
      <c r="G257" s="102"/>
      <c r="H257" s="102"/>
      <c r="I257" s="102"/>
      <c r="J257" s="102"/>
      <c r="K257" s="254" t="str">
        <f t="shared" si="6"/>
        <v/>
      </c>
      <c r="M257" s="254" t="str">
        <f t="shared" si="7"/>
        <v/>
      </c>
    </row>
    <row r="258" spans="1:13" ht="18" hidden="1" customHeight="1" x14ac:dyDescent="0.2">
      <c r="A258" s="100"/>
      <c r="B258" s="100"/>
      <c r="C258" s="100"/>
      <c r="D258" s="102"/>
      <c r="E258" s="102"/>
      <c r="F258" s="102"/>
      <c r="G258" s="102"/>
      <c r="H258" s="102"/>
      <c r="I258" s="102"/>
      <c r="J258" s="102"/>
      <c r="K258" s="254" t="str">
        <f t="shared" si="6"/>
        <v/>
      </c>
      <c r="M258" s="254" t="str">
        <f t="shared" si="7"/>
        <v/>
      </c>
    </row>
    <row r="259" spans="1:13" ht="18" hidden="1" customHeight="1" x14ac:dyDescent="0.2">
      <c r="A259" s="100"/>
      <c r="B259" s="100"/>
      <c r="C259" s="100"/>
      <c r="D259" s="102"/>
      <c r="E259" s="102"/>
      <c r="F259" s="102"/>
      <c r="G259" s="102"/>
      <c r="H259" s="102"/>
      <c r="I259" s="102"/>
      <c r="J259" s="102"/>
      <c r="K259" s="254" t="str">
        <f t="shared" si="6"/>
        <v/>
      </c>
      <c r="M259" s="254" t="str">
        <f t="shared" si="7"/>
        <v/>
      </c>
    </row>
    <row r="260" spans="1:13" ht="18" hidden="1" customHeight="1" x14ac:dyDescent="0.2">
      <c r="A260" s="100"/>
      <c r="B260" s="100"/>
      <c r="C260" s="100"/>
      <c r="D260" s="102"/>
      <c r="E260" s="102"/>
      <c r="F260" s="102"/>
      <c r="G260" s="102"/>
      <c r="H260" s="102"/>
      <c r="I260" s="102"/>
      <c r="J260" s="102"/>
      <c r="K260" s="254" t="str">
        <f t="shared" si="6"/>
        <v/>
      </c>
      <c r="M260" s="254" t="str">
        <f t="shared" si="7"/>
        <v/>
      </c>
    </row>
    <row r="261" spans="1:13" ht="18" hidden="1" customHeight="1" x14ac:dyDescent="0.2">
      <c r="A261" s="100"/>
      <c r="B261" s="100"/>
      <c r="C261" s="100"/>
      <c r="D261" s="102"/>
      <c r="E261" s="102"/>
      <c r="F261" s="102"/>
      <c r="G261" s="102"/>
      <c r="H261" s="102"/>
      <c r="I261" s="102"/>
      <c r="J261" s="102"/>
      <c r="K261" s="254" t="str">
        <f t="shared" si="6"/>
        <v/>
      </c>
      <c r="M261" s="254" t="str">
        <f t="shared" si="7"/>
        <v/>
      </c>
    </row>
    <row r="262" spans="1:13" ht="18" hidden="1" customHeight="1" x14ac:dyDescent="0.2">
      <c r="A262" s="100"/>
      <c r="B262" s="100"/>
      <c r="C262" s="100"/>
      <c r="D262" s="102"/>
      <c r="E262" s="102"/>
      <c r="F262" s="102"/>
      <c r="G262" s="102"/>
      <c r="H262" s="102"/>
      <c r="I262" s="102"/>
      <c r="J262" s="102"/>
      <c r="K262" s="254" t="str">
        <f t="shared" si="6"/>
        <v/>
      </c>
      <c r="M262" s="254" t="str">
        <f t="shared" si="7"/>
        <v/>
      </c>
    </row>
    <row r="263" spans="1:13" ht="18" hidden="1" customHeight="1" x14ac:dyDescent="0.2">
      <c r="A263" s="100"/>
      <c r="B263" s="100"/>
      <c r="C263" s="100"/>
      <c r="D263" s="102"/>
      <c r="E263" s="102"/>
      <c r="F263" s="102"/>
      <c r="G263" s="102"/>
      <c r="H263" s="102"/>
      <c r="I263" s="102"/>
      <c r="J263" s="102"/>
      <c r="K263" s="254" t="str">
        <f t="shared" si="6"/>
        <v/>
      </c>
      <c r="M263" s="254" t="str">
        <f t="shared" si="7"/>
        <v/>
      </c>
    </row>
    <row r="264" spans="1:13" ht="18" hidden="1" customHeight="1" x14ac:dyDescent="0.2">
      <c r="A264" s="100"/>
      <c r="B264" s="100"/>
      <c r="C264" s="100"/>
      <c r="D264" s="102"/>
      <c r="E264" s="102"/>
      <c r="F264" s="102"/>
      <c r="G264" s="102"/>
      <c r="H264" s="102"/>
      <c r="I264" s="102"/>
      <c r="J264" s="102"/>
      <c r="K264" s="254" t="str">
        <f t="shared" si="6"/>
        <v/>
      </c>
      <c r="M264" s="254" t="str">
        <f t="shared" si="7"/>
        <v/>
      </c>
    </row>
    <row r="265" spans="1:13" ht="18" hidden="1" customHeight="1" x14ac:dyDescent="0.2">
      <c r="A265" s="100"/>
      <c r="B265" s="100"/>
      <c r="C265" s="100"/>
      <c r="D265" s="102"/>
      <c r="E265" s="102"/>
      <c r="F265" s="102"/>
      <c r="G265" s="102"/>
      <c r="H265" s="102"/>
      <c r="I265" s="102"/>
      <c r="J265" s="102"/>
      <c r="K265" s="254" t="str">
        <f t="shared" si="6"/>
        <v/>
      </c>
      <c r="M265" s="254" t="str">
        <f t="shared" si="7"/>
        <v/>
      </c>
    </row>
    <row r="266" spans="1:13" ht="18" hidden="1" customHeight="1" x14ac:dyDescent="0.2">
      <c r="A266" s="100"/>
      <c r="B266" s="100"/>
      <c r="C266" s="100"/>
      <c r="D266" s="102"/>
      <c r="E266" s="102"/>
      <c r="F266" s="102"/>
      <c r="G266" s="102"/>
      <c r="H266" s="102"/>
      <c r="I266" s="102"/>
      <c r="J266" s="102"/>
      <c r="K266" s="254" t="str">
        <f t="shared" si="6"/>
        <v/>
      </c>
      <c r="M266" s="254" t="str">
        <f t="shared" si="7"/>
        <v/>
      </c>
    </row>
    <row r="267" spans="1:13" ht="18" hidden="1" customHeight="1" x14ac:dyDescent="0.2">
      <c r="A267" s="100"/>
      <c r="B267" s="100"/>
      <c r="C267" s="100"/>
      <c r="D267" s="102"/>
      <c r="E267" s="102"/>
      <c r="F267" s="102"/>
      <c r="G267" s="102"/>
      <c r="H267" s="102"/>
      <c r="I267" s="102"/>
      <c r="J267" s="102"/>
      <c r="K267" s="254" t="str">
        <f t="shared" si="6"/>
        <v/>
      </c>
      <c r="M267" s="254" t="str">
        <f t="shared" si="7"/>
        <v/>
      </c>
    </row>
    <row r="268" spans="1:13" ht="18" hidden="1" customHeight="1" x14ac:dyDescent="0.2">
      <c r="A268" s="100"/>
      <c r="B268" s="100"/>
      <c r="C268" s="100"/>
      <c r="D268" s="102"/>
      <c r="E268" s="102"/>
      <c r="F268" s="102"/>
      <c r="G268" s="102"/>
      <c r="H268" s="102"/>
      <c r="I268" s="102"/>
      <c r="J268" s="102"/>
      <c r="K268" s="254" t="str">
        <f t="shared" si="6"/>
        <v/>
      </c>
      <c r="M268" s="254" t="str">
        <f t="shared" si="7"/>
        <v/>
      </c>
    </row>
    <row r="269" spans="1:13" ht="18" hidden="1" customHeight="1" x14ac:dyDescent="0.2">
      <c r="A269" s="100"/>
      <c r="B269" s="100"/>
      <c r="C269" s="100"/>
      <c r="D269" s="102"/>
      <c r="E269" s="102"/>
      <c r="F269" s="102"/>
      <c r="G269" s="102"/>
      <c r="H269" s="102"/>
      <c r="I269" s="102"/>
      <c r="J269" s="102"/>
      <c r="K269" s="254" t="str">
        <f t="shared" ref="K269:K332" si="8">IFERROR(AVERAGEIF(D269:J269,"&gt;0",D269:J269),"")</f>
        <v/>
      </c>
      <c r="M269" s="254" t="str">
        <f t="shared" ref="M269:M332" si="9">IFERROR(MEDIAN(D269:J269),"")</f>
        <v/>
      </c>
    </row>
    <row r="270" spans="1:13" ht="18" hidden="1" customHeight="1" x14ac:dyDescent="0.2">
      <c r="A270" s="100"/>
      <c r="B270" s="100"/>
      <c r="C270" s="100"/>
      <c r="D270" s="102"/>
      <c r="E270" s="102"/>
      <c r="F270" s="102"/>
      <c r="G270" s="102"/>
      <c r="H270" s="102"/>
      <c r="I270" s="102"/>
      <c r="J270" s="102"/>
      <c r="K270" s="254" t="str">
        <f t="shared" si="8"/>
        <v/>
      </c>
      <c r="M270" s="254" t="str">
        <f t="shared" si="9"/>
        <v/>
      </c>
    </row>
    <row r="271" spans="1:13" ht="18" hidden="1" customHeight="1" x14ac:dyDescent="0.2">
      <c r="A271" s="100"/>
      <c r="B271" s="100"/>
      <c r="C271" s="100"/>
      <c r="D271" s="102"/>
      <c r="E271" s="102"/>
      <c r="F271" s="102"/>
      <c r="G271" s="102"/>
      <c r="H271" s="102"/>
      <c r="I271" s="102"/>
      <c r="J271" s="102"/>
      <c r="K271" s="254" t="str">
        <f t="shared" si="8"/>
        <v/>
      </c>
      <c r="M271" s="254" t="str">
        <f t="shared" si="9"/>
        <v/>
      </c>
    </row>
    <row r="272" spans="1:13" ht="18" hidden="1" customHeight="1" x14ac:dyDescent="0.2">
      <c r="A272" s="100"/>
      <c r="B272" s="100"/>
      <c r="C272" s="100"/>
      <c r="D272" s="102"/>
      <c r="E272" s="102"/>
      <c r="F272" s="102"/>
      <c r="G272" s="102"/>
      <c r="H272" s="102"/>
      <c r="I272" s="102"/>
      <c r="J272" s="102"/>
      <c r="K272" s="254" t="str">
        <f t="shared" si="8"/>
        <v/>
      </c>
      <c r="M272" s="254" t="str">
        <f t="shared" si="9"/>
        <v/>
      </c>
    </row>
    <row r="273" spans="1:13" ht="18" hidden="1" customHeight="1" x14ac:dyDescent="0.2">
      <c r="A273" s="100"/>
      <c r="B273" s="100"/>
      <c r="C273" s="100"/>
      <c r="D273" s="102"/>
      <c r="E273" s="102"/>
      <c r="F273" s="102"/>
      <c r="G273" s="102"/>
      <c r="H273" s="102"/>
      <c r="I273" s="102"/>
      <c r="J273" s="102"/>
      <c r="K273" s="254" t="str">
        <f t="shared" si="8"/>
        <v/>
      </c>
      <c r="M273" s="254" t="str">
        <f t="shared" si="9"/>
        <v/>
      </c>
    </row>
    <row r="274" spans="1:13" ht="18" hidden="1" customHeight="1" x14ac:dyDescent="0.2">
      <c r="A274" s="100"/>
      <c r="B274" s="100"/>
      <c r="C274" s="100"/>
      <c r="D274" s="102"/>
      <c r="E274" s="102"/>
      <c r="F274" s="102"/>
      <c r="G274" s="102"/>
      <c r="H274" s="102"/>
      <c r="I274" s="102"/>
      <c r="J274" s="102"/>
      <c r="K274" s="254" t="str">
        <f t="shared" si="8"/>
        <v/>
      </c>
      <c r="M274" s="254" t="str">
        <f t="shared" si="9"/>
        <v/>
      </c>
    </row>
    <row r="275" spans="1:13" ht="18" hidden="1" customHeight="1" x14ac:dyDescent="0.2">
      <c r="A275" s="100"/>
      <c r="B275" s="100"/>
      <c r="C275" s="100"/>
      <c r="D275" s="102"/>
      <c r="E275" s="102"/>
      <c r="F275" s="102"/>
      <c r="G275" s="102"/>
      <c r="H275" s="102"/>
      <c r="I275" s="102"/>
      <c r="J275" s="102"/>
      <c r="K275" s="254" t="str">
        <f t="shared" si="8"/>
        <v/>
      </c>
      <c r="M275" s="254" t="str">
        <f t="shared" si="9"/>
        <v/>
      </c>
    </row>
    <row r="276" spans="1:13" ht="18" hidden="1" customHeight="1" x14ac:dyDescent="0.2">
      <c r="A276" s="100"/>
      <c r="B276" s="100"/>
      <c r="C276" s="100"/>
      <c r="D276" s="102"/>
      <c r="E276" s="102"/>
      <c r="F276" s="102"/>
      <c r="G276" s="102"/>
      <c r="H276" s="102"/>
      <c r="I276" s="102"/>
      <c r="J276" s="102"/>
      <c r="K276" s="254" t="str">
        <f t="shared" si="8"/>
        <v/>
      </c>
      <c r="M276" s="254" t="str">
        <f t="shared" si="9"/>
        <v/>
      </c>
    </row>
    <row r="277" spans="1:13" ht="18" hidden="1" customHeight="1" x14ac:dyDescent="0.2">
      <c r="A277" s="100"/>
      <c r="B277" s="100"/>
      <c r="C277" s="100"/>
      <c r="D277" s="102"/>
      <c r="E277" s="102"/>
      <c r="F277" s="102"/>
      <c r="G277" s="102"/>
      <c r="H277" s="102"/>
      <c r="I277" s="102"/>
      <c r="J277" s="102"/>
      <c r="K277" s="254" t="str">
        <f t="shared" si="8"/>
        <v/>
      </c>
      <c r="M277" s="254" t="str">
        <f t="shared" si="9"/>
        <v/>
      </c>
    </row>
    <row r="278" spans="1:13" ht="18" hidden="1" customHeight="1" x14ac:dyDescent="0.2">
      <c r="A278" s="100"/>
      <c r="B278" s="100"/>
      <c r="C278" s="100"/>
      <c r="D278" s="102"/>
      <c r="E278" s="102"/>
      <c r="F278" s="102"/>
      <c r="G278" s="102"/>
      <c r="H278" s="102"/>
      <c r="I278" s="102"/>
      <c r="J278" s="102"/>
      <c r="K278" s="254" t="str">
        <f t="shared" si="8"/>
        <v/>
      </c>
      <c r="M278" s="254" t="str">
        <f t="shared" si="9"/>
        <v/>
      </c>
    </row>
    <row r="279" spans="1:13" ht="18" hidden="1" customHeight="1" x14ac:dyDescent="0.2">
      <c r="A279" s="100"/>
      <c r="B279" s="100"/>
      <c r="C279" s="100"/>
      <c r="D279" s="102"/>
      <c r="E279" s="102"/>
      <c r="F279" s="102"/>
      <c r="G279" s="102"/>
      <c r="H279" s="102"/>
      <c r="I279" s="102"/>
      <c r="J279" s="102"/>
      <c r="K279" s="254" t="str">
        <f t="shared" si="8"/>
        <v/>
      </c>
      <c r="M279" s="254" t="str">
        <f t="shared" si="9"/>
        <v/>
      </c>
    </row>
    <row r="280" spans="1:13" ht="18" hidden="1" customHeight="1" x14ac:dyDescent="0.2">
      <c r="A280" s="100"/>
      <c r="B280" s="100"/>
      <c r="C280" s="100"/>
      <c r="D280" s="102"/>
      <c r="E280" s="102"/>
      <c r="F280" s="102"/>
      <c r="G280" s="102"/>
      <c r="H280" s="102"/>
      <c r="I280" s="102"/>
      <c r="J280" s="102"/>
      <c r="K280" s="254" t="str">
        <f t="shared" si="8"/>
        <v/>
      </c>
      <c r="M280" s="254" t="str">
        <f t="shared" si="9"/>
        <v/>
      </c>
    </row>
    <row r="281" spans="1:13" ht="18" hidden="1" customHeight="1" x14ac:dyDescent="0.2">
      <c r="A281" s="100"/>
      <c r="B281" s="100"/>
      <c r="C281" s="100"/>
      <c r="D281" s="102"/>
      <c r="E281" s="102"/>
      <c r="F281" s="102"/>
      <c r="G281" s="102"/>
      <c r="H281" s="102"/>
      <c r="I281" s="102"/>
      <c r="J281" s="102"/>
      <c r="K281" s="254" t="str">
        <f t="shared" si="8"/>
        <v/>
      </c>
      <c r="M281" s="254" t="str">
        <f t="shared" si="9"/>
        <v/>
      </c>
    </row>
    <row r="282" spans="1:13" ht="18" hidden="1" customHeight="1" x14ac:dyDescent="0.2">
      <c r="A282" s="100"/>
      <c r="B282" s="100"/>
      <c r="C282" s="100"/>
      <c r="D282" s="102"/>
      <c r="E282" s="102"/>
      <c r="F282" s="102"/>
      <c r="G282" s="102"/>
      <c r="H282" s="102"/>
      <c r="I282" s="102"/>
      <c r="J282" s="102"/>
      <c r="K282" s="254" t="str">
        <f t="shared" si="8"/>
        <v/>
      </c>
      <c r="M282" s="254" t="str">
        <f t="shared" si="9"/>
        <v/>
      </c>
    </row>
    <row r="283" spans="1:13" ht="18" hidden="1" customHeight="1" x14ac:dyDescent="0.2">
      <c r="A283" s="100"/>
      <c r="B283" s="100"/>
      <c r="C283" s="100"/>
      <c r="D283" s="102"/>
      <c r="E283" s="102"/>
      <c r="F283" s="102"/>
      <c r="G283" s="102"/>
      <c r="H283" s="102"/>
      <c r="I283" s="102"/>
      <c r="J283" s="102"/>
      <c r="K283" s="254" t="str">
        <f t="shared" si="8"/>
        <v/>
      </c>
      <c r="M283" s="254" t="str">
        <f t="shared" si="9"/>
        <v/>
      </c>
    </row>
    <row r="284" spans="1:13" ht="18" hidden="1" customHeight="1" x14ac:dyDescent="0.2">
      <c r="A284" s="100"/>
      <c r="B284" s="100"/>
      <c r="C284" s="100"/>
      <c r="D284" s="102"/>
      <c r="E284" s="102"/>
      <c r="F284" s="102"/>
      <c r="G284" s="102"/>
      <c r="H284" s="102"/>
      <c r="I284" s="102"/>
      <c r="J284" s="102"/>
      <c r="K284" s="254" t="str">
        <f t="shared" si="8"/>
        <v/>
      </c>
      <c r="M284" s="254" t="str">
        <f t="shared" si="9"/>
        <v/>
      </c>
    </row>
    <row r="285" spans="1:13" ht="18" hidden="1" customHeight="1" x14ac:dyDescent="0.2">
      <c r="A285" s="100"/>
      <c r="B285" s="100"/>
      <c r="C285" s="100"/>
      <c r="D285" s="102"/>
      <c r="E285" s="102"/>
      <c r="F285" s="102"/>
      <c r="G285" s="102"/>
      <c r="H285" s="102"/>
      <c r="I285" s="102"/>
      <c r="J285" s="102"/>
      <c r="K285" s="254" t="str">
        <f t="shared" si="8"/>
        <v/>
      </c>
      <c r="M285" s="254" t="str">
        <f t="shared" si="9"/>
        <v/>
      </c>
    </row>
    <row r="286" spans="1:13" ht="18" hidden="1" customHeight="1" x14ac:dyDescent="0.2">
      <c r="A286" s="100"/>
      <c r="B286" s="100"/>
      <c r="C286" s="100"/>
      <c r="D286" s="102"/>
      <c r="E286" s="102"/>
      <c r="F286" s="102"/>
      <c r="G286" s="102"/>
      <c r="H286" s="102"/>
      <c r="I286" s="102"/>
      <c r="J286" s="102"/>
      <c r="K286" s="254" t="str">
        <f t="shared" si="8"/>
        <v/>
      </c>
      <c r="M286" s="254" t="str">
        <f t="shared" si="9"/>
        <v/>
      </c>
    </row>
    <row r="287" spans="1:13" ht="18" hidden="1" customHeight="1" x14ac:dyDescent="0.2">
      <c r="A287" s="100"/>
      <c r="B287" s="100"/>
      <c r="C287" s="100"/>
      <c r="D287" s="102"/>
      <c r="E287" s="102"/>
      <c r="F287" s="102"/>
      <c r="G287" s="102"/>
      <c r="H287" s="102"/>
      <c r="I287" s="102"/>
      <c r="J287" s="102"/>
      <c r="K287" s="254" t="str">
        <f t="shared" si="8"/>
        <v/>
      </c>
      <c r="M287" s="254" t="str">
        <f t="shared" si="9"/>
        <v/>
      </c>
    </row>
    <row r="288" spans="1:13" ht="18" hidden="1" customHeight="1" x14ac:dyDescent="0.2">
      <c r="A288" s="100"/>
      <c r="B288" s="100"/>
      <c r="C288" s="100"/>
      <c r="D288" s="102"/>
      <c r="E288" s="102"/>
      <c r="F288" s="102"/>
      <c r="G288" s="102"/>
      <c r="H288" s="102"/>
      <c r="I288" s="102"/>
      <c r="J288" s="102"/>
      <c r="K288" s="254" t="str">
        <f t="shared" si="8"/>
        <v/>
      </c>
      <c r="M288" s="254" t="str">
        <f t="shared" si="9"/>
        <v/>
      </c>
    </row>
    <row r="289" spans="1:13" ht="18" hidden="1" customHeight="1" x14ac:dyDescent="0.2">
      <c r="A289" s="100"/>
      <c r="B289" s="100"/>
      <c r="C289" s="100"/>
      <c r="D289" s="102"/>
      <c r="E289" s="102"/>
      <c r="F289" s="102"/>
      <c r="G289" s="102"/>
      <c r="H289" s="102"/>
      <c r="I289" s="102"/>
      <c r="J289" s="102"/>
      <c r="K289" s="254" t="str">
        <f t="shared" si="8"/>
        <v/>
      </c>
      <c r="M289" s="254" t="str">
        <f t="shared" si="9"/>
        <v/>
      </c>
    </row>
    <row r="290" spans="1:13" ht="18" hidden="1" customHeight="1" x14ac:dyDescent="0.2">
      <c r="A290" s="100"/>
      <c r="B290" s="100"/>
      <c r="C290" s="100"/>
      <c r="D290" s="102"/>
      <c r="E290" s="102"/>
      <c r="F290" s="102"/>
      <c r="G290" s="102"/>
      <c r="H290" s="102"/>
      <c r="I290" s="102"/>
      <c r="J290" s="102"/>
      <c r="K290" s="254" t="str">
        <f t="shared" si="8"/>
        <v/>
      </c>
      <c r="M290" s="254" t="str">
        <f t="shared" si="9"/>
        <v/>
      </c>
    </row>
    <row r="291" spans="1:13" ht="18" hidden="1" customHeight="1" x14ac:dyDescent="0.2">
      <c r="A291" s="100"/>
      <c r="B291" s="100"/>
      <c r="C291" s="100"/>
      <c r="D291" s="102"/>
      <c r="E291" s="102"/>
      <c r="F291" s="102"/>
      <c r="G291" s="102"/>
      <c r="H291" s="102"/>
      <c r="I291" s="102"/>
      <c r="J291" s="102"/>
      <c r="K291" s="254" t="str">
        <f t="shared" si="8"/>
        <v/>
      </c>
      <c r="M291" s="254" t="str">
        <f t="shared" si="9"/>
        <v/>
      </c>
    </row>
    <row r="292" spans="1:13" ht="18" hidden="1" customHeight="1" x14ac:dyDescent="0.2">
      <c r="A292" s="100"/>
      <c r="B292" s="100"/>
      <c r="C292" s="100"/>
      <c r="D292" s="102"/>
      <c r="E292" s="102"/>
      <c r="F292" s="102"/>
      <c r="G292" s="102"/>
      <c r="H292" s="102"/>
      <c r="I292" s="102"/>
      <c r="J292" s="102"/>
      <c r="K292" s="254" t="str">
        <f t="shared" si="8"/>
        <v/>
      </c>
      <c r="M292" s="254" t="str">
        <f t="shared" si="9"/>
        <v/>
      </c>
    </row>
    <row r="293" spans="1:13" ht="18" hidden="1" customHeight="1" x14ac:dyDescent="0.2">
      <c r="A293" s="100"/>
      <c r="B293" s="100"/>
      <c r="C293" s="100"/>
      <c r="D293" s="102"/>
      <c r="E293" s="102"/>
      <c r="F293" s="102"/>
      <c r="G293" s="102"/>
      <c r="H293" s="102"/>
      <c r="I293" s="102"/>
      <c r="J293" s="102"/>
      <c r="K293" s="254" t="str">
        <f t="shared" si="8"/>
        <v/>
      </c>
      <c r="M293" s="254" t="str">
        <f t="shared" si="9"/>
        <v/>
      </c>
    </row>
    <row r="294" spans="1:13" ht="18" hidden="1" customHeight="1" x14ac:dyDescent="0.2">
      <c r="A294" s="100"/>
      <c r="B294" s="100"/>
      <c r="C294" s="100"/>
      <c r="D294" s="102"/>
      <c r="E294" s="102"/>
      <c r="F294" s="102"/>
      <c r="G294" s="102"/>
      <c r="H294" s="102"/>
      <c r="I294" s="102"/>
      <c r="J294" s="102"/>
      <c r="K294" s="254" t="str">
        <f t="shared" si="8"/>
        <v/>
      </c>
      <c r="M294" s="254" t="str">
        <f t="shared" si="9"/>
        <v/>
      </c>
    </row>
    <row r="295" spans="1:13" ht="18" hidden="1" customHeight="1" x14ac:dyDescent="0.2">
      <c r="A295" s="100"/>
      <c r="B295" s="100"/>
      <c r="C295" s="100"/>
      <c r="D295" s="102"/>
      <c r="E295" s="102"/>
      <c r="F295" s="102"/>
      <c r="G295" s="102"/>
      <c r="H295" s="102"/>
      <c r="I295" s="102"/>
      <c r="J295" s="102"/>
      <c r="K295" s="254" t="str">
        <f t="shared" si="8"/>
        <v/>
      </c>
      <c r="M295" s="254" t="str">
        <f t="shared" si="9"/>
        <v/>
      </c>
    </row>
    <row r="296" spans="1:13" ht="18" hidden="1" customHeight="1" x14ac:dyDescent="0.2">
      <c r="A296" s="100"/>
      <c r="B296" s="100"/>
      <c r="C296" s="100"/>
      <c r="D296" s="102"/>
      <c r="E296" s="102"/>
      <c r="F296" s="102"/>
      <c r="G296" s="102"/>
      <c r="H296" s="102"/>
      <c r="I296" s="102"/>
      <c r="J296" s="102"/>
      <c r="K296" s="254" t="str">
        <f t="shared" si="8"/>
        <v/>
      </c>
      <c r="M296" s="254" t="str">
        <f t="shared" si="9"/>
        <v/>
      </c>
    </row>
    <row r="297" spans="1:13" ht="18" hidden="1" customHeight="1" x14ac:dyDescent="0.2">
      <c r="A297" s="100"/>
      <c r="B297" s="100"/>
      <c r="C297" s="100"/>
      <c r="D297" s="102"/>
      <c r="E297" s="102"/>
      <c r="F297" s="102"/>
      <c r="G297" s="102"/>
      <c r="H297" s="102"/>
      <c r="I297" s="102"/>
      <c r="J297" s="102"/>
      <c r="K297" s="254" t="str">
        <f t="shared" si="8"/>
        <v/>
      </c>
      <c r="M297" s="254" t="str">
        <f t="shared" si="9"/>
        <v/>
      </c>
    </row>
    <row r="298" spans="1:13" ht="18" hidden="1" customHeight="1" x14ac:dyDescent="0.2">
      <c r="A298" s="100"/>
      <c r="B298" s="100"/>
      <c r="C298" s="100"/>
      <c r="D298" s="102"/>
      <c r="E298" s="102"/>
      <c r="F298" s="102"/>
      <c r="G298" s="102"/>
      <c r="H298" s="102"/>
      <c r="I298" s="102"/>
      <c r="J298" s="102"/>
      <c r="K298" s="254" t="str">
        <f t="shared" si="8"/>
        <v/>
      </c>
      <c r="M298" s="254" t="str">
        <f t="shared" si="9"/>
        <v/>
      </c>
    </row>
    <row r="299" spans="1:13" ht="18" hidden="1" customHeight="1" x14ac:dyDescent="0.2">
      <c r="A299" s="100"/>
      <c r="B299" s="100"/>
      <c r="C299" s="100"/>
      <c r="D299" s="102"/>
      <c r="E299" s="102"/>
      <c r="F299" s="102"/>
      <c r="G299" s="102"/>
      <c r="H299" s="102"/>
      <c r="I299" s="102"/>
      <c r="J299" s="102"/>
      <c r="K299" s="254" t="str">
        <f t="shared" si="8"/>
        <v/>
      </c>
      <c r="M299" s="254" t="str">
        <f t="shared" si="9"/>
        <v/>
      </c>
    </row>
    <row r="300" spans="1:13" ht="18" hidden="1" customHeight="1" x14ac:dyDescent="0.2">
      <c r="A300" s="100"/>
      <c r="B300" s="100"/>
      <c r="C300" s="100"/>
      <c r="D300" s="102"/>
      <c r="E300" s="102"/>
      <c r="F300" s="102"/>
      <c r="G300" s="102"/>
      <c r="H300" s="102"/>
      <c r="I300" s="102"/>
      <c r="J300" s="102"/>
      <c r="K300" s="254" t="str">
        <f t="shared" si="8"/>
        <v/>
      </c>
      <c r="M300" s="254" t="str">
        <f t="shared" si="9"/>
        <v/>
      </c>
    </row>
    <row r="301" spans="1:13" ht="18" hidden="1" customHeight="1" x14ac:dyDescent="0.2">
      <c r="A301" s="100"/>
      <c r="B301" s="100"/>
      <c r="C301" s="100"/>
      <c r="D301" s="102"/>
      <c r="E301" s="102"/>
      <c r="F301" s="102"/>
      <c r="G301" s="102"/>
      <c r="H301" s="102"/>
      <c r="I301" s="102"/>
      <c r="J301" s="102"/>
      <c r="K301" s="254" t="str">
        <f t="shared" si="8"/>
        <v/>
      </c>
      <c r="M301" s="254" t="str">
        <f t="shared" si="9"/>
        <v/>
      </c>
    </row>
    <row r="302" spans="1:13" ht="18" hidden="1" customHeight="1" x14ac:dyDescent="0.2">
      <c r="A302" s="100"/>
      <c r="B302" s="100"/>
      <c r="C302" s="100"/>
      <c r="D302" s="102"/>
      <c r="E302" s="102"/>
      <c r="F302" s="102"/>
      <c r="G302" s="102"/>
      <c r="H302" s="102"/>
      <c r="I302" s="102"/>
      <c r="J302" s="102"/>
      <c r="K302" s="254" t="str">
        <f t="shared" si="8"/>
        <v/>
      </c>
      <c r="M302" s="254" t="str">
        <f t="shared" si="9"/>
        <v/>
      </c>
    </row>
    <row r="303" spans="1:13" ht="18" hidden="1" customHeight="1" x14ac:dyDescent="0.2">
      <c r="A303" s="100"/>
      <c r="B303" s="100"/>
      <c r="C303" s="100"/>
      <c r="D303" s="102"/>
      <c r="E303" s="102"/>
      <c r="F303" s="102"/>
      <c r="G303" s="102"/>
      <c r="H303" s="102"/>
      <c r="I303" s="102"/>
      <c r="J303" s="102"/>
      <c r="K303" s="254" t="str">
        <f t="shared" si="8"/>
        <v/>
      </c>
      <c r="M303" s="254" t="str">
        <f t="shared" si="9"/>
        <v/>
      </c>
    </row>
    <row r="304" spans="1:13" ht="18" hidden="1" customHeight="1" x14ac:dyDescent="0.2">
      <c r="A304" s="100"/>
      <c r="B304" s="100"/>
      <c r="C304" s="100"/>
      <c r="D304" s="102"/>
      <c r="E304" s="102"/>
      <c r="F304" s="102"/>
      <c r="G304" s="102"/>
      <c r="H304" s="102"/>
      <c r="I304" s="102"/>
      <c r="J304" s="102"/>
      <c r="K304" s="254" t="str">
        <f t="shared" si="8"/>
        <v/>
      </c>
      <c r="M304" s="254" t="str">
        <f t="shared" si="9"/>
        <v/>
      </c>
    </row>
    <row r="305" spans="1:13" ht="18" hidden="1" customHeight="1" x14ac:dyDescent="0.2">
      <c r="A305" s="100"/>
      <c r="B305" s="100"/>
      <c r="C305" s="100"/>
      <c r="D305" s="102"/>
      <c r="E305" s="102"/>
      <c r="F305" s="102"/>
      <c r="G305" s="102"/>
      <c r="H305" s="102"/>
      <c r="I305" s="102"/>
      <c r="J305" s="102"/>
      <c r="K305" s="254" t="str">
        <f t="shared" si="8"/>
        <v/>
      </c>
      <c r="M305" s="254" t="str">
        <f t="shared" si="9"/>
        <v/>
      </c>
    </row>
    <row r="306" spans="1:13" ht="18" hidden="1" customHeight="1" x14ac:dyDescent="0.2">
      <c r="A306" s="100"/>
      <c r="B306" s="100"/>
      <c r="C306" s="100"/>
      <c r="D306" s="102"/>
      <c r="E306" s="102"/>
      <c r="F306" s="102"/>
      <c r="G306" s="102"/>
      <c r="H306" s="102"/>
      <c r="I306" s="102"/>
      <c r="J306" s="102"/>
      <c r="K306" s="254" t="str">
        <f t="shared" si="8"/>
        <v/>
      </c>
      <c r="M306" s="254" t="str">
        <f t="shared" si="9"/>
        <v/>
      </c>
    </row>
    <row r="307" spans="1:13" ht="18" hidden="1" customHeight="1" x14ac:dyDescent="0.2">
      <c r="A307" s="100"/>
      <c r="B307" s="100"/>
      <c r="C307" s="100"/>
      <c r="D307" s="102"/>
      <c r="E307" s="102"/>
      <c r="F307" s="102"/>
      <c r="G307" s="102"/>
      <c r="H307" s="102"/>
      <c r="I307" s="102"/>
      <c r="J307" s="102"/>
      <c r="K307" s="254" t="str">
        <f t="shared" si="8"/>
        <v/>
      </c>
      <c r="M307" s="254" t="str">
        <f t="shared" si="9"/>
        <v/>
      </c>
    </row>
    <row r="308" spans="1:13" ht="18" hidden="1" customHeight="1" x14ac:dyDescent="0.2">
      <c r="A308" s="100"/>
      <c r="B308" s="100"/>
      <c r="C308" s="100"/>
      <c r="D308" s="102"/>
      <c r="E308" s="102"/>
      <c r="F308" s="102"/>
      <c r="G308" s="102"/>
      <c r="H308" s="102"/>
      <c r="I308" s="102"/>
      <c r="J308" s="102"/>
      <c r="K308" s="254" t="str">
        <f t="shared" si="8"/>
        <v/>
      </c>
      <c r="M308" s="254" t="str">
        <f t="shared" si="9"/>
        <v/>
      </c>
    </row>
    <row r="309" spans="1:13" ht="18" hidden="1" customHeight="1" x14ac:dyDescent="0.2">
      <c r="A309" s="100"/>
      <c r="B309" s="100"/>
      <c r="C309" s="100"/>
      <c r="D309" s="102"/>
      <c r="E309" s="102"/>
      <c r="F309" s="102"/>
      <c r="G309" s="102"/>
      <c r="H309" s="102"/>
      <c r="I309" s="102"/>
      <c r="J309" s="102"/>
      <c r="K309" s="254" t="str">
        <f t="shared" si="8"/>
        <v/>
      </c>
      <c r="M309" s="254" t="str">
        <f t="shared" si="9"/>
        <v/>
      </c>
    </row>
    <row r="310" spans="1:13" ht="18" hidden="1" customHeight="1" x14ac:dyDescent="0.2">
      <c r="A310" s="100"/>
      <c r="B310" s="100"/>
      <c r="C310" s="100"/>
      <c r="D310" s="102"/>
      <c r="E310" s="102"/>
      <c r="F310" s="102"/>
      <c r="G310" s="102"/>
      <c r="H310" s="102"/>
      <c r="I310" s="102"/>
      <c r="J310" s="102"/>
      <c r="K310" s="254" t="str">
        <f t="shared" si="8"/>
        <v/>
      </c>
      <c r="M310" s="254" t="str">
        <f t="shared" si="9"/>
        <v/>
      </c>
    </row>
    <row r="311" spans="1:13" ht="18" hidden="1" customHeight="1" x14ac:dyDescent="0.2">
      <c r="A311" s="100"/>
      <c r="B311" s="100"/>
      <c r="C311" s="100"/>
      <c r="D311" s="102"/>
      <c r="E311" s="102"/>
      <c r="F311" s="102"/>
      <c r="G311" s="102"/>
      <c r="H311" s="102"/>
      <c r="I311" s="102"/>
      <c r="J311" s="102"/>
      <c r="K311" s="254" t="str">
        <f t="shared" si="8"/>
        <v/>
      </c>
      <c r="M311" s="254" t="str">
        <f t="shared" si="9"/>
        <v/>
      </c>
    </row>
    <row r="312" spans="1:13" ht="18" hidden="1" customHeight="1" x14ac:dyDescent="0.2">
      <c r="A312" s="100"/>
      <c r="B312" s="100"/>
      <c r="C312" s="100"/>
      <c r="D312" s="102"/>
      <c r="E312" s="102"/>
      <c r="F312" s="102"/>
      <c r="G312" s="102"/>
      <c r="H312" s="102"/>
      <c r="I312" s="102"/>
      <c r="J312" s="102"/>
      <c r="K312" s="254" t="str">
        <f t="shared" si="8"/>
        <v/>
      </c>
      <c r="M312" s="254" t="str">
        <f t="shared" si="9"/>
        <v/>
      </c>
    </row>
    <row r="313" spans="1:13" ht="18" hidden="1" customHeight="1" x14ac:dyDescent="0.2">
      <c r="A313" s="100"/>
      <c r="B313" s="100"/>
      <c r="C313" s="100"/>
      <c r="D313" s="102"/>
      <c r="E313" s="102"/>
      <c r="F313" s="102"/>
      <c r="G313" s="102"/>
      <c r="H313" s="102"/>
      <c r="I313" s="102"/>
      <c r="J313" s="102"/>
      <c r="K313" s="254" t="str">
        <f t="shared" si="8"/>
        <v/>
      </c>
      <c r="M313" s="254" t="str">
        <f t="shared" si="9"/>
        <v/>
      </c>
    </row>
    <row r="314" spans="1:13" ht="18" hidden="1" customHeight="1" x14ac:dyDescent="0.2">
      <c r="A314" s="100"/>
      <c r="B314" s="100"/>
      <c r="C314" s="100"/>
      <c r="D314" s="102"/>
      <c r="E314" s="102"/>
      <c r="F314" s="102"/>
      <c r="G314" s="102"/>
      <c r="H314" s="102"/>
      <c r="I314" s="102"/>
      <c r="J314" s="102"/>
      <c r="K314" s="254" t="str">
        <f t="shared" si="8"/>
        <v/>
      </c>
      <c r="M314" s="254" t="str">
        <f t="shared" si="9"/>
        <v/>
      </c>
    </row>
    <row r="315" spans="1:13" ht="18" hidden="1" customHeight="1" x14ac:dyDescent="0.2">
      <c r="A315" s="100"/>
      <c r="B315" s="100"/>
      <c r="C315" s="100"/>
      <c r="D315" s="102"/>
      <c r="E315" s="102"/>
      <c r="F315" s="102"/>
      <c r="G315" s="102"/>
      <c r="H315" s="102"/>
      <c r="I315" s="102"/>
      <c r="J315" s="102"/>
      <c r="K315" s="254" t="str">
        <f t="shared" si="8"/>
        <v/>
      </c>
      <c r="M315" s="254" t="str">
        <f t="shared" si="9"/>
        <v/>
      </c>
    </row>
    <row r="316" spans="1:13" ht="18" hidden="1" customHeight="1" x14ac:dyDescent="0.2">
      <c r="A316" s="100"/>
      <c r="B316" s="100"/>
      <c r="C316" s="100"/>
      <c r="D316" s="102"/>
      <c r="E316" s="102"/>
      <c r="F316" s="102"/>
      <c r="G316" s="102"/>
      <c r="H316" s="102"/>
      <c r="I316" s="102"/>
      <c r="J316" s="102"/>
      <c r="K316" s="254" t="str">
        <f t="shared" si="8"/>
        <v/>
      </c>
      <c r="M316" s="254" t="str">
        <f t="shared" si="9"/>
        <v/>
      </c>
    </row>
    <row r="317" spans="1:13" ht="18" hidden="1" customHeight="1" x14ac:dyDescent="0.2">
      <c r="A317" s="100"/>
      <c r="B317" s="100"/>
      <c r="C317" s="100"/>
      <c r="D317" s="102"/>
      <c r="E317" s="102"/>
      <c r="F317" s="102"/>
      <c r="G317" s="102"/>
      <c r="H317" s="102"/>
      <c r="I317" s="102"/>
      <c r="J317" s="102"/>
      <c r="K317" s="254" t="str">
        <f t="shared" si="8"/>
        <v/>
      </c>
      <c r="M317" s="254" t="str">
        <f t="shared" si="9"/>
        <v/>
      </c>
    </row>
    <row r="318" spans="1:13" ht="18" hidden="1" customHeight="1" x14ac:dyDescent="0.2">
      <c r="A318" s="100"/>
      <c r="B318" s="100"/>
      <c r="C318" s="100"/>
      <c r="D318" s="102"/>
      <c r="E318" s="102"/>
      <c r="F318" s="102"/>
      <c r="G318" s="102"/>
      <c r="H318" s="102"/>
      <c r="I318" s="102"/>
      <c r="J318" s="102"/>
      <c r="K318" s="254" t="str">
        <f t="shared" si="8"/>
        <v/>
      </c>
      <c r="M318" s="254" t="str">
        <f t="shared" si="9"/>
        <v/>
      </c>
    </row>
    <row r="319" spans="1:13" ht="18" hidden="1" customHeight="1" x14ac:dyDescent="0.2">
      <c r="A319" s="100"/>
      <c r="B319" s="100"/>
      <c r="C319" s="100"/>
      <c r="D319" s="102"/>
      <c r="E319" s="102"/>
      <c r="F319" s="102"/>
      <c r="G319" s="102"/>
      <c r="H319" s="102"/>
      <c r="I319" s="102"/>
      <c r="J319" s="102"/>
      <c r="K319" s="254" t="str">
        <f t="shared" si="8"/>
        <v/>
      </c>
      <c r="M319" s="254" t="str">
        <f t="shared" si="9"/>
        <v/>
      </c>
    </row>
    <row r="320" spans="1:13" ht="18" hidden="1" customHeight="1" x14ac:dyDescent="0.2">
      <c r="A320" s="100"/>
      <c r="B320" s="100"/>
      <c r="C320" s="100"/>
      <c r="D320" s="102"/>
      <c r="E320" s="102"/>
      <c r="F320" s="102"/>
      <c r="G320" s="102"/>
      <c r="H320" s="102"/>
      <c r="I320" s="102"/>
      <c r="J320" s="102"/>
      <c r="K320" s="254" t="str">
        <f t="shared" si="8"/>
        <v/>
      </c>
      <c r="M320" s="254" t="str">
        <f t="shared" si="9"/>
        <v/>
      </c>
    </row>
    <row r="321" spans="1:13" ht="18" hidden="1" customHeight="1" x14ac:dyDescent="0.2">
      <c r="A321" s="100"/>
      <c r="B321" s="100"/>
      <c r="C321" s="100"/>
      <c r="D321" s="102"/>
      <c r="E321" s="102"/>
      <c r="F321" s="102"/>
      <c r="G321" s="102"/>
      <c r="H321" s="102"/>
      <c r="I321" s="102"/>
      <c r="J321" s="102"/>
      <c r="K321" s="254" t="str">
        <f t="shared" si="8"/>
        <v/>
      </c>
      <c r="M321" s="254" t="str">
        <f t="shared" si="9"/>
        <v/>
      </c>
    </row>
    <row r="322" spans="1:13" ht="18" hidden="1" customHeight="1" x14ac:dyDescent="0.2">
      <c r="A322" s="100"/>
      <c r="B322" s="100"/>
      <c r="C322" s="100"/>
      <c r="D322" s="102"/>
      <c r="E322" s="102"/>
      <c r="F322" s="102"/>
      <c r="G322" s="102"/>
      <c r="H322" s="102"/>
      <c r="I322" s="102"/>
      <c r="J322" s="102"/>
      <c r="K322" s="254" t="str">
        <f t="shared" si="8"/>
        <v/>
      </c>
      <c r="M322" s="254" t="str">
        <f t="shared" si="9"/>
        <v/>
      </c>
    </row>
    <row r="323" spans="1:13" ht="18" hidden="1" customHeight="1" x14ac:dyDescent="0.2">
      <c r="A323" s="100"/>
      <c r="B323" s="100"/>
      <c r="C323" s="100"/>
      <c r="D323" s="102"/>
      <c r="E323" s="102"/>
      <c r="F323" s="102"/>
      <c r="G323" s="102"/>
      <c r="H323" s="102"/>
      <c r="I323" s="102"/>
      <c r="J323" s="102"/>
      <c r="K323" s="254" t="str">
        <f t="shared" si="8"/>
        <v/>
      </c>
      <c r="M323" s="254" t="str">
        <f t="shared" si="9"/>
        <v/>
      </c>
    </row>
    <row r="324" spans="1:13" ht="18" hidden="1" customHeight="1" x14ac:dyDescent="0.2">
      <c r="A324" s="100"/>
      <c r="B324" s="100"/>
      <c r="C324" s="100"/>
      <c r="D324" s="102"/>
      <c r="E324" s="102"/>
      <c r="F324" s="102"/>
      <c r="G324" s="102"/>
      <c r="H324" s="102"/>
      <c r="I324" s="102"/>
      <c r="J324" s="102"/>
      <c r="K324" s="254" t="str">
        <f t="shared" si="8"/>
        <v/>
      </c>
      <c r="M324" s="254" t="str">
        <f t="shared" si="9"/>
        <v/>
      </c>
    </row>
    <row r="325" spans="1:13" ht="18" hidden="1" customHeight="1" x14ac:dyDescent="0.2">
      <c r="A325" s="100"/>
      <c r="B325" s="100"/>
      <c r="C325" s="100"/>
      <c r="D325" s="102"/>
      <c r="E325" s="102"/>
      <c r="F325" s="102"/>
      <c r="G325" s="102"/>
      <c r="H325" s="102"/>
      <c r="I325" s="102"/>
      <c r="J325" s="102"/>
      <c r="K325" s="254" t="str">
        <f t="shared" si="8"/>
        <v/>
      </c>
      <c r="M325" s="254" t="str">
        <f t="shared" si="9"/>
        <v/>
      </c>
    </row>
    <row r="326" spans="1:13" ht="18" hidden="1" customHeight="1" x14ac:dyDescent="0.2">
      <c r="A326" s="100"/>
      <c r="B326" s="100"/>
      <c r="C326" s="100"/>
      <c r="D326" s="102"/>
      <c r="E326" s="102"/>
      <c r="F326" s="102"/>
      <c r="G326" s="102"/>
      <c r="H326" s="102"/>
      <c r="I326" s="102"/>
      <c r="J326" s="102"/>
      <c r="K326" s="254" t="str">
        <f t="shared" si="8"/>
        <v/>
      </c>
      <c r="M326" s="254" t="str">
        <f t="shared" si="9"/>
        <v/>
      </c>
    </row>
    <row r="327" spans="1:13" ht="18" hidden="1" customHeight="1" x14ac:dyDescent="0.2">
      <c r="A327" s="100"/>
      <c r="B327" s="100"/>
      <c r="C327" s="100"/>
      <c r="D327" s="102"/>
      <c r="E327" s="102"/>
      <c r="F327" s="102"/>
      <c r="G327" s="102"/>
      <c r="H327" s="102"/>
      <c r="I327" s="102"/>
      <c r="J327" s="102"/>
      <c r="K327" s="254" t="str">
        <f t="shared" si="8"/>
        <v/>
      </c>
      <c r="M327" s="254" t="str">
        <f t="shared" si="9"/>
        <v/>
      </c>
    </row>
    <row r="328" spans="1:13" ht="18" hidden="1" customHeight="1" x14ac:dyDescent="0.2">
      <c r="A328" s="100"/>
      <c r="B328" s="100"/>
      <c r="C328" s="100"/>
      <c r="D328" s="102"/>
      <c r="E328" s="102"/>
      <c r="F328" s="102"/>
      <c r="G328" s="102"/>
      <c r="H328" s="102"/>
      <c r="I328" s="102"/>
      <c r="J328" s="102"/>
      <c r="K328" s="254" t="str">
        <f t="shared" si="8"/>
        <v/>
      </c>
      <c r="M328" s="254" t="str">
        <f t="shared" si="9"/>
        <v/>
      </c>
    </row>
    <row r="329" spans="1:13" ht="18" hidden="1" customHeight="1" x14ac:dyDescent="0.2">
      <c r="A329" s="100"/>
      <c r="B329" s="100"/>
      <c r="C329" s="100"/>
      <c r="D329" s="102"/>
      <c r="E329" s="102"/>
      <c r="F329" s="102"/>
      <c r="G329" s="102"/>
      <c r="H329" s="102"/>
      <c r="I329" s="102"/>
      <c r="J329" s="102"/>
      <c r="K329" s="254" t="str">
        <f t="shared" si="8"/>
        <v/>
      </c>
      <c r="M329" s="254" t="str">
        <f t="shared" si="9"/>
        <v/>
      </c>
    </row>
    <row r="330" spans="1:13" ht="18" hidden="1" customHeight="1" x14ac:dyDescent="0.2">
      <c r="A330" s="100"/>
      <c r="B330" s="100"/>
      <c r="C330" s="100"/>
      <c r="D330" s="102"/>
      <c r="E330" s="102"/>
      <c r="F330" s="102"/>
      <c r="G330" s="102"/>
      <c r="H330" s="102"/>
      <c r="I330" s="102"/>
      <c r="J330" s="102"/>
      <c r="K330" s="254" t="str">
        <f t="shared" si="8"/>
        <v/>
      </c>
      <c r="M330" s="254" t="str">
        <f t="shared" si="9"/>
        <v/>
      </c>
    </row>
    <row r="331" spans="1:13" ht="18" hidden="1" customHeight="1" x14ac:dyDescent="0.2">
      <c r="A331" s="100"/>
      <c r="B331" s="100"/>
      <c r="C331" s="100"/>
      <c r="D331" s="102"/>
      <c r="E331" s="102"/>
      <c r="F331" s="102"/>
      <c r="G331" s="102"/>
      <c r="H331" s="102"/>
      <c r="I331" s="102"/>
      <c r="J331" s="102"/>
      <c r="K331" s="254" t="str">
        <f t="shared" si="8"/>
        <v/>
      </c>
      <c r="M331" s="254" t="str">
        <f t="shared" si="9"/>
        <v/>
      </c>
    </row>
    <row r="332" spans="1:13" ht="18" hidden="1" customHeight="1" x14ac:dyDescent="0.2">
      <c r="A332" s="100"/>
      <c r="B332" s="100"/>
      <c r="C332" s="100"/>
      <c r="D332" s="102"/>
      <c r="E332" s="102"/>
      <c r="F332" s="102"/>
      <c r="G332" s="102"/>
      <c r="H332" s="102"/>
      <c r="I332" s="102"/>
      <c r="J332" s="102"/>
      <c r="K332" s="254" t="str">
        <f t="shared" si="8"/>
        <v/>
      </c>
      <c r="M332" s="254" t="str">
        <f t="shared" si="9"/>
        <v/>
      </c>
    </row>
    <row r="333" spans="1:13" ht="18" hidden="1" customHeight="1" x14ac:dyDescent="0.2">
      <c r="A333" s="100"/>
      <c r="B333" s="100"/>
      <c r="C333" s="100"/>
      <c r="D333" s="102"/>
      <c r="E333" s="102"/>
      <c r="F333" s="102"/>
      <c r="G333" s="102"/>
      <c r="H333" s="102"/>
      <c r="I333" s="102"/>
      <c r="J333" s="102"/>
      <c r="K333" s="254" t="str">
        <f t="shared" ref="K333:K354" si="10">IFERROR(AVERAGEIF(D333:J333,"&gt;0",D333:J333),"")</f>
        <v/>
      </c>
      <c r="M333" s="254" t="str">
        <f t="shared" ref="M333:M353" si="11">IFERROR(MEDIAN(D333:J333),"")</f>
        <v/>
      </c>
    </row>
    <row r="334" spans="1:13" ht="18" hidden="1" customHeight="1" x14ac:dyDescent="0.2">
      <c r="A334" s="100"/>
      <c r="B334" s="100"/>
      <c r="C334" s="100"/>
      <c r="D334" s="102"/>
      <c r="E334" s="102"/>
      <c r="F334" s="102"/>
      <c r="G334" s="102"/>
      <c r="H334" s="102"/>
      <c r="I334" s="102"/>
      <c r="J334" s="102"/>
      <c r="K334" s="254" t="str">
        <f t="shared" si="10"/>
        <v/>
      </c>
      <c r="M334" s="254" t="str">
        <f t="shared" si="11"/>
        <v/>
      </c>
    </row>
    <row r="335" spans="1:13" ht="18" hidden="1" customHeight="1" x14ac:dyDescent="0.2">
      <c r="A335" s="100"/>
      <c r="B335" s="100"/>
      <c r="C335" s="100"/>
      <c r="D335" s="102"/>
      <c r="E335" s="102"/>
      <c r="F335" s="102"/>
      <c r="G335" s="102"/>
      <c r="H335" s="102"/>
      <c r="I335" s="102"/>
      <c r="J335" s="102"/>
      <c r="K335" s="254" t="str">
        <f t="shared" si="10"/>
        <v/>
      </c>
      <c r="M335" s="254" t="str">
        <f t="shared" si="11"/>
        <v/>
      </c>
    </row>
    <row r="336" spans="1:13" ht="18" hidden="1" customHeight="1" x14ac:dyDescent="0.2">
      <c r="A336" s="100"/>
      <c r="B336" s="100"/>
      <c r="C336" s="100"/>
      <c r="D336" s="102"/>
      <c r="E336" s="102"/>
      <c r="F336" s="102"/>
      <c r="G336" s="102"/>
      <c r="H336" s="102"/>
      <c r="I336" s="102"/>
      <c r="J336" s="102"/>
      <c r="K336" s="254" t="str">
        <f t="shared" si="10"/>
        <v/>
      </c>
      <c r="M336" s="254" t="str">
        <f t="shared" si="11"/>
        <v/>
      </c>
    </row>
    <row r="337" spans="1:13" ht="18" hidden="1" customHeight="1" x14ac:dyDescent="0.2">
      <c r="A337" s="100"/>
      <c r="B337" s="100"/>
      <c r="C337" s="100"/>
      <c r="D337" s="102"/>
      <c r="E337" s="102"/>
      <c r="F337" s="102"/>
      <c r="G337" s="102"/>
      <c r="H337" s="102"/>
      <c r="I337" s="102"/>
      <c r="J337" s="102"/>
      <c r="K337" s="254" t="str">
        <f t="shared" si="10"/>
        <v/>
      </c>
      <c r="M337" s="254" t="str">
        <f t="shared" si="11"/>
        <v/>
      </c>
    </row>
    <row r="338" spans="1:13" ht="18" hidden="1" customHeight="1" x14ac:dyDescent="0.2">
      <c r="A338" s="100"/>
      <c r="B338" s="100"/>
      <c r="C338" s="100"/>
      <c r="D338" s="102"/>
      <c r="E338" s="102"/>
      <c r="F338" s="102"/>
      <c r="G338" s="102"/>
      <c r="H338" s="102"/>
      <c r="I338" s="102"/>
      <c r="J338" s="102"/>
      <c r="K338" s="254" t="str">
        <f t="shared" si="10"/>
        <v/>
      </c>
      <c r="M338" s="254" t="str">
        <f t="shared" si="11"/>
        <v/>
      </c>
    </row>
    <row r="339" spans="1:13" ht="18" hidden="1" customHeight="1" x14ac:dyDescent="0.2">
      <c r="A339" s="100"/>
      <c r="B339" s="100"/>
      <c r="C339" s="100"/>
      <c r="D339" s="102"/>
      <c r="E339" s="102"/>
      <c r="F339" s="102"/>
      <c r="G339" s="102"/>
      <c r="H339" s="102"/>
      <c r="I339" s="102"/>
      <c r="J339" s="102"/>
      <c r="K339" s="254" t="str">
        <f t="shared" si="10"/>
        <v/>
      </c>
      <c r="M339" s="254" t="str">
        <f t="shared" si="11"/>
        <v/>
      </c>
    </row>
    <row r="340" spans="1:13" ht="18" hidden="1" customHeight="1" x14ac:dyDescent="0.2">
      <c r="A340" s="100"/>
      <c r="B340" s="100"/>
      <c r="C340" s="100"/>
      <c r="D340" s="102"/>
      <c r="E340" s="102"/>
      <c r="F340" s="102"/>
      <c r="G340" s="102"/>
      <c r="H340" s="102"/>
      <c r="I340" s="102"/>
      <c r="J340" s="102"/>
      <c r="K340" s="254" t="str">
        <f t="shared" si="10"/>
        <v/>
      </c>
      <c r="M340" s="254" t="str">
        <f t="shared" si="11"/>
        <v/>
      </c>
    </row>
    <row r="341" spans="1:13" ht="18" hidden="1" customHeight="1" x14ac:dyDescent="0.2">
      <c r="A341" s="100"/>
      <c r="B341" s="100"/>
      <c r="C341" s="100"/>
      <c r="D341" s="102"/>
      <c r="E341" s="102"/>
      <c r="F341" s="102"/>
      <c r="G341" s="102"/>
      <c r="H341" s="102"/>
      <c r="I341" s="102"/>
      <c r="J341" s="102"/>
      <c r="K341" s="254" t="str">
        <f t="shared" si="10"/>
        <v/>
      </c>
      <c r="M341" s="254" t="str">
        <f t="shared" si="11"/>
        <v/>
      </c>
    </row>
    <row r="342" spans="1:13" ht="18" hidden="1" customHeight="1" x14ac:dyDescent="0.2">
      <c r="A342" s="100"/>
      <c r="B342" s="100"/>
      <c r="C342" s="100"/>
      <c r="D342" s="102"/>
      <c r="E342" s="102"/>
      <c r="F342" s="102"/>
      <c r="G342" s="102"/>
      <c r="H342" s="102"/>
      <c r="I342" s="102"/>
      <c r="J342" s="102"/>
      <c r="K342" s="254" t="str">
        <f t="shared" si="10"/>
        <v/>
      </c>
      <c r="M342" s="254" t="str">
        <f t="shared" si="11"/>
        <v/>
      </c>
    </row>
    <row r="343" spans="1:13" ht="18" hidden="1" customHeight="1" x14ac:dyDescent="0.2">
      <c r="A343" s="100"/>
      <c r="B343" s="100"/>
      <c r="C343" s="100"/>
      <c r="D343" s="102"/>
      <c r="E343" s="102"/>
      <c r="F343" s="102"/>
      <c r="G343" s="102"/>
      <c r="H343" s="102"/>
      <c r="I343" s="102"/>
      <c r="J343" s="102"/>
      <c r="K343" s="254" t="str">
        <f t="shared" si="10"/>
        <v/>
      </c>
      <c r="M343" s="254" t="str">
        <f t="shared" si="11"/>
        <v/>
      </c>
    </row>
    <row r="344" spans="1:13" ht="18" hidden="1" customHeight="1" x14ac:dyDescent="0.2">
      <c r="A344" s="100"/>
      <c r="B344" s="100"/>
      <c r="C344" s="100"/>
      <c r="D344" s="102"/>
      <c r="E344" s="102"/>
      <c r="F344" s="102"/>
      <c r="G344" s="102"/>
      <c r="H344" s="102"/>
      <c r="I344" s="102"/>
      <c r="J344" s="102"/>
      <c r="K344" s="254" t="str">
        <f t="shared" si="10"/>
        <v/>
      </c>
      <c r="M344" s="254" t="str">
        <f t="shared" si="11"/>
        <v/>
      </c>
    </row>
    <row r="345" spans="1:13" ht="18" hidden="1" customHeight="1" x14ac:dyDescent="0.2">
      <c r="A345" s="100"/>
      <c r="B345" s="100"/>
      <c r="C345" s="100"/>
      <c r="D345" s="102"/>
      <c r="E345" s="102"/>
      <c r="F345" s="102"/>
      <c r="G345" s="102"/>
      <c r="H345" s="102"/>
      <c r="I345" s="102"/>
      <c r="J345" s="102"/>
      <c r="K345" s="254" t="str">
        <f t="shared" si="10"/>
        <v/>
      </c>
      <c r="M345" s="254" t="str">
        <f t="shared" si="11"/>
        <v/>
      </c>
    </row>
    <row r="346" spans="1:13" ht="18" hidden="1" customHeight="1" x14ac:dyDescent="0.2">
      <c r="A346" s="100"/>
      <c r="B346" s="100"/>
      <c r="C346" s="100"/>
      <c r="D346" s="102"/>
      <c r="E346" s="102"/>
      <c r="F346" s="102"/>
      <c r="G346" s="102"/>
      <c r="H346" s="102"/>
      <c r="I346" s="102"/>
      <c r="J346" s="102"/>
      <c r="K346" s="254" t="str">
        <f t="shared" si="10"/>
        <v/>
      </c>
      <c r="M346" s="254" t="str">
        <f t="shared" si="11"/>
        <v/>
      </c>
    </row>
    <row r="347" spans="1:13" ht="18" hidden="1" customHeight="1" x14ac:dyDescent="0.2">
      <c r="A347" s="100"/>
      <c r="B347" s="100"/>
      <c r="C347" s="100"/>
      <c r="D347" s="102"/>
      <c r="E347" s="102"/>
      <c r="F347" s="102"/>
      <c r="G347" s="102"/>
      <c r="H347" s="102"/>
      <c r="I347" s="102"/>
      <c r="J347" s="102"/>
      <c r="K347" s="254" t="str">
        <f t="shared" si="10"/>
        <v/>
      </c>
      <c r="M347" s="254" t="str">
        <f t="shared" si="11"/>
        <v/>
      </c>
    </row>
    <row r="348" spans="1:13" ht="18" hidden="1" customHeight="1" x14ac:dyDescent="0.2">
      <c r="A348" s="100"/>
      <c r="B348" s="100"/>
      <c r="C348" s="100"/>
      <c r="D348" s="102"/>
      <c r="E348" s="102"/>
      <c r="F348" s="102"/>
      <c r="G348" s="102"/>
      <c r="H348" s="102"/>
      <c r="I348" s="102"/>
      <c r="J348" s="102"/>
      <c r="K348" s="254" t="str">
        <f t="shared" si="10"/>
        <v/>
      </c>
      <c r="M348" s="254" t="str">
        <f t="shared" si="11"/>
        <v/>
      </c>
    </row>
    <row r="349" spans="1:13" ht="18" hidden="1" customHeight="1" x14ac:dyDescent="0.2">
      <c r="A349" s="100"/>
      <c r="B349" s="100"/>
      <c r="C349" s="100"/>
      <c r="D349" s="102"/>
      <c r="E349" s="102"/>
      <c r="F349" s="102"/>
      <c r="G349" s="102"/>
      <c r="H349" s="102"/>
      <c r="I349" s="102"/>
      <c r="J349" s="102"/>
      <c r="K349" s="254" t="str">
        <f t="shared" si="10"/>
        <v/>
      </c>
      <c r="M349" s="254" t="str">
        <f t="shared" si="11"/>
        <v/>
      </c>
    </row>
    <row r="350" spans="1:13" ht="18" hidden="1" customHeight="1" x14ac:dyDescent="0.2">
      <c r="A350" s="100"/>
      <c r="B350" s="100"/>
      <c r="C350" s="100"/>
      <c r="D350" s="102"/>
      <c r="E350" s="102"/>
      <c r="F350" s="102"/>
      <c r="G350" s="102"/>
      <c r="H350" s="102"/>
      <c r="I350" s="102"/>
      <c r="J350" s="102"/>
      <c r="K350" s="254" t="str">
        <f t="shared" si="10"/>
        <v/>
      </c>
      <c r="M350" s="254" t="str">
        <f t="shared" si="11"/>
        <v/>
      </c>
    </row>
    <row r="351" spans="1:13" ht="18" hidden="1" customHeight="1" x14ac:dyDescent="0.2">
      <c r="A351" s="100"/>
      <c r="B351" s="100"/>
      <c r="C351" s="100"/>
      <c r="D351" s="102"/>
      <c r="E351" s="102"/>
      <c r="F351" s="102"/>
      <c r="G351" s="102"/>
      <c r="H351" s="102"/>
      <c r="I351" s="102"/>
      <c r="J351" s="102"/>
      <c r="K351" s="254" t="str">
        <f t="shared" si="10"/>
        <v/>
      </c>
      <c r="M351" s="254" t="str">
        <f t="shared" si="11"/>
        <v/>
      </c>
    </row>
    <row r="352" spans="1:13" ht="18" hidden="1" customHeight="1" x14ac:dyDescent="0.2">
      <c r="A352" s="100"/>
      <c r="B352" s="100"/>
      <c r="C352" s="100"/>
      <c r="D352" s="102"/>
      <c r="E352" s="102"/>
      <c r="F352" s="102"/>
      <c r="G352" s="102"/>
      <c r="H352" s="102"/>
      <c r="I352" s="102"/>
      <c r="J352" s="102"/>
      <c r="K352" s="254" t="str">
        <f t="shared" si="10"/>
        <v/>
      </c>
      <c r="M352" s="254" t="str">
        <f t="shared" si="11"/>
        <v/>
      </c>
    </row>
    <row r="353" spans="1:13" ht="18" hidden="1" customHeight="1" x14ac:dyDescent="0.2">
      <c r="A353" s="100"/>
      <c r="B353" s="100"/>
      <c r="C353" s="100"/>
      <c r="D353" s="102"/>
      <c r="E353" s="102"/>
      <c r="F353" s="102"/>
      <c r="G353" s="102"/>
      <c r="H353" s="102"/>
      <c r="I353" s="102"/>
      <c r="J353" s="102"/>
      <c r="K353" s="254" t="str">
        <f t="shared" si="10"/>
        <v/>
      </c>
      <c r="M353" s="254" t="str">
        <f t="shared" si="11"/>
        <v/>
      </c>
    </row>
    <row r="354" spans="1:13" ht="18" hidden="1" customHeight="1" x14ac:dyDescent="0.2">
      <c r="A354" s="100"/>
      <c r="B354" s="100"/>
      <c r="C354" s="100"/>
      <c r="D354" s="102"/>
      <c r="E354" s="102"/>
      <c r="F354" s="102"/>
      <c r="G354" s="102"/>
      <c r="H354" s="102"/>
      <c r="I354" s="102"/>
      <c r="J354" s="102"/>
      <c r="K354" s="254" t="str">
        <f t="shared" si="10"/>
        <v/>
      </c>
      <c r="M354" s="254" t="str">
        <f>IFERROR(MEDIAN(D354:J354),"")</f>
        <v/>
      </c>
    </row>
    <row r="355" spans="1:13" ht="20.100000000000001" customHeight="1" thickBot="1" x14ac:dyDescent="0.25"/>
    <row r="356" spans="1:13" ht="34.5" customHeight="1" thickBot="1" x14ac:dyDescent="0.25">
      <c r="A356" s="998" t="s">
        <v>614</v>
      </c>
      <c r="B356" s="999"/>
      <c r="C356" s="999"/>
      <c r="D356" s="999"/>
      <c r="E356" s="999"/>
      <c r="F356" s="999"/>
      <c r="G356" s="999"/>
      <c r="H356" s="999"/>
      <c r="I356" s="999"/>
      <c r="J356" s="999"/>
      <c r="K356" s="1000"/>
    </row>
  </sheetData>
  <sheetProtection algorithmName="SHA-512" hashValue="F79JT7R08qZI1hhY1uhRAVX2Dc24d7LPU3mMSW7fGfqd6OIrEZytBA95wQm65i7KVc3APLb+yKht0HZA0A6A3Q==" saltValue="IaqzWIkms96EFECDx39rtA==" spinCount="100000" sheet="1" formatCells="0" formatColumns="0" formatRows="0"/>
  <mergeCells count="12">
    <mergeCell ref="A356:K356"/>
    <mergeCell ref="A9:C9"/>
    <mergeCell ref="A10:C10"/>
    <mergeCell ref="B1:K1"/>
    <mergeCell ref="B2:K2"/>
    <mergeCell ref="B3:H3"/>
    <mergeCell ref="I3:K3"/>
    <mergeCell ref="A1:A3"/>
    <mergeCell ref="A5:C5"/>
    <mergeCell ref="A6:C6"/>
    <mergeCell ref="D5:K5"/>
    <mergeCell ref="D6:K6"/>
  </mergeCells>
  <hyperlinks>
    <hyperlink ref="L1" location="ins" display="Instructivo" xr:uid="{00000000-0004-0000-0900-000000000000}"/>
  </hyperlinks>
  <printOptions horizontalCentered="1"/>
  <pageMargins left="0" right="0" top="0" bottom="0" header="0" footer="0"/>
  <pageSetup scale="57" fitToHeight="0" orientation="landscape" horizontalDpi="4294967295" verticalDpi="4294967295"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8">
    <tabColor theme="5" tint="0.39997558519241921"/>
    <pageSetUpPr fitToPage="1"/>
  </sheetPr>
  <dimension ref="A1:AZ302"/>
  <sheetViews>
    <sheetView showGridLines="0" topLeftCell="A4" zoomScaleNormal="100" workbookViewId="0">
      <selection activeCell="K64" sqref="K64"/>
    </sheetView>
  </sheetViews>
  <sheetFormatPr baseColWidth="10" defaultColWidth="11.5" defaultRowHeight="18" customHeight="1" x14ac:dyDescent="0.2"/>
  <cols>
    <col min="1" max="1" width="38.83203125" style="118" customWidth="1"/>
    <col min="2" max="2" width="21.6640625" style="118" customWidth="1"/>
    <col min="3" max="3" width="18.6640625" style="118" customWidth="1"/>
    <col min="4" max="4" width="19.1640625" style="126" customWidth="1"/>
    <col min="5" max="5" width="25.33203125" style="126" customWidth="1"/>
    <col min="6" max="6" width="11.5" style="118" customWidth="1"/>
    <col min="7" max="7" width="20.83203125" style="117" customWidth="1"/>
    <col min="8" max="8" width="16.33203125" style="117" bestFit="1" customWidth="1"/>
    <col min="9" max="52" width="11.5" style="117"/>
    <col min="53" max="16384" width="11.5" style="118"/>
  </cols>
  <sheetData>
    <row r="1" spans="1:9" ht="18" customHeight="1" x14ac:dyDescent="0.2">
      <c r="A1" s="1012"/>
      <c r="B1" s="1016" t="s">
        <v>0</v>
      </c>
      <c r="C1" s="1017"/>
      <c r="D1" s="1017"/>
      <c r="E1" s="1017"/>
      <c r="F1" s="1018"/>
      <c r="G1" s="256" t="s">
        <v>104</v>
      </c>
      <c r="H1" s="34"/>
    </row>
    <row r="2" spans="1:9" ht="18" customHeight="1" x14ac:dyDescent="0.2">
      <c r="A2" s="1013"/>
      <c r="B2" s="1019" t="s">
        <v>615</v>
      </c>
      <c r="C2" s="1020"/>
      <c r="D2" s="1020"/>
      <c r="E2" s="1020"/>
      <c r="F2" s="1021"/>
      <c r="G2" s="257" t="s">
        <v>23</v>
      </c>
    </row>
    <row r="3" spans="1:9" ht="18" customHeight="1" thickBot="1" x14ac:dyDescent="0.25">
      <c r="A3" s="1014"/>
      <c r="B3" s="1004" t="s">
        <v>2</v>
      </c>
      <c r="C3" s="1022"/>
      <c r="D3" s="845" t="str">
        <f>Instructivo!G3</f>
        <v>VERSIÓN: 04</v>
      </c>
      <c r="E3" s="845"/>
      <c r="F3" s="848"/>
      <c r="G3" s="35"/>
    </row>
    <row r="4" spans="1:9" s="117" customFormat="1" ht="18" customHeight="1" thickBot="1" x14ac:dyDescent="0.25">
      <c r="A4" s="134"/>
      <c r="B4" s="35"/>
      <c r="C4" s="35"/>
      <c r="D4" s="35"/>
      <c r="E4" s="35"/>
      <c r="F4" s="35"/>
      <c r="G4" s="35"/>
    </row>
    <row r="5" spans="1:9" s="117" customFormat="1" ht="26.25" customHeight="1" thickBot="1" x14ac:dyDescent="0.25">
      <c r="A5" s="342" t="s">
        <v>106</v>
      </c>
      <c r="B5" s="850" t="str">
        <f>'Plan Ejecución'!AE5</f>
        <v>Convenio Interadministrativo</v>
      </c>
      <c r="C5" s="851"/>
      <c r="D5" s="851"/>
      <c r="E5" s="851"/>
      <c r="F5" s="852"/>
      <c r="G5" s="343"/>
      <c r="H5" s="343"/>
      <c r="I5" s="343"/>
    </row>
    <row r="6" spans="1:9" s="117" customFormat="1" ht="43.5" customHeight="1" thickBot="1" x14ac:dyDescent="0.25">
      <c r="A6" s="342" t="s">
        <v>108</v>
      </c>
      <c r="B6" s="964" t="str">
        <f>'Plan Ejecución'!AE6</f>
        <v>Aunar esfuerzos con el municipio de Heliconia para ejecución de las metas planteadas en el Plan de Acción 2024-2027 "Conectados por la vida"</v>
      </c>
      <c r="C6" s="965"/>
      <c r="D6" s="965"/>
      <c r="E6" s="965"/>
      <c r="F6" s="966"/>
      <c r="G6" s="343"/>
      <c r="H6" s="343"/>
      <c r="I6" s="343"/>
    </row>
    <row r="7" spans="1:9" s="117" customFormat="1" ht="18" customHeight="1" thickBot="1" x14ac:dyDescent="0.25">
      <c r="A7" s="134"/>
      <c r="B7" s="35"/>
      <c r="C7" s="35"/>
      <c r="D7" s="35"/>
      <c r="E7" s="35"/>
      <c r="F7" s="35"/>
      <c r="G7" s="35"/>
    </row>
    <row r="8" spans="1:9" ht="30.75" customHeight="1" thickBot="1" x14ac:dyDescent="0.25">
      <c r="A8" s="192" t="s">
        <v>616</v>
      </c>
      <c r="B8" s="372"/>
      <c r="D8" s="120" t="s">
        <v>617</v>
      </c>
      <c r="E8" s="373"/>
      <c r="F8" s="117"/>
    </row>
    <row r="9" spans="1:9" ht="18" customHeight="1" thickBot="1" x14ac:dyDescent="0.25">
      <c r="A9" s="121"/>
      <c r="B9" s="117"/>
      <c r="C9" s="117"/>
      <c r="D9" s="119"/>
      <c r="E9" s="119"/>
      <c r="F9" s="117"/>
    </row>
    <row r="10" spans="1:9" ht="18" customHeight="1" x14ac:dyDescent="0.2">
      <c r="A10" s="827" t="s">
        <v>618</v>
      </c>
      <c r="B10" s="828"/>
      <c r="C10" s="828"/>
      <c r="D10" s="828"/>
      <c r="E10" s="828"/>
      <c r="F10" s="1015"/>
      <c r="G10" s="89"/>
    </row>
    <row r="11" spans="1:9" ht="25.5" customHeight="1" x14ac:dyDescent="0.2">
      <c r="A11" s="122" t="s">
        <v>402</v>
      </c>
      <c r="B11" s="51" t="s">
        <v>118</v>
      </c>
      <c r="C11" s="51" t="s">
        <v>405</v>
      </c>
      <c r="D11" s="108" t="s">
        <v>424</v>
      </c>
      <c r="E11" s="108" t="s">
        <v>407</v>
      </c>
      <c r="F11" s="61" t="s">
        <v>408</v>
      </c>
      <c r="G11" s="123"/>
    </row>
    <row r="12" spans="1:9" ht="18" customHeight="1" x14ac:dyDescent="0.2">
      <c r="A12" s="30"/>
      <c r="B12" s="31"/>
      <c r="C12" s="374"/>
      <c r="D12" s="29"/>
      <c r="E12" s="29">
        <f>C12*D12</f>
        <v>0</v>
      </c>
      <c r="F12" s="258">
        <f>IFERROR(E12/$B$8,0)</f>
        <v>0</v>
      </c>
      <c r="G12" s="124"/>
    </row>
    <row r="13" spans="1:9" ht="18" customHeight="1" x14ac:dyDescent="0.2">
      <c r="A13" s="30"/>
      <c r="B13" s="31"/>
      <c r="C13" s="375"/>
      <c r="D13" s="29"/>
      <c r="E13" s="29">
        <f t="shared" ref="E13:E48" si="0">C13*D13</f>
        <v>0</v>
      </c>
      <c r="F13" s="258">
        <f t="shared" ref="F13:F59" si="1">IFERROR(E13/$B$8,0)</f>
        <v>0</v>
      </c>
      <c r="G13" s="124"/>
    </row>
    <row r="14" spans="1:9" ht="18" customHeight="1" x14ac:dyDescent="0.2">
      <c r="A14" s="30"/>
      <c r="B14" s="31"/>
      <c r="C14" s="375"/>
      <c r="D14" s="29"/>
      <c r="E14" s="29">
        <f t="shared" ref="E14:E46" si="2">C14*D14</f>
        <v>0</v>
      </c>
      <c r="F14" s="258">
        <f t="shared" ref="F14:F46" si="3">IFERROR(E14/$B$8,0)</f>
        <v>0</v>
      </c>
      <c r="G14" s="124"/>
    </row>
    <row r="15" spans="1:9" ht="18" customHeight="1" x14ac:dyDescent="0.2">
      <c r="A15" s="30"/>
      <c r="B15" s="31"/>
      <c r="C15" s="375"/>
      <c r="D15" s="29"/>
      <c r="E15" s="29">
        <f t="shared" si="2"/>
        <v>0</v>
      </c>
      <c r="F15" s="258">
        <f t="shared" si="3"/>
        <v>0</v>
      </c>
      <c r="G15" s="124"/>
    </row>
    <row r="16" spans="1:9" ht="18" customHeight="1" x14ac:dyDescent="0.2">
      <c r="A16" s="30"/>
      <c r="B16" s="31"/>
      <c r="C16" s="375"/>
      <c r="D16" s="29"/>
      <c r="E16" s="29">
        <f t="shared" si="2"/>
        <v>0</v>
      </c>
      <c r="F16" s="258">
        <f t="shared" si="3"/>
        <v>0</v>
      </c>
      <c r="G16" s="124"/>
    </row>
    <row r="17" spans="1:7" ht="18" customHeight="1" x14ac:dyDescent="0.2">
      <c r="A17" s="30"/>
      <c r="B17" s="31"/>
      <c r="C17" s="375"/>
      <c r="D17" s="29"/>
      <c r="E17" s="29">
        <f t="shared" si="2"/>
        <v>0</v>
      </c>
      <c r="F17" s="258">
        <f t="shared" si="3"/>
        <v>0</v>
      </c>
      <c r="G17" s="124"/>
    </row>
    <row r="18" spans="1:7" ht="18" customHeight="1" x14ac:dyDescent="0.2">
      <c r="A18" s="30"/>
      <c r="B18" s="31"/>
      <c r="C18" s="375"/>
      <c r="D18" s="29"/>
      <c r="E18" s="29">
        <f t="shared" si="2"/>
        <v>0</v>
      </c>
      <c r="F18" s="258">
        <f t="shared" si="3"/>
        <v>0</v>
      </c>
      <c r="G18" s="124"/>
    </row>
    <row r="19" spans="1:7" ht="18" customHeight="1" x14ac:dyDescent="0.2">
      <c r="A19" s="30"/>
      <c r="B19" s="31"/>
      <c r="C19" s="375"/>
      <c r="D19" s="29"/>
      <c r="E19" s="29">
        <f t="shared" si="2"/>
        <v>0</v>
      </c>
      <c r="F19" s="258">
        <f t="shared" si="3"/>
        <v>0</v>
      </c>
      <c r="G19" s="124"/>
    </row>
    <row r="20" spans="1:7" ht="18" customHeight="1" x14ac:dyDescent="0.2">
      <c r="A20" s="30"/>
      <c r="B20" s="31"/>
      <c r="C20" s="375"/>
      <c r="D20" s="29"/>
      <c r="E20" s="29">
        <f t="shared" si="2"/>
        <v>0</v>
      </c>
      <c r="F20" s="258">
        <f t="shared" si="3"/>
        <v>0</v>
      </c>
      <c r="G20" s="124"/>
    </row>
    <row r="21" spans="1:7" ht="18" hidden="1" customHeight="1" x14ac:dyDescent="0.2">
      <c r="A21" s="30"/>
      <c r="B21" s="31"/>
      <c r="C21" s="375"/>
      <c r="D21" s="29"/>
      <c r="E21" s="29">
        <f t="shared" si="2"/>
        <v>0</v>
      </c>
      <c r="F21" s="258">
        <f t="shared" si="3"/>
        <v>0</v>
      </c>
      <c r="G21" s="124"/>
    </row>
    <row r="22" spans="1:7" ht="18" hidden="1" customHeight="1" x14ac:dyDescent="0.2">
      <c r="A22" s="30"/>
      <c r="B22" s="31"/>
      <c r="C22" s="375"/>
      <c r="D22" s="29"/>
      <c r="E22" s="29">
        <f t="shared" si="2"/>
        <v>0</v>
      </c>
      <c r="F22" s="258">
        <f t="shared" si="3"/>
        <v>0</v>
      </c>
      <c r="G22" s="124"/>
    </row>
    <row r="23" spans="1:7" ht="18" hidden="1" customHeight="1" x14ac:dyDescent="0.2">
      <c r="A23" s="30"/>
      <c r="B23" s="31"/>
      <c r="C23" s="375"/>
      <c r="D23" s="29"/>
      <c r="E23" s="29">
        <f t="shared" si="2"/>
        <v>0</v>
      </c>
      <c r="F23" s="258">
        <f t="shared" si="3"/>
        <v>0</v>
      </c>
      <c r="G23" s="124"/>
    </row>
    <row r="24" spans="1:7" ht="18" hidden="1" customHeight="1" x14ac:dyDescent="0.2">
      <c r="A24" s="30"/>
      <c r="B24" s="31"/>
      <c r="C24" s="375"/>
      <c r="D24" s="29"/>
      <c r="E24" s="29">
        <f t="shared" si="2"/>
        <v>0</v>
      </c>
      <c r="F24" s="258">
        <f t="shared" si="3"/>
        <v>0</v>
      </c>
      <c r="G24" s="124"/>
    </row>
    <row r="25" spans="1:7" ht="18" hidden="1" customHeight="1" x14ac:dyDescent="0.2">
      <c r="A25" s="30"/>
      <c r="B25" s="31"/>
      <c r="C25" s="375"/>
      <c r="D25" s="29"/>
      <c r="E25" s="29">
        <f t="shared" si="2"/>
        <v>0</v>
      </c>
      <c r="F25" s="258">
        <f t="shared" si="3"/>
        <v>0</v>
      </c>
      <c r="G25" s="124"/>
    </row>
    <row r="26" spans="1:7" ht="18" hidden="1" customHeight="1" x14ac:dyDescent="0.2">
      <c r="A26" s="30"/>
      <c r="B26" s="31"/>
      <c r="C26" s="375"/>
      <c r="D26" s="29"/>
      <c r="E26" s="29">
        <f t="shared" si="2"/>
        <v>0</v>
      </c>
      <c r="F26" s="258">
        <f t="shared" si="3"/>
        <v>0</v>
      </c>
      <c r="G26" s="124"/>
    </row>
    <row r="27" spans="1:7" ht="18" hidden="1" customHeight="1" x14ac:dyDescent="0.2">
      <c r="A27" s="30"/>
      <c r="B27" s="31"/>
      <c r="C27" s="375"/>
      <c r="D27" s="29"/>
      <c r="E27" s="29">
        <f t="shared" si="2"/>
        <v>0</v>
      </c>
      <c r="F27" s="258">
        <f t="shared" si="3"/>
        <v>0</v>
      </c>
      <c r="G27" s="124"/>
    </row>
    <row r="28" spans="1:7" ht="18" hidden="1" customHeight="1" x14ac:dyDescent="0.2">
      <c r="A28" s="30"/>
      <c r="B28" s="31"/>
      <c r="C28" s="375"/>
      <c r="D28" s="29"/>
      <c r="E28" s="29">
        <f t="shared" si="2"/>
        <v>0</v>
      </c>
      <c r="F28" s="258">
        <f t="shared" si="3"/>
        <v>0</v>
      </c>
      <c r="G28" s="124"/>
    </row>
    <row r="29" spans="1:7" ht="18" hidden="1" customHeight="1" x14ac:dyDescent="0.2">
      <c r="A29" s="30"/>
      <c r="B29" s="31"/>
      <c r="C29" s="375"/>
      <c r="D29" s="29"/>
      <c r="E29" s="29">
        <f t="shared" si="2"/>
        <v>0</v>
      </c>
      <c r="F29" s="258">
        <f t="shared" si="3"/>
        <v>0</v>
      </c>
      <c r="G29" s="124"/>
    </row>
    <row r="30" spans="1:7" ht="18" hidden="1" customHeight="1" x14ac:dyDescent="0.2">
      <c r="A30" s="30"/>
      <c r="B30" s="31"/>
      <c r="C30" s="375"/>
      <c r="D30" s="29"/>
      <c r="E30" s="29">
        <f t="shared" si="2"/>
        <v>0</v>
      </c>
      <c r="F30" s="258">
        <f t="shared" si="3"/>
        <v>0</v>
      </c>
      <c r="G30" s="124"/>
    </row>
    <row r="31" spans="1:7" ht="18" hidden="1" customHeight="1" x14ac:dyDescent="0.2">
      <c r="A31" s="30"/>
      <c r="B31" s="31"/>
      <c r="C31" s="375"/>
      <c r="D31" s="29"/>
      <c r="E31" s="29">
        <f t="shared" si="2"/>
        <v>0</v>
      </c>
      <c r="F31" s="258">
        <f t="shared" si="3"/>
        <v>0</v>
      </c>
      <c r="G31" s="124"/>
    </row>
    <row r="32" spans="1:7" ht="18" hidden="1" customHeight="1" x14ac:dyDescent="0.2">
      <c r="A32" s="30"/>
      <c r="B32" s="31"/>
      <c r="C32" s="375"/>
      <c r="D32" s="29"/>
      <c r="E32" s="29">
        <f t="shared" si="2"/>
        <v>0</v>
      </c>
      <c r="F32" s="258">
        <f t="shared" si="3"/>
        <v>0</v>
      </c>
      <c r="G32" s="124"/>
    </row>
    <row r="33" spans="1:7" ht="18" hidden="1" customHeight="1" x14ac:dyDescent="0.2">
      <c r="A33" s="30"/>
      <c r="B33" s="31"/>
      <c r="C33" s="375"/>
      <c r="D33" s="29"/>
      <c r="E33" s="29">
        <f t="shared" si="2"/>
        <v>0</v>
      </c>
      <c r="F33" s="258">
        <f t="shared" si="3"/>
        <v>0</v>
      </c>
      <c r="G33" s="124"/>
    </row>
    <row r="34" spans="1:7" ht="18" hidden="1" customHeight="1" x14ac:dyDescent="0.2">
      <c r="A34" s="30"/>
      <c r="B34" s="31"/>
      <c r="C34" s="375"/>
      <c r="D34" s="29"/>
      <c r="E34" s="29">
        <f t="shared" si="2"/>
        <v>0</v>
      </c>
      <c r="F34" s="258">
        <f t="shared" si="3"/>
        <v>0</v>
      </c>
      <c r="G34" s="124"/>
    </row>
    <row r="35" spans="1:7" ht="18" hidden="1" customHeight="1" x14ac:dyDescent="0.2">
      <c r="A35" s="30"/>
      <c r="B35" s="31"/>
      <c r="C35" s="375"/>
      <c r="D35" s="29"/>
      <c r="E35" s="29">
        <f t="shared" si="2"/>
        <v>0</v>
      </c>
      <c r="F35" s="258">
        <f t="shared" si="3"/>
        <v>0</v>
      </c>
      <c r="G35" s="124"/>
    </row>
    <row r="36" spans="1:7" ht="18" hidden="1" customHeight="1" x14ac:dyDescent="0.2">
      <c r="A36" s="30"/>
      <c r="B36" s="31"/>
      <c r="C36" s="375"/>
      <c r="D36" s="29"/>
      <c r="E36" s="29">
        <f t="shared" si="2"/>
        <v>0</v>
      </c>
      <c r="F36" s="258">
        <f t="shared" si="3"/>
        <v>0</v>
      </c>
      <c r="G36" s="124"/>
    </row>
    <row r="37" spans="1:7" ht="18" hidden="1" customHeight="1" x14ac:dyDescent="0.2">
      <c r="A37" s="30"/>
      <c r="B37" s="31"/>
      <c r="C37" s="375"/>
      <c r="D37" s="29"/>
      <c r="E37" s="29">
        <f t="shared" si="2"/>
        <v>0</v>
      </c>
      <c r="F37" s="258">
        <f t="shared" si="3"/>
        <v>0</v>
      </c>
      <c r="G37" s="124"/>
    </row>
    <row r="38" spans="1:7" ht="18" hidden="1" customHeight="1" x14ac:dyDescent="0.2">
      <c r="A38" s="30"/>
      <c r="B38" s="31"/>
      <c r="C38" s="375"/>
      <c r="D38" s="29"/>
      <c r="E38" s="29">
        <f t="shared" si="2"/>
        <v>0</v>
      </c>
      <c r="F38" s="258">
        <f t="shared" si="3"/>
        <v>0</v>
      </c>
      <c r="G38" s="124"/>
    </row>
    <row r="39" spans="1:7" ht="18" hidden="1" customHeight="1" x14ac:dyDescent="0.2">
      <c r="A39" s="30"/>
      <c r="B39" s="31"/>
      <c r="C39" s="375"/>
      <c r="D39" s="29"/>
      <c r="E39" s="29">
        <f t="shared" si="2"/>
        <v>0</v>
      </c>
      <c r="F39" s="258">
        <f t="shared" si="3"/>
        <v>0</v>
      </c>
      <c r="G39" s="124"/>
    </row>
    <row r="40" spans="1:7" ht="18" hidden="1" customHeight="1" x14ac:dyDescent="0.2">
      <c r="A40" s="30"/>
      <c r="B40" s="31"/>
      <c r="C40" s="375"/>
      <c r="D40" s="29"/>
      <c r="E40" s="29">
        <f t="shared" si="2"/>
        <v>0</v>
      </c>
      <c r="F40" s="258">
        <f t="shared" si="3"/>
        <v>0</v>
      </c>
      <c r="G40" s="124"/>
    </row>
    <row r="41" spans="1:7" ht="18" hidden="1" customHeight="1" x14ac:dyDescent="0.2">
      <c r="A41" s="30"/>
      <c r="B41" s="31"/>
      <c r="C41" s="375"/>
      <c r="D41" s="29"/>
      <c r="E41" s="29">
        <f t="shared" si="2"/>
        <v>0</v>
      </c>
      <c r="F41" s="258">
        <f t="shared" si="3"/>
        <v>0</v>
      </c>
      <c r="G41" s="124"/>
    </row>
    <row r="42" spans="1:7" ht="18" hidden="1" customHeight="1" x14ac:dyDescent="0.2">
      <c r="A42" s="30"/>
      <c r="B42" s="31"/>
      <c r="C42" s="375"/>
      <c r="D42" s="29"/>
      <c r="E42" s="29">
        <f t="shared" si="2"/>
        <v>0</v>
      </c>
      <c r="F42" s="258">
        <f t="shared" si="3"/>
        <v>0</v>
      </c>
      <c r="G42" s="124"/>
    </row>
    <row r="43" spans="1:7" ht="18" hidden="1" customHeight="1" x14ac:dyDescent="0.2">
      <c r="A43" s="30"/>
      <c r="B43" s="31"/>
      <c r="C43" s="375"/>
      <c r="D43" s="29"/>
      <c r="E43" s="29">
        <f t="shared" si="2"/>
        <v>0</v>
      </c>
      <c r="F43" s="258">
        <f t="shared" si="3"/>
        <v>0</v>
      </c>
      <c r="G43" s="124"/>
    </row>
    <row r="44" spans="1:7" ht="18" hidden="1" customHeight="1" x14ac:dyDescent="0.2">
      <c r="A44" s="30"/>
      <c r="B44" s="31"/>
      <c r="C44" s="375"/>
      <c r="D44" s="29"/>
      <c r="E44" s="29">
        <f t="shared" si="2"/>
        <v>0</v>
      </c>
      <c r="F44" s="258">
        <f t="shared" si="3"/>
        <v>0</v>
      </c>
      <c r="G44" s="124"/>
    </row>
    <row r="45" spans="1:7" ht="18" hidden="1" customHeight="1" x14ac:dyDescent="0.2">
      <c r="A45" s="30"/>
      <c r="B45" s="31"/>
      <c r="C45" s="375"/>
      <c r="D45" s="29"/>
      <c r="E45" s="29">
        <f t="shared" si="2"/>
        <v>0</v>
      </c>
      <c r="F45" s="258">
        <f t="shared" si="3"/>
        <v>0</v>
      </c>
      <c r="G45" s="124"/>
    </row>
    <row r="46" spans="1:7" ht="18" hidden="1" customHeight="1" x14ac:dyDescent="0.2">
      <c r="A46" s="30"/>
      <c r="B46" s="31"/>
      <c r="C46" s="375"/>
      <c r="D46" s="29"/>
      <c r="E46" s="29">
        <f t="shared" si="2"/>
        <v>0</v>
      </c>
      <c r="F46" s="258">
        <f t="shared" si="3"/>
        <v>0</v>
      </c>
      <c r="G46" s="124"/>
    </row>
    <row r="47" spans="1:7" ht="18" hidden="1" customHeight="1" x14ac:dyDescent="0.2">
      <c r="A47" s="30"/>
      <c r="B47" s="31"/>
      <c r="C47" s="32"/>
      <c r="D47" s="29"/>
      <c r="E47" s="29">
        <f t="shared" si="0"/>
        <v>0</v>
      </c>
      <c r="F47" s="258">
        <f t="shared" si="1"/>
        <v>0</v>
      </c>
      <c r="G47" s="124"/>
    </row>
    <row r="48" spans="1:7" ht="18" hidden="1" customHeight="1" x14ac:dyDescent="0.2">
      <c r="A48" s="30"/>
      <c r="B48" s="31"/>
      <c r="C48" s="32"/>
      <c r="D48" s="29"/>
      <c r="E48" s="29">
        <f t="shared" si="0"/>
        <v>0</v>
      </c>
      <c r="F48" s="258">
        <f t="shared" si="1"/>
        <v>0</v>
      </c>
      <c r="G48" s="124"/>
    </row>
    <row r="49" spans="1:8" ht="18" hidden="1" customHeight="1" x14ac:dyDescent="0.2">
      <c r="A49" s="30"/>
      <c r="B49" s="31"/>
      <c r="C49" s="32"/>
      <c r="D49" s="29"/>
      <c r="E49" s="29">
        <f>C49*D49</f>
        <v>0</v>
      </c>
      <c r="F49" s="258">
        <f t="shared" si="1"/>
        <v>0</v>
      </c>
      <c r="G49" s="124"/>
    </row>
    <row r="50" spans="1:8" ht="18" hidden="1" customHeight="1" x14ac:dyDescent="0.2">
      <c r="A50" s="30"/>
      <c r="B50" s="31"/>
      <c r="C50" s="32"/>
      <c r="D50" s="29"/>
      <c r="E50" s="29">
        <f t="shared" ref="E50:E59" si="4">C50*D50</f>
        <v>0</v>
      </c>
      <c r="F50" s="258">
        <f t="shared" si="1"/>
        <v>0</v>
      </c>
      <c r="G50" s="124"/>
    </row>
    <row r="51" spans="1:8" ht="18" hidden="1" customHeight="1" x14ac:dyDescent="0.2">
      <c r="A51" s="30"/>
      <c r="B51" s="31"/>
      <c r="C51" s="32"/>
      <c r="D51" s="29"/>
      <c r="E51" s="29">
        <f t="shared" si="4"/>
        <v>0</v>
      </c>
      <c r="F51" s="258">
        <f t="shared" si="1"/>
        <v>0</v>
      </c>
      <c r="G51" s="124"/>
    </row>
    <row r="52" spans="1:8" ht="18" hidden="1" customHeight="1" x14ac:dyDescent="0.2">
      <c r="A52" s="30"/>
      <c r="B52" s="31"/>
      <c r="C52" s="32"/>
      <c r="D52" s="29"/>
      <c r="E52" s="29">
        <f t="shared" si="4"/>
        <v>0</v>
      </c>
      <c r="F52" s="258">
        <f t="shared" si="1"/>
        <v>0</v>
      </c>
      <c r="G52" s="124"/>
    </row>
    <row r="53" spans="1:8" ht="18" hidden="1" customHeight="1" x14ac:dyDescent="0.2">
      <c r="A53" s="30"/>
      <c r="B53" s="31"/>
      <c r="C53" s="32"/>
      <c r="D53" s="29"/>
      <c r="E53" s="29">
        <f t="shared" si="4"/>
        <v>0</v>
      </c>
      <c r="F53" s="258">
        <f t="shared" si="1"/>
        <v>0</v>
      </c>
      <c r="G53" s="124"/>
    </row>
    <row r="54" spans="1:8" ht="18" hidden="1" customHeight="1" x14ac:dyDescent="0.2">
      <c r="A54" s="25"/>
      <c r="B54" s="24"/>
      <c r="C54" s="32"/>
      <c r="D54" s="22"/>
      <c r="E54" s="29">
        <f t="shared" si="4"/>
        <v>0</v>
      </c>
      <c r="F54" s="258">
        <f t="shared" si="1"/>
        <v>0</v>
      </c>
      <c r="G54" s="124"/>
    </row>
    <row r="55" spans="1:8" ht="18" hidden="1" customHeight="1" x14ac:dyDescent="0.2">
      <c r="A55" s="25"/>
      <c r="B55" s="24"/>
      <c r="C55" s="32"/>
      <c r="D55" s="22"/>
      <c r="E55" s="29">
        <f t="shared" si="4"/>
        <v>0</v>
      </c>
      <c r="F55" s="258">
        <f t="shared" si="1"/>
        <v>0</v>
      </c>
      <c r="G55" s="124"/>
    </row>
    <row r="56" spans="1:8" ht="18" hidden="1" customHeight="1" x14ac:dyDescent="0.2">
      <c r="A56" s="25"/>
      <c r="B56" s="24"/>
      <c r="C56" s="32"/>
      <c r="D56" s="22"/>
      <c r="E56" s="29">
        <f t="shared" si="4"/>
        <v>0</v>
      </c>
      <c r="F56" s="258">
        <f t="shared" si="1"/>
        <v>0</v>
      </c>
      <c r="G56" s="124"/>
    </row>
    <row r="57" spans="1:8" ht="18" hidden="1" customHeight="1" x14ac:dyDescent="0.2">
      <c r="A57" s="25"/>
      <c r="B57" s="24"/>
      <c r="C57" s="32"/>
      <c r="D57" s="22"/>
      <c r="E57" s="29">
        <f t="shared" si="4"/>
        <v>0</v>
      </c>
      <c r="F57" s="258">
        <f t="shared" si="1"/>
        <v>0</v>
      </c>
      <c r="G57" s="124"/>
    </row>
    <row r="58" spans="1:8" ht="18" hidden="1" customHeight="1" x14ac:dyDescent="0.2">
      <c r="A58" s="25"/>
      <c r="B58" s="24"/>
      <c r="C58" s="32"/>
      <c r="D58" s="22"/>
      <c r="E58" s="29">
        <f t="shared" si="4"/>
        <v>0</v>
      </c>
      <c r="F58" s="258">
        <f t="shared" si="1"/>
        <v>0</v>
      </c>
      <c r="G58" s="124"/>
    </row>
    <row r="59" spans="1:8" ht="18" hidden="1" customHeight="1" x14ac:dyDescent="0.2">
      <c r="A59" s="25"/>
      <c r="B59" s="24"/>
      <c r="C59" s="32"/>
      <c r="D59" s="22"/>
      <c r="E59" s="29">
        <f t="shared" si="4"/>
        <v>0</v>
      </c>
      <c r="F59" s="258">
        <f t="shared" si="1"/>
        <v>0</v>
      </c>
      <c r="G59" s="124"/>
    </row>
    <row r="60" spans="1:8" ht="18" customHeight="1" thickBot="1" x14ac:dyDescent="0.25">
      <c r="A60" s="1010" t="s">
        <v>619</v>
      </c>
      <c r="B60" s="1011"/>
      <c r="C60" s="1011"/>
      <c r="D60" s="1011"/>
      <c r="E60" s="55">
        <f>SUM(E12:E59)</f>
        <v>0</v>
      </c>
      <c r="F60" s="259">
        <f>SUM(F12:F59)</f>
        <v>0</v>
      </c>
      <c r="G60" s="125"/>
    </row>
    <row r="61" spans="1:8" s="117" customFormat="1" ht="18" customHeight="1" thickBot="1" x14ac:dyDescent="0.25">
      <c r="A61" s="193"/>
      <c r="B61" s="193"/>
      <c r="C61" s="193"/>
      <c r="D61" s="193"/>
      <c r="E61" s="76"/>
      <c r="F61" s="194"/>
      <c r="G61" s="125"/>
    </row>
    <row r="62" spans="1:8" s="117" customFormat="1" ht="18" customHeight="1" thickBot="1" x14ac:dyDescent="0.25">
      <c r="A62" s="1026" t="s">
        <v>620</v>
      </c>
      <c r="B62" s="1027"/>
      <c r="C62" s="1027"/>
      <c r="D62" s="1027"/>
      <c r="E62" s="1027"/>
      <c r="F62" s="1028"/>
      <c r="G62" s="125"/>
    </row>
    <row r="63" spans="1:8" ht="18" customHeight="1" x14ac:dyDescent="0.2">
      <c r="A63" s="1029" t="s">
        <v>621</v>
      </c>
      <c r="B63" s="1030"/>
      <c r="C63" s="1030"/>
      <c r="D63" s="1031"/>
      <c r="E63" s="190">
        <f>B8</f>
        <v>0</v>
      </c>
      <c r="G63" s="118"/>
      <c r="H63" s="118"/>
    </row>
    <row r="64" spans="1:8" ht="18" customHeight="1" x14ac:dyDescent="0.2">
      <c r="A64" s="884" t="s">
        <v>622</v>
      </c>
      <c r="B64" s="885"/>
      <c r="C64" s="886"/>
      <c r="D64" s="85">
        <f>F60</f>
        <v>0</v>
      </c>
      <c r="E64" s="58">
        <f>D64*E63</f>
        <v>0</v>
      </c>
      <c r="G64" s="118"/>
      <c r="H64" s="118"/>
    </row>
    <row r="65" spans="1:8" ht="18" customHeight="1" x14ac:dyDescent="0.2">
      <c r="A65" s="884" t="s">
        <v>623</v>
      </c>
      <c r="B65" s="885"/>
      <c r="C65" s="886"/>
      <c r="D65" s="85">
        <v>0</v>
      </c>
      <c r="E65" s="58">
        <f>E63*D65</f>
        <v>0</v>
      </c>
      <c r="G65" s="118"/>
      <c r="H65" s="118"/>
    </row>
    <row r="66" spans="1:8" ht="18" customHeight="1" x14ac:dyDescent="0.2">
      <c r="A66" s="884" t="s">
        <v>624</v>
      </c>
      <c r="B66" s="885"/>
      <c r="C66" s="886"/>
      <c r="D66" s="85">
        <v>0</v>
      </c>
      <c r="E66" s="58">
        <f>(E63+E64+E65)*D66</f>
        <v>0</v>
      </c>
      <c r="F66" s="215" t="s">
        <v>453</v>
      </c>
      <c r="G66" s="118"/>
      <c r="H66" s="118"/>
    </row>
    <row r="67" spans="1:8" ht="18" customHeight="1" thickBot="1" x14ac:dyDescent="0.25">
      <c r="A67" s="1032" t="s">
        <v>625</v>
      </c>
      <c r="B67" s="1033"/>
      <c r="C67" s="1033"/>
      <c r="D67" s="1034"/>
      <c r="E67" s="59">
        <f>SUM(E63:E66)</f>
        <v>0</v>
      </c>
      <c r="G67" s="118"/>
      <c r="H67" s="118"/>
    </row>
    <row r="68" spans="1:8" ht="18" customHeight="1" thickBot="1" x14ac:dyDescent="0.25">
      <c r="A68" s="117"/>
      <c r="B68" s="117"/>
      <c r="C68" s="117"/>
      <c r="D68" s="119"/>
      <c r="E68" s="119"/>
      <c r="F68" s="117"/>
    </row>
    <row r="69" spans="1:8" ht="27.75" customHeight="1" thickBot="1" x14ac:dyDescent="0.25">
      <c r="A69" s="1023" t="s">
        <v>626</v>
      </c>
      <c r="B69" s="1024"/>
      <c r="C69" s="1024"/>
      <c r="D69" s="1025"/>
      <c r="E69" s="196">
        <f>E64+E65+E66</f>
        <v>0</v>
      </c>
      <c r="F69" s="195">
        <f>IFERROR(E69/E63,0)</f>
        <v>0</v>
      </c>
    </row>
    <row r="70" spans="1:8" ht="18" customHeight="1" x14ac:dyDescent="0.2">
      <c r="A70" s="117"/>
      <c r="B70" s="117"/>
      <c r="C70" s="117"/>
      <c r="D70" s="119"/>
      <c r="E70" s="119"/>
      <c r="F70" s="117"/>
    </row>
    <row r="71" spans="1:8" ht="18" customHeight="1" x14ac:dyDescent="0.2">
      <c r="A71" s="117"/>
      <c r="B71" s="117"/>
      <c r="C71" s="117"/>
      <c r="D71" s="119"/>
      <c r="E71" s="119"/>
      <c r="F71" s="117"/>
    </row>
    <row r="72" spans="1:8" ht="18" customHeight="1" x14ac:dyDescent="0.2">
      <c r="A72" s="117"/>
      <c r="B72" s="117"/>
      <c r="C72" s="117"/>
      <c r="D72" s="119"/>
      <c r="E72" s="119"/>
      <c r="F72" s="117"/>
    </row>
    <row r="73" spans="1:8" ht="18" customHeight="1" x14ac:dyDescent="0.2">
      <c r="A73" s="117"/>
      <c r="B73" s="117"/>
      <c r="C73" s="117"/>
      <c r="D73" s="119"/>
      <c r="E73" s="119"/>
      <c r="F73" s="117"/>
    </row>
    <row r="74" spans="1:8" ht="18" customHeight="1" x14ac:dyDescent="0.2">
      <c r="A74" s="117"/>
      <c r="B74" s="117"/>
      <c r="C74" s="117"/>
      <c r="D74" s="119"/>
      <c r="E74" s="119"/>
      <c r="F74" s="117"/>
    </row>
    <row r="75" spans="1:8" ht="18" customHeight="1" x14ac:dyDescent="0.2">
      <c r="A75" s="117"/>
      <c r="B75" s="117"/>
      <c r="C75" s="117"/>
      <c r="D75" s="119"/>
      <c r="E75" s="119"/>
      <c r="F75" s="117"/>
    </row>
    <row r="76" spans="1:8" ht="18" customHeight="1" x14ac:dyDescent="0.2">
      <c r="A76" s="117"/>
      <c r="B76" s="117"/>
      <c r="C76" s="117"/>
      <c r="D76" s="119"/>
      <c r="E76" s="119"/>
      <c r="F76" s="117"/>
    </row>
    <row r="77" spans="1:8" ht="18" customHeight="1" x14ac:dyDescent="0.2">
      <c r="A77" s="117"/>
      <c r="B77" s="117"/>
      <c r="C77" s="117"/>
      <c r="D77" s="119"/>
      <c r="E77" s="119"/>
      <c r="F77" s="117"/>
    </row>
    <row r="78" spans="1:8" ht="18" customHeight="1" x14ac:dyDescent="0.2">
      <c r="A78" s="117"/>
      <c r="B78" s="117"/>
      <c r="C78" s="117"/>
      <c r="D78" s="119"/>
      <c r="E78" s="119"/>
      <c r="F78" s="117"/>
    </row>
    <row r="79" spans="1:8" ht="18" customHeight="1" x14ac:dyDescent="0.2">
      <c r="A79" s="117"/>
      <c r="B79" s="117"/>
      <c r="C79" s="117"/>
      <c r="D79" s="119"/>
      <c r="E79" s="119"/>
      <c r="F79" s="117"/>
    </row>
    <row r="80" spans="1:8" ht="18" customHeight="1" x14ac:dyDescent="0.2">
      <c r="A80" s="117"/>
      <c r="B80" s="117"/>
      <c r="C80" s="117"/>
      <c r="D80" s="119"/>
      <c r="E80" s="119"/>
      <c r="F80" s="117"/>
    </row>
    <row r="81" spans="1:6" ht="18" customHeight="1" x14ac:dyDescent="0.2">
      <c r="A81" s="117"/>
      <c r="B81" s="117"/>
      <c r="C81" s="117"/>
      <c r="D81" s="119"/>
      <c r="E81" s="119"/>
      <c r="F81" s="117"/>
    </row>
    <row r="82" spans="1:6" ht="18" customHeight="1" x14ac:dyDescent="0.2">
      <c r="A82" s="117"/>
      <c r="B82" s="117"/>
      <c r="C82" s="117"/>
      <c r="D82" s="119"/>
      <c r="E82" s="119"/>
      <c r="F82" s="117"/>
    </row>
    <row r="83" spans="1:6" ht="18" customHeight="1" x14ac:dyDescent="0.2">
      <c r="A83" s="117"/>
      <c r="B83" s="117"/>
      <c r="C83" s="117"/>
      <c r="D83" s="119"/>
      <c r="E83" s="119"/>
      <c r="F83" s="117"/>
    </row>
    <row r="84" spans="1:6" ht="18" customHeight="1" x14ac:dyDescent="0.2">
      <c r="A84" s="117"/>
      <c r="B84" s="117"/>
      <c r="C84" s="117"/>
      <c r="D84" s="119"/>
      <c r="E84" s="119"/>
      <c r="F84" s="117"/>
    </row>
    <row r="85" spans="1:6" ht="18" customHeight="1" x14ac:dyDescent="0.2">
      <c r="A85" s="117"/>
      <c r="B85" s="117"/>
      <c r="C85" s="117"/>
      <c r="D85" s="119"/>
      <c r="E85" s="119"/>
      <c r="F85" s="117"/>
    </row>
    <row r="86" spans="1:6" ht="18" customHeight="1" x14ac:dyDescent="0.2">
      <c r="A86" s="117"/>
      <c r="B86" s="117"/>
      <c r="C86" s="117"/>
      <c r="D86" s="119"/>
      <c r="E86" s="119"/>
      <c r="F86" s="117"/>
    </row>
    <row r="87" spans="1:6" ht="18" customHeight="1" x14ac:dyDescent="0.2">
      <c r="A87" s="117"/>
      <c r="B87" s="117"/>
      <c r="C87" s="117"/>
      <c r="D87" s="119"/>
      <c r="E87" s="119"/>
      <c r="F87" s="117"/>
    </row>
    <row r="88" spans="1:6" ht="18" customHeight="1" x14ac:dyDescent="0.2">
      <c r="A88" s="117"/>
      <c r="B88" s="117"/>
      <c r="C88" s="117"/>
      <c r="D88" s="119"/>
      <c r="E88" s="119"/>
      <c r="F88" s="117"/>
    </row>
    <row r="89" spans="1:6" ht="18" customHeight="1" x14ac:dyDescent="0.2">
      <c r="A89" s="117"/>
      <c r="B89" s="117"/>
      <c r="C89" s="117"/>
      <c r="D89" s="119"/>
      <c r="E89" s="119"/>
      <c r="F89" s="117"/>
    </row>
    <row r="90" spans="1:6" ht="18" customHeight="1" x14ac:dyDescent="0.2">
      <c r="A90" s="117"/>
      <c r="B90" s="117"/>
      <c r="C90" s="117"/>
      <c r="D90" s="119"/>
      <c r="E90" s="119"/>
      <c r="F90" s="117"/>
    </row>
    <row r="91" spans="1:6" ht="18" customHeight="1" x14ac:dyDescent="0.2">
      <c r="A91" s="117"/>
      <c r="B91" s="117"/>
      <c r="C91" s="117"/>
      <c r="D91" s="119"/>
      <c r="E91" s="119"/>
      <c r="F91" s="117"/>
    </row>
    <row r="92" spans="1:6" ht="18" customHeight="1" x14ac:dyDescent="0.2">
      <c r="A92" s="117"/>
      <c r="B92" s="117"/>
      <c r="C92" s="117"/>
      <c r="D92" s="119"/>
      <c r="E92" s="119"/>
      <c r="F92" s="117"/>
    </row>
    <row r="93" spans="1:6" ht="18" customHeight="1" x14ac:dyDescent="0.2">
      <c r="A93" s="117"/>
      <c r="B93" s="117"/>
      <c r="C93" s="117"/>
      <c r="D93" s="119"/>
      <c r="E93" s="119"/>
      <c r="F93" s="117"/>
    </row>
    <row r="94" spans="1:6" ht="18" customHeight="1" x14ac:dyDescent="0.2">
      <c r="A94" s="117"/>
      <c r="B94" s="117"/>
      <c r="C94" s="117"/>
      <c r="D94" s="119"/>
      <c r="E94" s="119"/>
      <c r="F94" s="117"/>
    </row>
    <row r="95" spans="1:6" ht="18" customHeight="1" x14ac:dyDescent="0.2">
      <c r="A95" s="117"/>
      <c r="B95" s="117"/>
      <c r="C95" s="117"/>
      <c r="D95" s="119"/>
      <c r="E95" s="119"/>
      <c r="F95" s="117"/>
    </row>
    <row r="96" spans="1:6" ht="18" customHeight="1" x14ac:dyDescent="0.2">
      <c r="A96" s="117"/>
      <c r="B96" s="117"/>
      <c r="C96" s="117"/>
      <c r="D96" s="119"/>
      <c r="E96" s="119"/>
      <c r="F96" s="117"/>
    </row>
    <row r="97" spans="1:6" ht="18" customHeight="1" x14ac:dyDescent="0.2">
      <c r="A97" s="117"/>
      <c r="B97" s="117"/>
      <c r="C97" s="117"/>
      <c r="D97" s="119"/>
      <c r="E97" s="119"/>
      <c r="F97" s="117"/>
    </row>
    <row r="98" spans="1:6" ht="18" customHeight="1" x14ac:dyDescent="0.2">
      <c r="A98" s="117"/>
      <c r="B98" s="117"/>
      <c r="C98" s="117"/>
      <c r="D98" s="119"/>
      <c r="E98" s="119"/>
      <c r="F98" s="117"/>
    </row>
    <row r="99" spans="1:6" ht="18" customHeight="1" x14ac:dyDescent="0.2">
      <c r="A99" s="117"/>
      <c r="B99" s="117"/>
      <c r="C99" s="117"/>
      <c r="D99" s="119"/>
      <c r="E99" s="119"/>
      <c r="F99" s="117"/>
    </row>
    <row r="100" spans="1:6" ht="18" customHeight="1" x14ac:dyDescent="0.2">
      <c r="A100" s="117"/>
      <c r="B100" s="117"/>
      <c r="C100" s="117"/>
      <c r="D100" s="119"/>
      <c r="E100" s="119"/>
      <c r="F100" s="117"/>
    </row>
    <row r="101" spans="1:6" ht="18" customHeight="1" x14ac:dyDescent="0.2">
      <c r="A101" s="117"/>
      <c r="B101" s="117"/>
      <c r="C101" s="117"/>
      <c r="D101" s="119"/>
      <c r="E101" s="119"/>
      <c r="F101" s="117"/>
    </row>
    <row r="102" spans="1:6" ht="18" customHeight="1" x14ac:dyDescent="0.2">
      <c r="A102" s="117"/>
      <c r="B102" s="117"/>
      <c r="C102" s="117"/>
      <c r="D102" s="119"/>
      <c r="E102" s="119"/>
      <c r="F102" s="117"/>
    </row>
    <row r="103" spans="1:6" ht="18" customHeight="1" x14ac:dyDescent="0.2">
      <c r="A103" s="117"/>
      <c r="B103" s="117"/>
      <c r="C103" s="117"/>
      <c r="D103" s="119"/>
      <c r="E103" s="119"/>
      <c r="F103" s="117"/>
    </row>
    <row r="104" spans="1:6" ht="18" customHeight="1" x14ac:dyDescent="0.2">
      <c r="A104" s="117"/>
      <c r="B104" s="117"/>
      <c r="C104" s="117"/>
      <c r="D104" s="119"/>
      <c r="E104" s="119"/>
      <c r="F104" s="117"/>
    </row>
    <row r="105" spans="1:6" ht="18" customHeight="1" x14ac:dyDescent="0.2">
      <c r="A105" s="117"/>
      <c r="B105" s="117"/>
      <c r="C105" s="117"/>
      <c r="D105" s="119"/>
      <c r="E105" s="119"/>
      <c r="F105" s="117"/>
    </row>
    <row r="106" spans="1:6" ht="18" customHeight="1" x14ac:dyDescent="0.2">
      <c r="A106" s="117"/>
      <c r="B106" s="117"/>
      <c r="C106" s="117"/>
      <c r="D106" s="119"/>
      <c r="E106" s="119"/>
      <c r="F106" s="117"/>
    </row>
    <row r="107" spans="1:6" ht="18" customHeight="1" x14ac:dyDescent="0.2">
      <c r="A107" s="117"/>
      <c r="B107" s="117"/>
      <c r="C107" s="117"/>
      <c r="D107" s="119"/>
      <c r="E107" s="119"/>
      <c r="F107" s="117"/>
    </row>
    <row r="108" spans="1:6" ht="18" customHeight="1" x14ac:dyDescent="0.2">
      <c r="A108" s="117"/>
      <c r="B108" s="117"/>
      <c r="C108" s="117"/>
      <c r="D108" s="119"/>
      <c r="E108" s="119"/>
      <c r="F108" s="117"/>
    </row>
    <row r="109" spans="1:6" ht="18" customHeight="1" x14ac:dyDescent="0.2">
      <c r="A109" s="117"/>
      <c r="B109" s="117"/>
      <c r="C109" s="117"/>
      <c r="D109" s="119"/>
      <c r="E109" s="119"/>
      <c r="F109" s="117"/>
    </row>
    <row r="110" spans="1:6" ht="18" customHeight="1" x14ac:dyDescent="0.2">
      <c r="A110" s="117"/>
      <c r="B110" s="117"/>
      <c r="C110" s="117"/>
      <c r="D110" s="119"/>
      <c r="E110" s="119"/>
      <c r="F110" s="117"/>
    </row>
    <row r="111" spans="1:6" ht="18" customHeight="1" x14ac:dyDescent="0.2">
      <c r="A111" s="117"/>
      <c r="B111" s="117"/>
      <c r="C111" s="117"/>
      <c r="D111" s="119"/>
      <c r="E111" s="119"/>
      <c r="F111" s="117"/>
    </row>
    <row r="112" spans="1:6" ht="18" customHeight="1" x14ac:dyDescent="0.2">
      <c r="A112" s="117"/>
      <c r="B112" s="117"/>
      <c r="C112" s="117"/>
      <c r="D112" s="119"/>
      <c r="E112" s="119"/>
      <c r="F112" s="117"/>
    </row>
    <row r="113" spans="1:6" ht="18" customHeight="1" x14ac:dyDescent="0.2">
      <c r="A113" s="117"/>
      <c r="B113" s="117"/>
      <c r="C113" s="117"/>
      <c r="D113" s="119"/>
      <c r="E113" s="119"/>
      <c r="F113" s="117"/>
    </row>
    <row r="114" spans="1:6" ht="18" customHeight="1" x14ac:dyDescent="0.2">
      <c r="A114" s="117"/>
      <c r="B114" s="117"/>
      <c r="C114" s="117"/>
      <c r="D114" s="119"/>
      <c r="E114" s="119"/>
      <c r="F114" s="117"/>
    </row>
    <row r="115" spans="1:6" ht="18" customHeight="1" x14ac:dyDescent="0.2">
      <c r="A115" s="117"/>
      <c r="B115" s="117"/>
      <c r="C115" s="117"/>
      <c r="D115" s="119"/>
      <c r="E115" s="119"/>
      <c r="F115" s="117"/>
    </row>
    <row r="116" spans="1:6" ht="18" customHeight="1" x14ac:dyDescent="0.2">
      <c r="A116" s="117"/>
      <c r="B116" s="117"/>
      <c r="C116" s="117"/>
      <c r="D116" s="119"/>
      <c r="E116" s="119"/>
      <c r="F116" s="117"/>
    </row>
    <row r="117" spans="1:6" ht="18" customHeight="1" x14ac:dyDescent="0.2">
      <c r="A117" s="117"/>
      <c r="B117" s="117"/>
      <c r="C117" s="117"/>
      <c r="D117" s="119"/>
      <c r="E117" s="119"/>
      <c r="F117" s="117"/>
    </row>
    <row r="118" spans="1:6" ht="18" customHeight="1" x14ac:dyDescent="0.2">
      <c r="A118" s="117"/>
      <c r="B118" s="117"/>
      <c r="C118" s="117"/>
      <c r="D118" s="119"/>
      <c r="E118" s="119"/>
      <c r="F118" s="117"/>
    </row>
    <row r="119" spans="1:6" ht="18" customHeight="1" x14ac:dyDescent="0.2">
      <c r="A119" s="117"/>
      <c r="B119" s="117"/>
      <c r="C119" s="117"/>
      <c r="D119" s="119"/>
      <c r="E119" s="119"/>
      <c r="F119" s="117"/>
    </row>
    <row r="120" spans="1:6" ht="18" customHeight="1" x14ac:dyDescent="0.2">
      <c r="A120" s="117"/>
      <c r="B120" s="117"/>
      <c r="C120" s="117"/>
      <c r="D120" s="119"/>
      <c r="E120" s="119"/>
      <c r="F120" s="117"/>
    </row>
    <row r="121" spans="1:6" ht="18" customHeight="1" x14ac:dyDescent="0.2">
      <c r="A121" s="117"/>
      <c r="B121" s="117"/>
      <c r="C121" s="117"/>
      <c r="D121" s="119"/>
      <c r="E121" s="119"/>
      <c r="F121" s="117"/>
    </row>
    <row r="122" spans="1:6" ht="18" customHeight="1" x14ac:dyDescent="0.2">
      <c r="A122" s="117"/>
      <c r="B122" s="117"/>
      <c r="C122" s="117"/>
      <c r="D122" s="119"/>
      <c r="E122" s="119"/>
      <c r="F122" s="117"/>
    </row>
    <row r="123" spans="1:6" ht="18" customHeight="1" x14ac:dyDescent="0.2">
      <c r="A123" s="117"/>
      <c r="B123" s="117"/>
      <c r="C123" s="117"/>
      <c r="D123" s="119"/>
      <c r="E123" s="119"/>
      <c r="F123" s="117"/>
    </row>
    <row r="124" spans="1:6" ht="18" customHeight="1" x14ac:dyDescent="0.2">
      <c r="A124" s="117"/>
      <c r="B124" s="117"/>
      <c r="C124" s="117"/>
      <c r="D124" s="119"/>
      <c r="E124" s="119"/>
      <c r="F124" s="117"/>
    </row>
    <row r="125" spans="1:6" ht="18" customHeight="1" x14ac:dyDescent="0.2">
      <c r="A125" s="117"/>
      <c r="B125" s="117"/>
      <c r="C125" s="117"/>
      <c r="D125" s="119"/>
      <c r="E125" s="119"/>
      <c r="F125" s="117"/>
    </row>
    <row r="126" spans="1:6" ht="18" customHeight="1" x14ac:dyDescent="0.2">
      <c r="A126" s="117"/>
      <c r="B126" s="117"/>
      <c r="C126" s="117"/>
      <c r="D126" s="119"/>
      <c r="E126" s="119"/>
      <c r="F126" s="117"/>
    </row>
    <row r="127" spans="1:6" ht="18" customHeight="1" x14ac:dyDescent="0.2">
      <c r="A127" s="117"/>
      <c r="B127" s="117"/>
      <c r="C127" s="117"/>
      <c r="D127" s="119"/>
      <c r="E127" s="119"/>
      <c r="F127" s="117"/>
    </row>
    <row r="128" spans="1:6" ht="18" customHeight="1" x14ac:dyDescent="0.2">
      <c r="A128" s="117"/>
      <c r="B128" s="117"/>
      <c r="C128" s="117"/>
      <c r="D128" s="119"/>
      <c r="E128" s="119"/>
      <c r="F128" s="117"/>
    </row>
    <row r="129" spans="1:6" ht="18" customHeight="1" x14ac:dyDescent="0.2">
      <c r="A129" s="117"/>
      <c r="B129" s="117"/>
      <c r="C129" s="117"/>
      <c r="D129" s="119"/>
      <c r="E129" s="119"/>
      <c r="F129" s="117"/>
    </row>
    <row r="130" spans="1:6" ht="18" customHeight="1" x14ac:dyDescent="0.2">
      <c r="A130" s="117"/>
      <c r="B130" s="117"/>
      <c r="C130" s="117"/>
      <c r="D130" s="119"/>
      <c r="E130" s="119"/>
      <c r="F130" s="117"/>
    </row>
    <row r="131" spans="1:6" ht="18" customHeight="1" x14ac:dyDescent="0.2">
      <c r="A131" s="117"/>
      <c r="B131" s="117"/>
      <c r="C131" s="117"/>
      <c r="D131" s="119"/>
      <c r="E131" s="119"/>
      <c r="F131" s="117"/>
    </row>
    <row r="132" spans="1:6" ht="18" customHeight="1" x14ac:dyDescent="0.2">
      <c r="A132" s="117"/>
      <c r="B132" s="117"/>
      <c r="C132" s="117"/>
      <c r="D132" s="119"/>
      <c r="E132" s="119"/>
      <c r="F132" s="117"/>
    </row>
    <row r="133" spans="1:6" ht="18" customHeight="1" x14ac:dyDescent="0.2">
      <c r="A133" s="117"/>
      <c r="B133" s="117"/>
      <c r="C133" s="117"/>
      <c r="D133" s="119"/>
      <c r="E133" s="119"/>
      <c r="F133" s="117"/>
    </row>
    <row r="134" spans="1:6" ht="18" customHeight="1" x14ac:dyDescent="0.2">
      <c r="A134" s="117"/>
      <c r="B134" s="117"/>
      <c r="C134" s="117"/>
      <c r="D134" s="119"/>
      <c r="E134" s="119"/>
      <c r="F134" s="117"/>
    </row>
    <row r="135" spans="1:6" ht="18" customHeight="1" x14ac:dyDescent="0.2">
      <c r="A135" s="117"/>
      <c r="B135" s="117"/>
      <c r="C135" s="117"/>
      <c r="D135" s="119"/>
      <c r="E135" s="119"/>
      <c r="F135" s="117"/>
    </row>
    <row r="136" spans="1:6" ht="18" customHeight="1" x14ac:dyDescent="0.2">
      <c r="A136" s="117"/>
      <c r="B136" s="117"/>
      <c r="C136" s="117"/>
      <c r="D136" s="119"/>
      <c r="E136" s="119"/>
      <c r="F136" s="117"/>
    </row>
    <row r="137" spans="1:6" ht="18" customHeight="1" x14ac:dyDescent="0.2">
      <c r="A137" s="117"/>
      <c r="B137" s="117"/>
      <c r="C137" s="117"/>
      <c r="D137" s="119"/>
      <c r="E137" s="119"/>
      <c r="F137" s="117"/>
    </row>
    <row r="138" spans="1:6" ht="18" customHeight="1" x14ac:dyDescent="0.2">
      <c r="A138" s="117"/>
      <c r="B138" s="117"/>
      <c r="C138" s="117"/>
      <c r="D138" s="119"/>
      <c r="E138" s="119"/>
      <c r="F138" s="117"/>
    </row>
    <row r="139" spans="1:6" ht="18" customHeight="1" x14ac:dyDescent="0.2">
      <c r="A139" s="117"/>
      <c r="B139" s="117"/>
      <c r="C139" s="117"/>
      <c r="D139" s="119"/>
      <c r="E139" s="119"/>
      <c r="F139" s="117"/>
    </row>
    <row r="140" spans="1:6" ht="18" customHeight="1" x14ac:dyDescent="0.2">
      <c r="A140" s="117"/>
      <c r="B140" s="117"/>
      <c r="C140" s="117"/>
      <c r="D140" s="119"/>
      <c r="E140" s="119"/>
      <c r="F140" s="117"/>
    </row>
    <row r="141" spans="1:6" ht="18" customHeight="1" x14ac:dyDescent="0.2">
      <c r="A141" s="117"/>
      <c r="B141" s="117"/>
      <c r="C141" s="117"/>
      <c r="D141" s="119"/>
      <c r="E141" s="119"/>
      <c r="F141" s="117"/>
    </row>
    <row r="142" spans="1:6" ht="18" customHeight="1" x14ac:dyDescent="0.2">
      <c r="A142" s="117"/>
      <c r="B142" s="117"/>
      <c r="C142" s="117"/>
      <c r="D142" s="119"/>
      <c r="E142" s="119"/>
      <c r="F142" s="117"/>
    </row>
    <row r="143" spans="1:6" ht="18" customHeight="1" x14ac:dyDescent="0.2">
      <c r="A143" s="117"/>
      <c r="B143" s="117"/>
      <c r="C143" s="117"/>
      <c r="D143" s="119"/>
      <c r="E143" s="119"/>
      <c r="F143" s="117"/>
    </row>
    <row r="144" spans="1:6" ht="18" customHeight="1" x14ac:dyDescent="0.2">
      <c r="A144" s="117"/>
      <c r="B144" s="117"/>
      <c r="C144" s="117"/>
      <c r="D144" s="119"/>
      <c r="E144" s="119"/>
      <c r="F144" s="117"/>
    </row>
    <row r="145" spans="1:6" ht="18" customHeight="1" x14ac:dyDescent="0.2">
      <c r="A145" s="117"/>
      <c r="B145" s="117"/>
      <c r="C145" s="117"/>
      <c r="D145" s="119"/>
      <c r="E145" s="119"/>
      <c r="F145" s="117"/>
    </row>
    <row r="146" spans="1:6" ht="18" customHeight="1" x14ac:dyDescent="0.2">
      <c r="A146" s="117"/>
      <c r="B146" s="117"/>
      <c r="C146" s="117"/>
      <c r="D146" s="119"/>
      <c r="E146" s="119"/>
      <c r="F146" s="117"/>
    </row>
    <row r="147" spans="1:6" ht="18" customHeight="1" x14ac:dyDescent="0.2">
      <c r="A147" s="117"/>
      <c r="B147" s="117"/>
      <c r="C147" s="117"/>
      <c r="D147" s="119"/>
      <c r="E147" s="119"/>
      <c r="F147" s="117"/>
    </row>
    <row r="148" spans="1:6" ht="18" customHeight="1" x14ac:dyDescent="0.2">
      <c r="A148" s="117"/>
      <c r="B148" s="117"/>
      <c r="C148" s="117"/>
      <c r="D148" s="119"/>
      <c r="E148" s="119"/>
      <c r="F148" s="117"/>
    </row>
    <row r="149" spans="1:6" ht="18" customHeight="1" x14ac:dyDescent="0.2">
      <c r="A149" s="117"/>
      <c r="B149" s="117"/>
      <c r="C149" s="117"/>
      <c r="D149" s="119"/>
      <c r="E149" s="119"/>
      <c r="F149" s="117"/>
    </row>
    <row r="150" spans="1:6" ht="18" customHeight="1" x14ac:dyDescent="0.2">
      <c r="A150" s="117"/>
      <c r="B150" s="117"/>
      <c r="C150" s="117"/>
      <c r="D150" s="119"/>
      <c r="E150" s="119"/>
      <c r="F150" s="117"/>
    </row>
    <row r="151" spans="1:6" ht="18" customHeight="1" x14ac:dyDescent="0.2">
      <c r="A151" s="117"/>
      <c r="B151" s="117"/>
      <c r="C151" s="117"/>
      <c r="D151" s="119"/>
      <c r="E151" s="119"/>
      <c r="F151" s="117"/>
    </row>
    <row r="152" spans="1:6" ht="18" customHeight="1" x14ac:dyDescent="0.2">
      <c r="A152" s="117"/>
      <c r="B152" s="117"/>
      <c r="C152" s="117"/>
      <c r="D152" s="119"/>
      <c r="E152" s="119"/>
      <c r="F152" s="117"/>
    </row>
    <row r="153" spans="1:6" ht="18" customHeight="1" x14ac:dyDescent="0.2">
      <c r="A153" s="117"/>
      <c r="B153" s="117"/>
      <c r="C153" s="117"/>
      <c r="D153" s="119"/>
      <c r="E153" s="119"/>
      <c r="F153" s="117"/>
    </row>
    <row r="154" spans="1:6" ht="18" customHeight="1" x14ac:dyDescent="0.2">
      <c r="A154" s="117"/>
      <c r="B154" s="117"/>
      <c r="C154" s="117"/>
      <c r="D154" s="119"/>
      <c r="E154" s="119"/>
      <c r="F154" s="117"/>
    </row>
    <row r="155" spans="1:6" ht="18" customHeight="1" x14ac:dyDescent="0.2">
      <c r="A155" s="117"/>
      <c r="B155" s="117"/>
      <c r="C155" s="117"/>
      <c r="D155" s="119"/>
      <c r="E155" s="119"/>
      <c r="F155" s="117"/>
    </row>
    <row r="156" spans="1:6" ht="18" customHeight="1" x14ac:dyDescent="0.2">
      <c r="A156" s="117"/>
      <c r="B156" s="117"/>
      <c r="C156" s="117"/>
      <c r="D156" s="119"/>
      <c r="E156" s="119"/>
      <c r="F156" s="117"/>
    </row>
    <row r="157" spans="1:6" ht="18" customHeight="1" x14ac:dyDescent="0.2">
      <c r="A157" s="117"/>
      <c r="B157" s="117"/>
      <c r="C157" s="117"/>
      <c r="D157" s="119"/>
      <c r="E157" s="119"/>
      <c r="F157" s="117"/>
    </row>
    <row r="158" spans="1:6" ht="18" customHeight="1" x14ac:dyDescent="0.2">
      <c r="A158" s="117"/>
      <c r="B158" s="117"/>
      <c r="C158" s="117"/>
      <c r="D158" s="119"/>
      <c r="E158" s="119"/>
      <c r="F158" s="117"/>
    </row>
    <row r="159" spans="1:6" ht="18" customHeight="1" x14ac:dyDescent="0.2">
      <c r="A159" s="117"/>
      <c r="B159" s="117"/>
      <c r="C159" s="117"/>
      <c r="D159" s="119"/>
      <c r="E159" s="119"/>
      <c r="F159" s="117"/>
    </row>
    <row r="160" spans="1:6" ht="18" customHeight="1" x14ac:dyDescent="0.2">
      <c r="A160" s="117"/>
      <c r="B160" s="117"/>
      <c r="C160" s="117"/>
      <c r="D160" s="119"/>
      <c r="E160" s="119"/>
      <c r="F160" s="117"/>
    </row>
    <row r="161" spans="1:6" ht="18" customHeight="1" x14ac:dyDescent="0.2">
      <c r="A161" s="117"/>
      <c r="B161" s="117"/>
      <c r="C161" s="117"/>
      <c r="D161" s="119"/>
      <c r="E161" s="119"/>
      <c r="F161" s="117"/>
    </row>
    <row r="162" spans="1:6" ht="18" customHeight="1" x14ac:dyDescent="0.2">
      <c r="A162" s="117"/>
      <c r="B162" s="117"/>
      <c r="C162" s="117"/>
      <c r="D162" s="119"/>
      <c r="E162" s="119"/>
      <c r="F162" s="117"/>
    </row>
    <row r="163" spans="1:6" ht="18" customHeight="1" x14ac:dyDescent="0.2">
      <c r="A163" s="117"/>
      <c r="B163" s="117"/>
      <c r="C163" s="117"/>
      <c r="D163" s="119"/>
      <c r="E163" s="119"/>
      <c r="F163" s="117"/>
    </row>
    <row r="164" spans="1:6" ht="18" customHeight="1" x14ac:dyDescent="0.2">
      <c r="A164" s="117"/>
      <c r="B164" s="117"/>
      <c r="C164" s="117"/>
      <c r="D164" s="119"/>
      <c r="E164" s="119"/>
      <c r="F164" s="117"/>
    </row>
    <row r="165" spans="1:6" ht="18" customHeight="1" x14ac:dyDescent="0.2">
      <c r="A165" s="117"/>
      <c r="B165" s="117"/>
      <c r="C165" s="117"/>
      <c r="D165" s="119"/>
      <c r="E165" s="119"/>
      <c r="F165" s="117"/>
    </row>
    <row r="166" spans="1:6" ht="18" customHeight="1" x14ac:dyDescent="0.2">
      <c r="A166" s="117"/>
      <c r="B166" s="117"/>
      <c r="C166" s="117"/>
      <c r="D166" s="119"/>
      <c r="E166" s="119"/>
      <c r="F166" s="117"/>
    </row>
    <row r="167" spans="1:6" ht="18" customHeight="1" x14ac:dyDescent="0.2">
      <c r="A167" s="117"/>
      <c r="B167" s="117"/>
      <c r="C167" s="117"/>
      <c r="D167" s="119"/>
      <c r="E167" s="119"/>
      <c r="F167" s="117"/>
    </row>
    <row r="168" spans="1:6" ht="18" customHeight="1" x14ac:dyDescent="0.2">
      <c r="A168" s="117"/>
      <c r="B168" s="117"/>
      <c r="C168" s="117"/>
      <c r="D168" s="119"/>
      <c r="E168" s="119"/>
      <c r="F168" s="117"/>
    </row>
    <row r="169" spans="1:6" ht="18" customHeight="1" x14ac:dyDescent="0.2">
      <c r="A169" s="117"/>
      <c r="B169" s="117"/>
      <c r="C169" s="117"/>
      <c r="D169" s="119"/>
      <c r="E169" s="119"/>
      <c r="F169" s="117"/>
    </row>
    <row r="170" spans="1:6" ht="18" customHeight="1" x14ac:dyDescent="0.2">
      <c r="A170" s="117"/>
      <c r="B170" s="117"/>
      <c r="C170" s="117"/>
      <c r="D170" s="119"/>
      <c r="E170" s="119"/>
      <c r="F170" s="117"/>
    </row>
    <row r="171" spans="1:6" ht="18" customHeight="1" x14ac:dyDescent="0.2">
      <c r="A171" s="117"/>
      <c r="B171" s="117"/>
      <c r="C171" s="117"/>
      <c r="D171" s="119"/>
      <c r="E171" s="119"/>
      <c r="F171" s="117"/>
    </row>
    <row r="172" spans="1:6" ht="18" customHeight="1" x14ac:dyDescent="0.2">
      <c r="A172" s="117"/>
      <c r="B172" s="117"/>
      <c r="C172" s="117"/>
      <c r="D172" s="119"/>
      <c r="E172" s="119"/>
      <c r="F172" s="117"/>
    </row>
    <row r="173" spans="1:6" ht="18" customHeight="1" x14ac:dyDescent="0.2">
      <c r="A173" s="117"/>
      <c r="B173" s="117"/>
      <c r="C173" s="117"/>
      <c r="D173" s="119"/>
      <c r="E173" s="119"/>
      <c r="F173" s="117"/>
    </row>
    <row r="174" spans="1:6" ht="18" customHeight="1" x14ac:dyDescent="0.2">
      <c r="A174" s="117"/>
      <c r="B174" s="117"/>
      <c r="C174" s="117"/>
      <c r="D174" s="119"/>
      <c r="E174" s="119"/>
      <c r="F174" s="117"/>
    </row>
    <row r="175" spans="1:6" ht="18" customHeight="1" x14ac:dyDescent="0.2">
      <c r="A175" s="117"/>
      <c r="B175" s="117"/>
      <c r="C175" s="117"/>
      <c r="D175" s="119"/>
      <c r="E175" s="119"/>
      <c r="F175" s="117"/>
    </row>
    <row r="176" spans="1:6" ht="18" customHeight="1" x14ac:dyDescent="0.2">
      <c r="A176" s="117"/>
      <c r="B176" s="117"/>
      <c r="C176" s="117"/>
      <c r="D176" s="119"/>
      <c r="E176" s="119"/>
      <c r="F176" s="117"/>
    </row>
    <row r="177" spans="1:6" ht="18" customHeight="1" x14ac:dyDescent="0.2">
      <c r="A177" s="117"/>
      <c r="B177" s="117"/>
      <c r="C177" s="117"/>
      <c r="D177" s="119"/>
      <c r="E177" s="119"/>
      <c r="F177" s="117"/>
    </row>
    <row r="178" spans="1:6" ht="18" customHeight="1" x14ac:dyDescent="0.2">
      <c r="A178" s="117"/>
      <c r="B178" s="117"/>
      <c r="C178" s="117"/>
      <c r="D178" s="119"/>
      <c r="E178" s="119"/>
      <c r="F178" s="117"/>
    </row>
    <row r="179" spans="1:6" ht="18" customHeight="1" x14ac:dyDescent="0.2">
      <c r="A179" s="117"/>
      <c r="B179" s="117"/>
      <c r="C179" s="117"/>
      <c r="D179" s="119"/>
      <c r="E179" s="119"/>
      <c r="F179" s="117"/>
    </row>
    <row r="180" spans="1:6" ht="18" customHeight="1" x14ac:dyDescent="0.2">
      <c r="A180" s="117"/>
      <c r="B180" s="117"/>
      <c r="C180" s="117"/>
      <c r="D180" s="119"/>
      <c r="E180" s="119"/>
      <c r="F180" s="117"/>
    </row>
    <row r="181" spans="1:6" ht="18" customHeight="1" x14ac:dyDescent="0.2">
      <c r="A181" s="117"/>
      <c r="B181" s="117"/>
      <c r="C181" s="117"/>
      <c r="D181" s="119"/>
      <c r="E181" s="119"/>
      <c r="F181" s="117"/>
    </row>
    <row r="182" spans="1:6" ht="18" customHeight="1" x14ac:dyDescent="0.2">
      <c r="A182" s="117"/>
      <c r="B182" s="117"/>
      <c r="C182" s="117"/>
      <c r="D182" s="119"/>
      <c r="E182" s="119"/>
      <c r="F182" s="117"/>
    </row>
    <row r="183" spans="1:6" ht="18" customHeight="1" x14ac:dyDescent="0.2">
      <c r="A183" s="117"/>
      <c r="B183" s="117"/>
      <c r="C183" s="117"/>
      <c r="D183" s="119"/>
      <c r="E183" s="119"/>
      <c r="F183" s="117"/>
    </row>
    <row r="184" spans="1:6" ht="18" customHeight="1" x14ac:dyDescent="0.2">
      <c r="A184" s="117"/>
      <c r="B184" s="117"/>
      <c r="C184" s="117"/>
      <c r="D184" s="119"/>
      <c r="E184" s="119"/>
      <c r="F184" s="117"/>
    </row>
    <row r="185" spans="1:6" ht="18" customHeight="1" x14ac:dyDescent="0.2">
      <c r="A185" s="117"/>
      <c r="B185" s="117"/>
      <c r="C185" s="117"/>
      <c r="D185" s="119"/>
      <c r="E185" s="119"/>
      <c r="F185" s="117"/>
    </row>
    <row r="186" spans="1:6" ht="18" customHeight="1" x14ac:dyDescent="0.2">
      <c r="A186" s="117"/>
      <c r="B186" s="117"/>
      <c r="C186" s="117"/>
      <c r="D186" s="119"/>
      <c r="E186" s="119"/>
      <c r="F186" s="117"/>
    </row>
    <row r="187" spans="1:6" ht="18" customHeight="1" x14ac:dyDescent="0.2">
      <c r="A187" s="117"/>
      <c r="B187" s="117"/>
      <c r="C187" s="117"/>
      <c r="D187" s="119"/>
      <c r="E187" s="119"/>
      <c r="F187" s="117"/>
    </row>
    <row r="188" spans="1:6" ht="18" customHeight="1" x14ac:dyDescent="0.2">
      <c r="A188" s="117"/>
      <c r="B188" s="117"/>
      <c r="C188" s="117"/>
      <c r="D188" s="119"/>
      <c r="E188" s="119"/>
      <c r="F188" s="117"/>
    </row>
    <row r="189" spans="1:6" ht="18" customHeight="1" x14ac:dyDescent="0.2">
      <c r="A189" s="117"/>
      <c r="B189" s="117"/>
      <c r="C189" s="117"/>
      <c r="D189" s="119"/>
      <c r="E189" s="119"/>
      <c r="F189" s="117"/>
    </row>
    <row r="190" spans="1:6" ht="18" customHeight="1" x14ac:dyDescent="0.2">
      <c r="A190" s="117"/>
      <c r="B190" s="117"/>
      <c r="C190" s="117"/>
      <c r="D190" s="119"/>
      <c r="E190" s="119"/>
      <c r="F190" s="117"/>
    </row>
    <row r="191" spans="1:6" ht="18" customHeight="1" x14ac:dyDescent="0.2">
      <c r="A191" s="117"/>
      <c r="B191" s="117"/>
      <c r="C191" s="117"/>
      <c r="D191" s="119"/>
      <c r="E191" s="119"/>
      <c r="F191" s="117"/>
    </row>
    <row r="192" spans="1:6" ht="18" customHeight="1" x14ac:dyDescent="0.2">
      <c r="A192" s="117"/>
      <c r="B192" s="117"/>
      <c r="C192" s="117"/>
      <c r="D192" s="119"/>
      <c r="E192" s="119"/>
      <c r="F192" s="117"/>
    </row>
    <row r="193" spans="1:6" ht="18" customHeight="1" x14ac:dyDescent="0.2">
      <c r="A193" s="117"/>
      <c r="B193" s="117"/>
      <c r="C193" s="117"/>
      <c r="D193" s="119"/>
      <c r="E193" s="119"/>
      <c r="F193" s="117"/>
    </row>
    <row r="194" spans="1:6" ht="18" customHeight="1" x14ac:dyDescent="0.2">
      <c r="A194" s="117"/>
      <c r="B194" s="117"/>
      <c r="C194" s="117"/>
      <c r="D194" s="119"/>
      <c r="E194" s="119"/>
      <c r="F194" s="117"/>
    </row>
    <row r="195" spans="1:6" ht="18" customHeight="1" x14ac:dyDescent="0.2">
      <c r="A195" s="117"/>
      <c r="B195" s="117"/>
      <c r="C195" s="117"/>
      <c r="D195" s="119"/>
      <c r="E195" s="119"/>
      <c r="F195" s="117"/>
    </row>
    <row r="196" spans="1:6" ht="18" customHeight="1" x14ac:dyDescent="0.2">
      <c r="A196" s="117"/>
      <c r="B196" s="117"/>
      <c r="C196" s="117"/>
      <c r="D196" s="119"/>
      <c r="E196" s="119"/>
      <c r="F196" s="117"/>
    </row>
    <row r="197" spans="1:6" ht="18" customHeight="1" x14ac:dyDescent="0.2">
      <c r="A197" s="117"/>
      <c r="B197" s="117"/>
      <c r="C197" s="117"/>
      <c r="D197" s="119"/>
      <c r="E197" s="119"/>
      <c r="F197" s="117"/>
    </row>
    <row r="198" spans="1:6" ht="18" customHeight="1" x14ac:dyDescent="0.2">
      <c r="A198" s="117"/>
      <c r="B198" s="117"/>
      <c r="C198" s="117"/>
      <c r="D198" s="119"/>
      <c r="E198" s="119"/>
      <c r="F198" s="117"/>
    </row>
    <row r="199" spans="1:6" ht="18" customHeight="1" x14ac:dyDescent="0.2">
      <c r="A199" s="117"/>
      <c r="B199" s="117"/>
      <c r="C199" s="117"/>
      <c r="D199" s="119"/>
      <c r="E199" s="119"/>
      <c r="F199" s="117"/>
    </row>
    <row r="200" spans="1:6" ht="18" customHeight="1" x14ac:dyDescent="0.2">
      <c r="A200" s="117"/>
      <c r="B200" s="117"/>
      <c r="C200" s="117"/>
      <c r="D200" s="119"/>
      <c r="E200" s="119"/>
      <c r="F200" s="117"/>
    </row>
    <row r="201" spans="1:6" ht="18" customHeight="1" x14ac:dyDescent="0.2">
      <c r="A201" s="117"/>
      <c r="B201" s="117"/>
      <c r="C201" s="117"/>
      <c r="D201" s="119"/>
      <c r="E201" s="119"/>
      <c r="F201" s="117"/>
    </row>
    <row r="202" spans="1:6" ht="18" customHeight="1" x14ac:dyDescent="0.2">
      <c r="A202" s="117"/>
      <c r="B202" s="117"/>
      <c r="C202" s="117"/>
      <c r="D202" s="119"/>
      <c r="E202" s="119"/>
      <c r="F202" s="117"/>
    </row>
    <row r="203" spans="1:6" ht="18" customHeight="1" x14ac:dyDescent="0.2">
      <c r="A203" s="117"/>
      <c r="B203" s="117"/>
      <c r="C203" s="117"/>
      <c r="D203" s="119"/>
      <c r="E203" s="119"/>
      <c r="F203" s="117"/>
    </row>
    <row r="204" spans="1:6" ht="18" customHeight="1" x14ac:dyDescent="0.2">
      <c r="A204" s="117"/>
      <c r="B204" s="117"/>
      <c r="C204" s="117"/>
      <c r="D204" s="119"/>
      <c r="E204" s="119"/>
      <c r="F204" s="117"/>
    </row>
    <row r="205" spans="1:6" ht="18" customHeight="1" x14ac:dyDescent="0.2">
      <c r="A205" s="117"/>
      <c r="B205" s="117"/>
      <c r="C205" s="117"/>
      <c r="D205" s="119"/>
      <c r="E205" s="119"/>
      <c r="F205" s="117"/>
    </row>
    <row r="206" spans="1:6" ht="18" customHeight="1" x14ac:dyDescent="0.2">
      <c r="A206" s="117"/>
      <c r="B206" s="117"/>
      <c r="C206" s="117"/>
      <c r="D206" s="119"/>
      <c r="E206" s="119"/>
      <c r="F206" s="117"/>
    </row>
    <row r="207" spans="1:6" ht="18" customHeight="1" x14ac:dyDescent="0.2">
      <c r="A207" s="117"/>
      <c r="B207" s="117"/>
      <c r="C207" s="117"/>
      <c r="D207" s="119"/>
      <c r="E207" s="119"/>
      <c r="F207" s="117"/>
    </row>
    <row r="208" spans="1:6" ht="18" customHeight="1" x14ac:dyDescent="0.2">
      <c r="A208" s="117"/>
      <c r="B208" s="117"/>
      <c r="C208" s="117"/>
      <c r="D208" s="119"/>
      <c r="E208" s="119"/>
      <c r="F208" s="117"/>
    </row>
    <row r="209" spans="1:6" ht="18" customHeight="1" x14ac:dyDescent="0.2">
      <c r="A209" s="117"/>
      <c r="B209" s="117"/>
      <c r="C209" s="117"/>
      <c r="D209" s="119"/>
      <c r="E209" s="119"/>
      <c r="F209" s="117"/>
    </row>
    <row r="210" spans="1:6" ht="18" customHeight="1" x14ac:dyDescent="0.2">
      <c r="A210" s="117"/>
      <c r="B210" s="117"/>
      <c r="C210" s="117"/>
      <c r="D210" s="119"/>
      <c r="E210" s="119"/>
      <c r="F210" s="117"/>
    </row>
    <row r="211" spans="1:6" ht="18" customHeight="1" x14ac:dyDescent="0.2">
      <c r="A211" s="117"/>
      <c r="B211" s="117"/>
      <c r="C211" s="117"/>
      <c r="D211" s="119"/>
      <c r="E211" s="119"/>
      <c r="F211" s="117"/>
    </row>
    <row r="212" spans="1:6" ht="18" customHeight="1" x14ac:dyDescent="0.2">
      <c r="A212" s="117"/>
      <c r="B212" s="117"/>
      <c r="C212" s="117"/>
      <c r="D212" s="119"/>
      <c r="E212" s="119"/>
      <c r="F212" s="117"/>
    </row>
    <row r="213" spans="1:6" ht="18" customHeight="1" x14ac:dyDescent="0.2">
      <c r="A213" s="117"/>
      <c r="B213" s="117"/>
      <c r="C213" s="117"/>
      <c r="D213" s="119"/>
      <c r="E213" s="119"/>
      <c r="F213" s="117"/>
    </row>
    <row r="214" spans="1:6" ht="18" customHeight="1" x14ac:dyDescent="0.2">
      <c r="A214" s="117"/>
      <c r="B214" s="117"/>
      <c r="C214" s="117"/>
      <c r="D214" s="119"/>
      <c r="E214" s="119"/>
      <c r="F214" s="117"/>
    </row>
    <row r="215" spans="1:6" ht="18" customHeight="1" x14ac:dyDescent="0.2">
      <c r="A215" s="117"/>
      <c r="B215" s="117"/>
      <c r="C215" s="117"/>
      <c r="D215" s="119"/>
      <c r="E215" s="119"/>
      <c r="F215" s="117"/>
    </row>
    <row r="216" spans="1:6" ht="18" customHeight="1" x14ac:dyDescent="0.2">
      <c r="A216" s="117"/>
      <c r="B216" s="117"/>
      <c r="C216" s="117"/>
      <c r="D216" s="119"/>
      <c r="E216" s="119"/>
      <c r="F216" s="117"/>
    </row>
    <row r="217" spans="1:6" ht="18" customHeight="1" x14ac:dyDescent="0.2">
      <c r="A217" s="117"/>
      <c r="B217" s="117"/>
      <c r="C217" s="117"/>
      <c r="D217" s="119"/>
      <c r="E217" s="119"/>
      <c r="F217" s="117"/>
    </row>
    <row r="218" spans="1:6" ht="18" customHeight="1" x14ac:dyDescent="0.2">
      <c r="A218" s="117"/>
      <c r="B218" s="117"/>
      <c r="C218" s="117"/>
      <c r="D218" s="119"/>
      <c r="E218" s="119"/>
      <c r="F218" s="117"/>
    </row>
    <row r="219" spans="1:6" ht="18" customHeight="1" x14ac:dyDescent="0.2">
      <c r="A219" s="117"/>
      <c r="B219" s="117"/>
      <c r="C219" s="117"/>
      <c r="D219" s="119"/>
      <c r="E219" s="119"/>
      <c r="F219" s="117"/>
    </row>
    <row r="220" spans="1:6" ht="18" customHeight="1" x14ac:dyDescent="0.2">
      <c r="A220" s="117"/>
      <c r="B220" s="117"/>
      <c r="C220" s="117"/>
      <c r="D220" s="119"/>
      <c r="E220" s="119"/>
      <c r="F220" s="117"/>
    </row>
    <row r="221" spans="1:6" ht="18" customHeight="1" x14ac:dyDescent="0.2">
      <c r="A221" s="117"/>
      <c r="B221" s="117"/>
      <c r="C221" s="117"/>
      <c r="D221" s="119"/>
      <c r="E221" s="119"/>
      <c r="F221" s="117"/>
    </row>
    <row r="222" spans="1:6" ht="18" customHeight="1" x14ac:dyDescent="0.2">
      <c r="A222" s="117"/>
      <c r="B222" s="117"/>
      <c r="C222" s="117"/>
      <c r="D222" s="119"/>
      <c r="E222" s="119"/>
      <c r="F222" s="117"/>
    </row>
    <row r="223" spans="1:6" ht="18" customHeight="1" x14ac:dyDescent="0.2">
      <c r="A223" s="117"/>
      <c r="B223" s="117"/>
      <c r="C223" s="117"/>
      <c r="D223" s="119"/>
      <c r="E223" s="119"/>
      <c r="F223" s="117"/>
    </row>
    <row r="224" spans="1:6" ht="18" customHeight="1" x14ac:dyDescent="0.2">
      <c r="A224" s="117"/>
      <c r="B224" s="117"/>
      <c r="C224" s="117"/>
      <c r="D224" s="119"/>
      <c r="E224" s="119"/>
      <c r="F224" s="117"/>
    </row>
    <row r="225" spans="1:6" ht="18" customHeight="1" x14ac:dyDescent="0.2">
      <c r="A225" s="117"/>
      <c r="B225" s="117"/>
      <c r="C225" s="117"/>
      <c r="D225" s="119"/>
      <c r="E225" s="119"/>
      <c r="F225" s="117"/>
    </row>
    <row r="226" spans="1:6" ht="18" customHeight="1" x14ac:dyDescent="0.2">
      <c r="A226" s="117"/>
      <c r="B226" s="117"/>
      <c r="C226" s="117"/>
      <c r="D226" s="119"/>
      <c r="E226" s="119"/>
      <c r="F226" s="117"/>
    </row>
    <row r="227" spans="1:6" ht="18" customHeight="1" x14ac:dyDescent="0.2">
      <c r="A227" s="117"/>
      <c r="B227" s="117"/>
      <c r="C227" s="117"/>
      <c r="D227" s="119"/>
      <c r="E227" s="119"/>
      <c r="F227" s="117"/>
    </row>
    <row r="228" spans="1:6" ht="18" customHeight="1" x14ac:dyDescent="0.2">
      <c r="A228" s="117"/>
      <c r="B228" s="117"/>
      <c r="C228" s="117"/>
      <c r="D228" s="119"/>
      <c r="E228" s="119"/>
      <c r="F228" s="117"/>
    </row>
    <row r="229" spans="1:6" ht="18" customHeight="1" x14ac:dyDescent="0.2">
      <c r="A229" s="117"/>
      <c r="B229" s="117"/>
      <c r="C229" s="117"/>
      <c r="D229" s="119"/>
      <c r="E229" s="119"/>
      <c r="F229" s="117"/>
    </row>
    <row r="230" spans="1:6" ht="18" customHeight="1" x14ac:dyDescent="0.2">
      <c r="A230" s="117"/>
      <c r="B230" s="117"/>
      <c r="C230" s="117"/>
      <c r="D230" s="119"/>
      <c r="E230" s="119"/>
      <c r="F230" s="117"/>
    </row>
    <row r="231" spans="1:6" ht="18" customHeight="1" x14ac:dyDescent="0.2">
      <c r="A231" s="117"/>
      <c r="B231" s="117"/>
      <c r="C231" s="117"/>
      <c r="D231" s="119"/>
      <c r="E231" s="119"/>
      <c r="F231" s="117"/>
    </row>
    <row r="232" spans="1:6" ht="18" customHeight="1" x14ac:dyDescent="0.2">
      <c r="A232" s="117"/>
      <c r="B232" s="117"/>
      <c r="C232" s="117"/>
      <c r="D232" s="119"/>
      <c r="E232" s="119"/>
      <c r="F232" s="117"/>
    </row>
    <row r="233" spans="1:6" ht="18" customHeight="1" x14ac:dyDescent="0.2">
      <c r="A233" s="117"/>
      <c r="B233" s="117"/>
      <c r="C233" s="117"/>
      <c r="D233" s="119"/>
      <c r="E233" s="119"/>
      <c r="F233" s="117"/>
    </row>
    <row r="234" spans="1:6" ht="18" customHeight="1" x14ac:dyDescent="0.2">
      <c r="A234" s="117"/>
      <c r="B234" s="117"/>
      <c r="C234" s="117"/>
      <c r="D234" s="119"/>
      <c r="E234" s="119"/>
      <c r="F234" s="117"/>
    </row>
    <row r="235" spans="1:6" ht="18" customHeight="1" x14ac:dyDescent="0.2">
      <c r="A235" s="117"/>
      <c r="B235" s="117"/>
      <c r="C235" s="117"/>
      <c r="D235" s="119"/>
      <c r="E235" s="119"/>
      <c r="F235" s="117"/>
    </row>
    <row r="236" spans="1:6" ht="18" customHeight="1" x14ac:dyDescent="0.2">
      <c r="A236" s="117"/>
      <c r="B236" s="117"/>
      <c r="C236" s="117"/>
      <c r="D236" s="119"/>
      <c r="E236" s="119"/>
      <c r="F236" s="117"/>
    </row>
    <row r="237" spans="1:6" ht="18" customHeight="1" x14ac:dyDescent="0.2">
      <c r="A237" s="117"/>
      <c r="B237" s="117"/>
      <c r="C237" s="117"/>
      <c r="D237" s="119"/>
      <c r="E237" s="119"/>
      <c r="F237" s="117"/>
    </row>
    <row r="238" spans="1:6" ht="18" customHeight="1" x14ac:dyDescent="0.2">
      <c r="A238" s="117"/>
      <c r="B238" s="117"/>
      <c r="C238" s="117"/>
      <c r="D238" s="119"/>
      <c r="E238" s="119"/>
      <c r="F238" s="117"/>
    </row>
    <row r="239" spans="1:6" ht="18" customHeight="1" x14ac:dyDescent="0.2">
      <c r="A239" s="117"/>
      <c r="B239" s="117"/>
      <c r="C239" s="117"/>
      <c r="D239" s="119"/>
      <c r="E239" s="119"/>
      <c r="F239" s="117"/>
    </row>
    <row r="240" spans="1:6" ht="18" customHeight="1" x14ac:dyDescent="0.2">
      <c r="A240" s="117"/>
      <c r="B240" s="117"/>
      <c r="C240" s="117"/>
      <c r="D240" s="119"/>
      <c r="E240" s="119"/>
      <c r="F240" s="117"/>
    </row>
    <row r="241" spans="1:6" ht="18" customHeight="1" x14ac:dyDescent="0.2">
      <c r="A241" s="117"/>
      <c r="B241" s="117"/>
      <c r="C241" s="117"/>
      <c r="D241" s="119"/>
      <c r="E241" s="119"/>
      <c r="F241" s="117"/>
    </row>
    <row r="242" spans="1:6" ht="18" customHeight="1" x14ac:dyDescent="0.2">
      <c r="A242" s="117"/>
      <c r="B242" s="117"/>
      <c r="C242" s="117"/>
      <c r="D242" s="119"/>
      <c r="E242" s="119"/>
      <c r="F242" s="117"/>
    </row>
    <row r="243" spans="1:6" ht="18" customHeight="1" x14ac:dyDescent="0.2">
      <c r="A243" s="117"/>
      <c r="B243" s="117"/>
      <c r="C243" s="117"/>
      <c r="D243" s="119"/>
      <c r="E243" s="119"/>
      <c r="F243" s="117"/>
    </row>
    <row r="244" spans="1:6" ht="18" customHeight="1" x14ac:dyDescent="0.2">
      <c r="A244" s="117"/>
      <c r="B244" s="117"/>
      <c r="C244" s="117"/>
      <c r="D244" s="119"/>
      <c r="E244" s="119"/>
      <c r="F244" s="117"/>
    </row>
    <row r="245" spans="1:6" ht="18" customHeight="1" x14ac:dyDescent="0.2">
      <c r="A245" s="117"/>
      <c r="B245" s="117"/>
      <c r="C245" s="117"/>
      <c r="D245" s="119"/>
      <c r="E245" s="119"/>
      <c r="F245" s="117"/>
    </row>
    <row r="246" spans="1:6" ht="18" customHeight="1" x14ac:dyDescent="0.2">
      <c r="A246" s="117"/>
      <c r="B246" s="117"/>
      <c r="C246" s="117"/>
      <c r="D246" s="119"/>
      <c r="E246" s="119"/>
      <c r="F246" s="117"/>
    </row>
    <row r="247" spans="1:6" ht="18" customHeight="1" x14ac:dyDescent="0.2">
      <c r="A247" s="117"/>
      <c r="B247" s="117"/>
      <c r="C247" s="117"/>
      <c r="D247" s="119"/>
      <c r="E247" s="119"/>
      <c r="F247" s="117"/>
    </row>
    <row r="248" spans="1:6" ht="18" customHeight="1" x14ac:dyDescent="0.2">
      <c r="A248" s="117"/>
      <c r="B248" s="117"/>
      <c r="C248" s="117"/>
      <c r="D248" s="119"/>
      <c r="E248" s="119"/>
      <c r="F248" s="117"/>
    </row>
    <row r="249" spans="1:6" ht="18" customHeight="1" x14ac:dyDescent="0.2">
      <c r="A249" s="117"/>
      <c r="B249" s="117"/>
      <c r="C249" s="117"/>
      <c r="D249" s="119"/>
      <c r="E249" s="119"/>
      <c r="F249" s="117"/>
    </row>
    <row r="250" spans="1:6" ht="18" customHeight="1" x14ac:dyDescent="0.2">
      <c r="A250" s="117"/>
      <c r="B250" s="117"/>
      <c r="C250" s="117"/>
      <c r="D250" s="119"/>
      <c r="E250" s="119"/>
      <c r="F250" s="117"/>
    </row>
    <row r="251" spans="1:6" ht="18" customHeight="1" x14ac:dyDescent="0.2">
      <c r="A251" s="117"/>
      <c r="B251" s="117"/>
      <c r="C251" s="117"/>
      <c r="D251" s="119"/>
      <c r="E251" s="119"/>
      <c r="F251" s="117"/>
    </row>
    <row r="252" spans="1:6" ht="18" customHeight="1" x14ac:dyDescent="0.2">
      <c r="A252" s="117"/>
      <c r="B252" s="117"/>
      <c r="C252" s="117"/>
      <c r="D252" s="119"/>
      <c r="E252" s="119"/>
      <c r="F252" s="117"/>
    </row>
    <row r="253" spans="1:6" ht="18" customHeight="1" x14ac:dyDescent="0.2">
      <c r="A253" s="117"/>
      <c r="B253" s="117"/>
      <c r="C253" s="117"/>
      <c r="D253" s="119"/>
      <c r="E253" s="119"/>
      <c r="F253" s="117"/>
    </row>
    <row r="254" spans="1:6" ht="18" customHeight="1" x14ac:dyDescent="0.2">
      <c r="A254" s="117"/>
      <c r="B254" s="117"/>
      <c r="C254" s="117"/>
      <c r="D254" s="119"/>
      <c r="E254" s="119"/>
      <c r="F254" s="117"/>
    </row>
    <row r="255" spans="1:6" ht="18" customHeight="1" x14ac:dyDescent="0.2">
      <c r="A255" s="117"/>
      <c r="B255" s="117"/>
      <c r="C255" s="117"/>
      <c r="D255" s="119"/>
      <c r="E255" s="119"/>
      <c r="F255" s="117"/>
    </row>
    <row r="256" spans="1:6" ht="18" customHeight="1" x14ac:dyDescent="0.2">
      <c r="A256" s="117"/>
      <c r="B256" s="117"/>
      <c r="C256" s="117"/>
      <c r="D256" s="119"/>
      <c r="E256" s="119"/>
      <c r="F256" s="117"/>
    </row>
    <row r="257" spans="1:6" ht="18" customHeight="1" x14ac:dyDescent="0.2">
      <c r="A257" s="117"/>
      <c r="B257" s="117"/>
      <c r="C257" s="117"/>
      <c r="D257" s="119"/>
      <c r="E257" s="119"/>
      <c r="F257" s="117"/>
    </row>
    <row r="258" spans="1:6" ht="18" customHeight="1" x14ac:dyDescent="0.2">
      <c r="A258" s="117"/>
      <c r="B258" s="117"/>
      <c r="C258" s="117"/>
      <c r="D258" s="119"/>
      <c r="E258" s="119"/>
      <c r="F258" s="117"/>
    </row>
    <row r="259" spans="1:6" ht="18" customHeight="1" x14ac:dyDescent="0.2">
      <c r="A259" s="117"/>
      <c r="B259" s="117"/>
      <c r="C259" s="117"/>
      <c r="D259" s="119"/>
      <c r="E259" s="119"/>
      <c r="F259" s="117"/>
    </row>
    <row r="260" spans="1:6" ht="18" customHeight="1" x14ac:dyDescent="0.2">
      <c r="A260" s="117"/>
      <c r="B260" s="117"/>
      <c r="C260" s="117"/>
      <c r="D260" s="119"/>
      <c r="E260" s="119"/>
      <c r="F260" s="117"/>
    </row>
    <row r="261" spans="1:6" ht="18" customHeight="1" x14ac:dyDescent="0.2">
      <c r="A261" s="117"/>
      <c r="B261" s="117"/>
      <c r="C261" s="117"/>
      <c r="D261" s="119"/>
      <c r="E261" s="119"/>
      <c r="F261" s="117"/>
    </row>
    <row r="262" spans="1:6" ht="18" customHeight="1" x14ac:dyDescent="0.2">
      <c r="A262" s="117"/>
      <c r="B262" s="117"/>
      <c r="C262" s="117"/>
      <c r="D262" s="119"/>
      <c r="E262" s="119"/>
      <c r="F262" s="117"/>
    </row>
    <row r="263" spans="1:6" ht="18" customHeight="1" x14ac:dyDescent="0.2">
      <c r="A263" s="117"/>
      <c r="B263" s="117"/>
      <c r="C263" s="117"/>
      <c r="D263" s="119"/>
      <c r="E263" s="119"/>
      <c r="F263" s="117"/>
    </row>
    <row r="264" spans="1:6" ht="18" customHeight="1" x14ac:dyDescent="0.2">
      <c r="A264" s="117"/>
      <c r="B264" s="117"/>
      <c r="C264" s="117"/>
      <c r="D264" s="119"/>
      <c r="E264" s="119"/>
      <c r="F264" s="117"/>
    </row>
    <row r="265" spans="1:6" ht="18" customHeight="1" x14ac:dyDescent="0.2">
      <c r="A265" s="117"/>
      <c r="B265" s="117"/>
      <c r="C265" s="117"/>
      <c r="D265" s="119"/>
      <c r="E265" s="119"/>
      <c r="F265" s="117"/>
    </row>
    <row r="266" spans="1:6" ht="18" customHeight="1" x14ac:dyDescent="0.2">
      <c r="A266" s="117"/>
      <c r="B266" s="117"/>
      <c r="C266" s="117"/>
      <c r="D266" s="119"/>
      <c r="E266" s="119"/>
      <c r="F266" s="117"/>
    </row>
    <row r="267" spans="1:6" ht="18" customHeight="1" x14ac:dyDescent="0.2">
      <c r="A267" s="117"/>
      <c r="B267" s="117"/>
      <c r="C267" s="117"/>
      <c r="D267" s="119"/>
      <c r="E267" s="119"/>
      <c r="F267" s="117"/>
    </row>
    <row r="268" spans="1:6" ht="18" customHeight="1" x14ac:dyDescent="0.2">
      <c r="A268" s="117"/>
      <c r="B268" s="117"/>
      <c r="C268" s="117"/>
      <c r="D268" s="119"/>
      <c r="E268" s="119"/>
      <c r="F268" s="117"/>
    </row>
    <row r="269" spans="1:6" ht="18" customHeight="1" x14ac:dyDescent="0.2">
      <c r="A269" s="117"/>
      <c r="B269" s="117"/>
      <c r="C269" s="117"/>
      <c r="D269" s="119"/>
      <c r="E269" s="119"/>
      <c r="F269" s="117"/>
    </row>
    <row r="270" spans="1:6" ht="18" customHeight="1" x14ac:dyDescent="0.2">
      <c r="A270" s="117"/>
      <c r="B270" s="117"/>
      <c r="C270" s="117"/>
      <c r="D270" s="119"/>
      <c r="E270" s="119"/>
      <c r="F270" s="117"/>
    </row>
    <row r="271" spans="1:6" ht="18" customHeight="1" x14ac:dyDescent="0.2">
      <c r="A271" s="117"/>
      <c r="B271" s="117"/>
      <c r="C271" s="117"/>
      <c r="D271" s="119"/>
      <c r="E271" s="119"/>
      <c r="F271" s="117"/>
    </row>
    <row r="272" spans="1:6" ht="18" customHeight="1" x14ac:dyDescent="0.2">
      <c r="A272" s="117"/>
      <c r="B272" s="117"/>
      <c r="C272" s="117"/>
      <c r="D272" s="119"/>
      <c r="E272" s="119"/>
      <c r="F272" s="117"/>
    </row>
    <row r="273" spans="1:6" ht="18" customHeight="1" x14ac:dyDescent="0.2">
      <c r="A273" s="117"/>
      <c r="B273" s="117"/>
      <c r="C273" s="117"/>
      <c r="D273" s="119"/>
      <c r="E273" s="119"/>
      <c r="F273" s="117"/>
    </row>
    <row r="274" spans="1:6" ht="18" customHeight="1" x14ac:dyDescent="0.2">
      <c r="A274" s="117"/>
      <c r="B274" s="117"/>
      <c r="C274" s="117"/>
      <c r="D274" s="119"/>
      <c r="E274" s="119"/>
      <c r="F274" s="117"/>
    </row>
    <row r="275" spans="1:6" ht="18" customHeight="1" x14ac:dyDescent="0.2">
      <c r="A275" s="117"/>
      <c r="B275" s="117"/>
      <c r="C275" s="117"/>
      <c r="D275" s="119"/>
      <c r="E275" s="119"/>
      <c r="F275" s="117"/>
    </row>
    <row r="276" spans="1:6" ht="18" customHeight="1" x14ac:dyDescent="0.2">
      <c r="A276" s="117"/>
      <c r="B276" s="117"/>
      <c r="C276" s="117"/>
      <c r="D276" s="119"/>
      <c r="E276" s="119"/>
      <c r="F276" s="117"/>
    </row>
    <row r="277" spans="1:6" ht="18" customHeight="1" x14ac:dyDescent="0.2">
      <c r="A277" s="117"/>
      <c r="B277" s="117"/>
      <c r="C277" s="117"/>
      <c r="D277" s="119"/>
      <c r="E277" s="119"/>
      <c r="F277" s="117"/>
    </row>
    <row r="278" spans="1:6" ht="18" customHeight="1" x14ac:dyDescent="0.2">
      <c r="A278" s="117"/>
      <c r="B278" s="117"/>
      <c r="C278" s="117"/>
      <c r="D278" s="119"/>
      <c r="E278" s="119"/>
      <c r="F278" s="117"/>
    </row>
    <row r="279" spans="1:6" ht="18" customHeight="1" x14ac:dyDescent="0.2">
      <c r="A279" s="117"/>
      <c r="B279" s="117"/>
      <c r="C279" s="117"/>
      <c r="D279" s="119"/>
      <c r="E279" s="119"/>
      <c r="F279" s="117"/>
    </row>
    <row r="280" spans="1:6" ht="18" customHeight="1" x14ac:dyDescent="0.2">
      <c r="A280" s="117"/>
      <c r="B280" s="117"/>
      <c r="C280" s="117"/>
      <c r="D280" s="119"/>
      <c r="E280" s="119"/>
      <c r="F280" s="117"/>
    </row>
    <row r="281" spans="1:6" ht="18" customHeight="1" x14ac:dyDescent="0.2">
      <c r="A281" s="117"/>
      <c r="B281" s="117"/>
      <c r="C281" s="117"/>
      <c r="D281" s="119"/>
      <c r="E281" s="119"/>
      <c r="F281" s="117"/>
    </row>
    <row r="282" spans="1:6" ht="18" customHeight="1" x14ac:dyDescent="0.2">
      <c r="A282" s="117"/>
      <c r="B282" s="117"/>
      <c r="C282" s="117"/>
      <c r="D282" s="119"/>
      <c r="E282" s="119"/>
      <c r="F282" s="117"/>
    </row>
    <row r="283" spans="1:6" ht="18" customHeight="1" x14ac:dyDescent="0.2">
      <c r="A283" s="117"/>
      <c r="B283" s="117"/>
      <c r="C283" s="117"/>
      <c r="D283" s="119"/>
      <c r="E283" s="119"/>
      <c r="F283" s="117"/>
    </row>
    <row r="284" spans="1:6" ht="18" customHeight="1" x14ac:dyDescent="0.2">
      <c r="A284" s="117"/>
      <c r="B284" s="117"/>
      <c r="C284" s="117"/>
      <c r="D284" s="119"/>
      <c r="E284" s="119"/>
      <c r="F284" s="117"/>
    </row>
    <row r="285" spans="1:6" ht="18" customHeight="1" x14ac:dyDescent="0.2">
      <c r="A285" s="117"/>
      <c r="B285" s="117"/>
      <c r="C285" s="117"/>
      <c r="D285" s="119"/>
      <c r="E285" s="119"/>
      <c r="F285" s="117"/>
    </row>
    <row r="286" spans="1:6" ht="18" customHeight="1" x14ac:dyDescent="0.2">
      <c r="A286" s="117"/>
      <c r="B286" s="117"/>
      <c r="C286" s="117"/>
      <c r="D286" s="119"/>
      <c r="E286" s="119"/>
      <c r="F286" s="117"/>
    </row>
    <row r="287" spans="1:6" ht="18" customHeight="1" x14ac:dyDescent="0.2">
      <c r="A287" s="117"/>
      <c r="B287" s="117"/>
      <c r="C287" s="117"/>
      <c r="D287" s="119"/>
      <c r="E287" s="119"/>
      <c r="F287" s="117"/>
    </row>
    <row r="288" spans="1:6" ht="18" customHeight="1" x14ac:dyDescent="0.2">
      <c r="A288" s="117"/>
      <c r="B288" s="117"/>
      <c r="C288" s="117"/>
      <c r="D288" s="119"/>
      <c r="E288" s="119"/>
      <c r="F288" s="117"/>
    </row>
    <row r="289" spans="1:6" ht="18" customHeight="1" x14ac:dyDescent="0.2">
      <c r="A289" s="117"/>
      <c r="B289" s="117"/>
      <c r="C289" s="117"/>
      <c r="D289" s="119"/>
      <c r="E289" s="119"/>
      <c r="F289" s="117"/>
    </row>
    <row r="290" spans="1:6" ht="18" customHeight="1" x14ac:dyDescent="0.2">
      <c r="A290" s="117"/>
      <c r="B290" s="117"/>
      <c r="C290" s="117"/>
      <c r="D290" s="119"/>
      <c r="E290" s="119"/>
      <c r="F290" s="117"/>
    </row>
    <row r="291" spans="1:6" ht="18" customHeight="1" x14ac:dyDescent="0.2">
      <c r="A291" s="117"/>
      <c r="B291" s="117"/>
      <c r="C291" s="117"/>
      <c r="D291" s="119"/>
      <c r="E291" s="119"/>
      <c r="F291" s="117"/>
    </row>
    <row r="292" spans="1:6" ht="18" customHeight="1" x14ac:dyDescent="0.2">
      <c r="A292" s="117"/>
      <c r="B292" s="117"/>
      <c r="C292" s="117"/>
      <c r="D292" s="119"/>
      <c r="E292" s="119"/>
      <c r="F292" s="117"/>
    </row>
    <row r="293" spans="1:6" ht="18" customHeight="1" x14ac:dyDescent="0.2">
      <c r="A293" s="117"/>
      <c r="B293" s="117"/>
      <c r="C293" s="117"/>
      <c r="D293" s="119"/>
      <c r="E293" s="119"/>
      <c r="F293" s="117"/>
    </row>
    <row r="294" spans="1:6" ht="18" customHeight="1" x14ac:dyDescent="0.2">
      <c r="A294" s="117"/>
      <c r="B294" s="117"/>
      <c r="C294" s="117"/>
      <c r="D294" s="119"/>
      <c r="E294" s="119"/>
      <c r="F294" s="117"/>
    </row>
    <row r="295" spans="1:6" ht="18" customHeight="1" x14ac:dyDescent="0.2">
      <c r="A295" s="117"/>
      <c r="B295" s="117"/>
      <c r="C295" s="117"/>
      <c r="D295" s="119"/>
      <c r="E295" s="119"/>
      <c r="F295" s="117"/>
    </row>
    <row r="296" spans="1:6" ht="18" customHeight="1" x14ac:dyDescent="0.2">
      <c r="A296" s="117"/>
      <c r="B296" s="117"/>
      <c r="C296" s="117"/>
      <c r="D296" s="119"/>
      <c r="E296" s="119"/>
      <c r="F296" s="117"/>
    </row>
    <row r="297" spans="1:6" ht="18" customHeight="1" x14ac:dyDescent="0.2">
      <c r="A297" s="117"/>
      <c r="B297" s="117"/>
      <c r="C297" s="117"/>
      <c r="D297" s="119"/>
      <c r="E297" s="119"/>
      <c r="F297" s="117"/>
    </row>
    <row r="298" spans="1:6" ht="18" customHeight="1" x14ac:dyDescent="0.2">
      <c r="A298" s="117"/>
      <c r="B298" s="117"/>
      <c r="C298" s="117"/>
      <c r="D298" s="119"/>
      <c r="E298" s="119"/>
      <c r="F298" s="117"/>
    </row>
    <row r="299" spans="1:6" ht="18" customHeight="1" x14ac:dyDescent="0.2">
      <c r="A299" s="117"/>
      <c r="B299" s="117"/>
      <c r="C299" s="117"/>
      <c r="D299" s="119"/>
      <c r="E299" s="119"/>
      <c r="F299" s="117"/>
    </row>
    <row r="300" spans="1:6" ht="18" customHeight="1" x14ac:dyDescent="0.2">
      <c r="A300" s="117"/>
      <c r="B300" s="117"/>
      <c r="C300" s="117"/>
      <c r="D300" s="119"/>
      <c r="E300" s="119"/>
      <c r="F300" s="117"/>
    </row>
    <row r="301" spans="1:6" ht="18" customHeight="1" x14ac:dyDescent="0.2">
      <c r="A301" s="117"/>
      <c r="B301" s="117"/>
      <c r="C301" s="117"/>
      <c r="D301" s="119"/>
      <c r="E301" s="119"/>
      <c r="F301" s="117"/>
    </row>
    <row r="302" spans="1:6" ht="18" customHeight="1" x14ac:dyDescent="0.2">
      <c r="A302" s="117"/>
      <c r="B302" s="117"/>
      <c r="C302" s="117"/>
      <c r="D302" s="119"/>
      <c r="E302" s="119"/>
      <c r="F302" s="117"/>
    </row>
  </sheetData>
  <sheetProtection algorithmName="SHA-512" hashValue="fqBYORQLrPESXuCLHWNxD5uIH82CVLfygQOo+sD046JJaIynjkNUpz8g2gYPVEUgrQgLKMO9cbdX0XBtw3HUgQ==" saltValue="Nnslm8Km76igRL/jqqLeMQ==" spinCount="100000" sheet="1" formatCells="0" formatColumns="0" formatRows="0"/>
  <mergeCells count="16">
    <mergeCell ref="A69:D69"/>
    <mergeCell ref="A62:F62"/>
    <mergeCell ref="A63:D63"/>
    <mergeCell ref="A64:C64"/>
    <mergeCell ref="A65:C65"/>
    <mergeCell ref="A66:C66"/>
    <mergeCell ref="A67:D67"/>
    <mergeCell ref="A60:D60"/>
    <mergeCell ref="D3:F3"/>
    <mergeCell ref="A1:A3"/>
    <mergeCell ref="A10:F10"/>
    <mergeCell ref="B1:F1"/>
    <mergeCell ref="B2:F2"/>
    <mergeCell ref="B3:C3"/>
    <mergeCell ref="B6:F6"/>
    <mergeCell ref="B5:F5"/>
  </mergeCells>
  <dataValidations count="4">
    <dataValidation allowBlank="1" showInputMessage="1" showErrorMessage="1" prompt="diligencie la dedicación del personal relacionado._x000a_" sqref="B54:B59 C12:C59" xr:uid="{00000000-0002-0000-0A00-000000000000}"/>
    <dataValidation allowBlank="1" showInputMessage="1" showErrorMessage="1" prompt="definir la unidad de medida con la cual se asigna el valor unitario." sqref="D12:D46" xr:uid="{00000000-0002-0000-0A00-000001000000}"/>
    <dataValidation allowBlank="1" showInputMessage="1" showErrorMessage="1" prompt="traer el valor definido en la hoja &quot;honorarios Corporativos&quot;" sqref="B54:B59 C47:C59" xr:uid="{00000000-0002-0000-0A00-000002000000}"/>
    <dataValidation allowBlank="1" showInputMessage="1" showErrorMessage="1" prompt="diligencie la cantidad del personal requerido" sqref="B12:B53" xr:uid="{00000000-0002-0000-0A00-000003000000}"/>
  </dataValidations>
  <hyperlinks>
    <hyperlink ref="G1" location="ins" display="Instructivo" xr:uid="{00000000-0004-0000-0A00-000000000000}"/>
    <hyperlink ref="G2" location="impg" display="Impuestos y garantías" xr:uid="{00000000-0004-0000-0A00-000001000000}"/>
    <hyperlink ref="F66" location="IVA" display="Info IVA" xr:uid="{00000000-0004-0000-0A00-000002000000}"/>
  </hyperlinks>
  <printOptions horizontalCentered="1"/>
  <pageMargins left="0" right="0" top="0" bottom="0" header="0" footer="0"/>
  <pageSetup scale="88" fitToHeight="0" orientation="landscape"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17">
    <tabColor theme="7" tint="0.39997558519241921"/>
    <pageSetUpPr fitToPage="1"/>
  </sheetPr>
  <dimension ref="A1:E114"/>
  <sheetViews>
    <sheetView showGridLines="0" zoomScaleNormal="100" workbookViewId="0">
      <selection activeCell="H9" sqref="H9"/>
    </sheetView>
  </sheetViews>
  <sheetFormatPr baseColWidth="10" defaultColWidth="11.5" defaultRowHeight="18" customHeight="1" x14ac:dyDescent="0.2"/>
  <cols>
    <col min="1" max="1" width="31.83203125" style="135" customWidth="1"/>
    <col min="2" max="4" width="24.83203125" style="135" customWidth="1"/>
    <col min="5" max="5" width="18.5" style="135" customWidth="1"/>
    <col min="6" max="16384" width="11.5" style="135"/>
  </cols>
  <sheetData>
    <row r="1" spans="1:5" ht="18" customHeight="1" x14ac:dyDescent="0.2">
      <c r="A1" s="1039"/>
      <c r="B1" s="1035" t="s">
        <v>0</v>
      </c>
      <c r="C1" s="1035"/>
      <c r="D1" s="1036"/>
      <c r="E1" s="189" t="s">
        <v>104</v>
      </c>
    </row>
    <row r="2" spans="1:5" ht="18" customHeight="1" x14ac:dyDescent="0.2">
      <c r="A2" s="1040"/>
      <c r="B2" s="1037" t="s">
        <v>627</v>
      </c>
      <c r="C2" s="1037"/>
      <c r="D2" s="1038"/>
    </row>
    <row r="3" spans="1:5" ht="18" customHeight="1" thickBot="1" x14ac:dyDescent="0.25">
      <c r="A3" s="1041"/>
      <c r="B3" s="845" t="s">
        <v>2</v>
      </c>
      <c r="C3" s="845"/>
      <c r="D3" s="381" t="str">
        <f>Instructivo!G3</f>
        <v>VERSIÓN: 04</v>
      </c>
    </row>
    <row r="4" spans="1:5" ht="6" customHeight="1" x14ac:dyDescent="0.2">
      <c r="A4" s="136"/>
      <c r="B4" s="136"/>
    </row>
    <row r="5" spans="1:5" ht="18" customHeight="1" x14ac:dyDescent="0.2">
      <c r="A5" s="437" t="s">
        <v>628</v>
      </c>
      <c r="B5" s="1042">
        <f>Honorarios!B5</f>
        <v>2024</v>
      </c>
      <c r="C5" s="1042"/>
      <c r="D5" s="1042"/>
    </row>
    <row r="6" spans="1:5" ht="18" customHeight="1" x14ac:dyDescent="0.2">
      <c r="A6" s="437" t="s">
        <v>629</v>
      </c>
      <c r="B6" s="1042" t="s">
        <v>630</v>
      </c>
      <c r="C6" s="1042"/>
      <c r="D6" s="1042"/>
    </row>
    <row r="7" spans="1:5" ht="6" customHeight="1" x14ac:dyDescent="0.2"/>
    <row r="8" spans="1:5" ht="18" customHeight="1" x14ac:dyDescent="0.2">
      <c r="A8" s="1043" t="s">
        <v>631</v>
      </c>
      <c r="B8" s="1043"/>
      <c r="C8" s="1043"/>
      <c r="D8" s="1043"/>
    </row>
    <row r="9" spans="1:5" ht="54.75" customHeight="1" x14ac:dyDescent="0.2">
      <c r="A9" s="515" t="s">
        <v>632</v>
      </c>
      <c r="B9" s="515" t="s">
        <v>633</v>
      </c>
      <c r="C9" s="515" t="s">
        <v>634</v>
      </c>
      <c r="D9" s="515" t="s">
        <v>635</v>
      </c>
    </row>
    <row r="10" spans="1:5" ht="18" customHeight="1" x14ac:dyDescent="0.2">
      <c r="A10" s="516" t="s">
        <v>636</v>
      </c>
      <c r="B10" s="517">
        <v>47200</v>
      </c>
      <c r="C10" s="517">
        <v>102200</v>
      </c>
      <c r="D10" s="517">
        <v>157200</v>
      </c>
    </row>
    <row r="11" spans="1:5" ht="18" customHeight="1" x14ac:dyDescent="0.2">
      <c r="A11" s="516" t="s">
        <v>637</v>
      </c>
      <c r="B11" s="517">
        <v>154200</v>
      </c>
      <c r="C11" s="517">
        <v>209200</v>
      </c>
      <c r="D11" s="517">
        <v>264200</v>
      </c>
    </row>
    <row r="12" spans="1:5" ht="18" customHeight="1" x14ac:dyDescent="0.2">
      <c r="A12" s="516" t="s">
        <v>638</v>
      </c>
      <c r="B12" s="517">
        <v>77200</v>
      </c>
      <c r="C12" s="517">
        <v>132200</v>
      </c>
      <c r="D12" s="517">
        <v>187200</v>
      </c>
    </row>
    <row r="13" spans="1:5" ht="18" customHeight="1" x14ac:dyDescent="0.2">
      <c r="A13" s="516" t="s">
        <v>639</v>
      </c>
      <c r="B13" s="517">
        <v>47200</v>
      </c>
      <c r="C13" s="517">
        <v>102200</v>
      </c>
      <c r="D13" s="517">
        <v>157200</v>
      </c>
    </row>
    <row r="14" spans="1:5" ht="18" customHeight="1" x14ac:dyDescent="0.2">
      <c r="A14" s="516" t="s">
        <v>640</v>
      </c>
      <c r="B14" s="517">
        <v>167200</v>
      </c>
      <c r="C14" s="517">
        <v>222200</v>
      </c>
      <c r="D14" s="517">
        <v>277200</v>
      </c>
    </row>
    <row r="15" spans="1:5" ht="18" customHeight="1" x14ac:dyDescent="0.2">
      <c r="A15" s="516" t="s">
        <v>641</v>
      </c>
      <c r="B15" s="517">
        <v>118200</v>
      </c>
      <c r="C15" s="517">
        <v>173200</v>
      </c>
      <c r="D15" s="517">
        <v>228200</v>
      </c>
    </row>
    <row r="16" spans="1:5" ht="18" customHeight="1" x14ac:dyDescent="0.2">
      <c r="A16" s="516" t="s">
        <v>642</v>
      </c>
      <c r="B16" s="517">
        <v>77200</v>
      </c>
      <c r="C16" s="517">
        <v>132200</v>
      </c>
      <c r="D16" s="517">
        <v>187200</v>
      </c>
    </row>
    <row r="17" spans="1:4" ht="18" customHeight="1" x14ac:dyDescent="0.2">
      <c r="A17" s="516" t="s">
        <v>643</v>
      </c>
      <c r="B17" s="517">
        <v>64200</v>
      </c>
      <c r="C17" s="517">
        <v>119200</v>
      </c>
      <c r="D17" s="517">
        <v>174200</v>
      </c>
    </row>
    <row r="18" spans="1:4" ht="18" customHeight="1" x14ac:dyDescent="0.2">
      <c r="A18" s="516" t="s">
        <v>644</v>
      </c>
      <c r="B18" s="517">
        <v>69000</v>
      </c>
      <c r="C18" s="517">
        <v>124000</v>
      </c>
      <c r="D18" s="517" t="s">
        <v>450</v>
      </c>
    </row>
    <row r="19" spans="1:4" ht="18" customHeight="1" x14ac:dyDescent="0.2">
      <c r="A19" s="516" t="s">
        <v>645</v>
      </c>
      <c r="B19" s="517">
        <v>47000</v>
      </c>
      <c r="C19" s="517">
        <v>74000</v>
      </c>
      <c r="D19" s="517" t="s">
        <v>450</v>
      </c>
    </row>
    <row r="20" spans="1:4" ht="18" customHeight="1" x14ac:dyDescent="0.2">
      <c r="A20" s="516" t="s">
        <v>646</v>
      </c>
      <c r="B20" s="517">
        <v>45200</v>
      </c>
      <c r="C20" s="517">
        <v>100200</v>
      </c>
      <c r="D20" s="517">
        <v>155200</v>
      </c>
    </row>
    <row r="21" spans="1:4" ht="18" customHeight="1" x14ac:dyDescent="0.2">
      <c r="A21" s="516" t="s">
        <v>647</v>
      </c>
      <c r="B21" s="517">
        <v>84200</v>
      </c>
      <c r="C21" s="517">
        <v>139200</v>
      </c>
      <c r="D21" s="517">
        <v>194200</v>
      </c>
    </row>
    <row r="22" spans="1:4" ht="18" customHeight="1" x14ac:dyDescent="0.2">
      <c r="A22" s="516" t="s">
        <v>648</v>
      </c>
      <c r="B22" s="517">
        <v>82200</v>
      </c>
      <c r="C22" s="517">
        <v>137200</v>
      </c>
      <c r="D22" s="517">
        <v>192200</v>
      </c>
    </row>
    <row r="23" spans="1:4" ht="18" customHeight="1" x14ac:dyDescent="0.2">
      <c r="A23" s="516" t="s">
        <v>649</v>
      </c>
      <c r="B23" s="517">
        <v>79200</v>
      </c>
      <c r="C23" s="517">
        <v>134200</v>
      </c>
      <c r="D23" s="517">
        <v>189200</v>
      </c>
    </row>
    <row r="24" spans="1:4" ht="18" customHeight="1" x14ac:dyDescent="0.2">
      <c r="A24" s="516" t="s">
        <v>650</v>
      </c>
      <c r="B24" s="517">
        <v>77200</v>
      </c>
      <c r="C24" s="517">
        <v>132200</v>
      </c>
      <c r="D24" s="517">
        <v>187200</v>
      </c>
    </row>
    <row r="25" spans="1:4" ht="18" customHeight="1" x14ac:dyDescent="0.2">
      <c r="A25" s="516" t="s">
        <v>651</v>
      </c>
      <c r="B25" s="517">
        <v>206200</v>
      </c>
      <c r="C25" s="517">
        <v>261200</v>
      </c>
      <c r="D25" s="517">
        <v>316200</v>
      </c>
    </row>
    <row r="26" spans="1:4" ht="18" customHeight="1" x14ac:dyDescent="0.2">
      <c r="A26" s="516" t="s">
        <v>652</v>
      </c>
      <c r="B26" s="517">
        <v>79200</v>
      </c>
      <c r="C26" s="517">
        <v>134200</v>
      </c>
      <c r="D26" s="517">
        <v>189200</v>
      </c>
    </row>
    <row r="27" spans="1:4" ht="18" customHeight="1" x14ac:dyDescent="0.2">
      <c r="A27" s="516" t="s">
        <v>653</v>
      </c>
      <c r="B27" s="517">
        <v>69000</v>
      </c>
      <c r="C27" s="517">
        <v>124000</v>
      </c>
      <c r="D27" s="517" t="s">
        <v>450</v>
      </c>
    </row>
    <row r="28" spans="1:4" ht="18" customHeight="1" x14ac:dyDescent="0.2">
      <c r="A28" s="516" t="s">
        <v>654</v>
      </c>
      <c r="B28" s="517">
        <v>167200</v>
      </c>
      <c r="C28" s="517">
        <v>222200</v>
      </c>
      <c r="D28" s="517">
        <v>277200</v>
      </c>
    </row>
    <row r="29" spans="1:4" ht="18" customHeight="1" x14ac:dyDescent="0.2">
      <c r="A29" s="516" t="s">
        <v>655</v>
      </c>
      <c r="B29" s="517">
        <v>154200</v>
      </c>
      <c r="C29" s="517">
        <v>209200</v>
      </c>
      <c r="D29" s="517">
        <v>264200</v>
      </c>
    </row>
    <row r="30" spans="1:4" ht="18" customHeight="1" x14ac:dyDescent="0.2">
      <c r="A30" s="516" t="s">
        <v>656</v>
      </c>
      <c r="B30" s="517">
        <v>125200</v>
      </c>
      <c r="C30" s="517">
        <v>180200</v>
      </c>
      <c r="D30" s="517">
        <v>235200</v>
      </c>
    </row>
    <row r="31" spans="1:4" ht="18" customHeight="1" x14ac:dyDescent="0.2">
      <c r="A31" s="516" t="s">
        <v>657</v>
      </c>
      <c r="B31" s="517">
        <v>91200</v>
      </c>
      <c r="C31" s="517">
        <v>146200</v>
      </c>
      <c r="D31" s="517">
        <v>201200</v>
      </c>
    </row>
    <row r="32" spans="1:4" ht="18" customHeight="1" x14ac:dyDescent="0.2">
      <c r="A32" s="516" t="s">
        <v>658</v>
      </c>
      <c r="B32" s="517">
        <v>223200</v>
      </c>
      <c r="C32" s="517">
        <v>278200</v>
      </c>
      <c r="D32" s="517">
        <v>333200</v>
      </c>
    </row>
    <row r="33" spans="1:4" ht="18" customHeight="1" x14ac:dyDescent="0.2">
      <c r="A33" s="516" t="s">
        <v>659</v>
      </c>
      <c r="B33" s="517">
        <v>119200</v>
      </c>
      <c r="C33" s="517">
        <v>174200</v>
      </c>
      <c r="D33" s="517">
        <v>229200</v>
      </c>
    </row>
    <row r="34" spans="1:4" ht="18" customHeight="1" x14ac:dyDescent="0.2">
      <c r="A34" s="516" t="s">
        <v>660</v>
      </c>
      <c r="B34" s="517">
        <v>84200</v>
      </c>
      <c r="C34" s="517">
        <v>139200</v>
      </c>
      <c r="D34" s="517">
        <v>194200</v>
      </c>
    </row>
    <row r="35" spans="1:4" ht="18" customHeight="1" x14ac:dyDescent="0.2">
      <c r="A35" s="516" t="s">
        <v>661</v>
      </c>
      <c r="B35" s="517">
        <v>71200</v>
      </c>
      <c r="C35" s="517">
        <v>126200</v>
      </c>
      <c r="D35" s="517">
        <v>181200</v>
      </c>
    </row>
    <row r="36" spans="1:4" ht="18" customHeight="1" x14ac:dyDescent="0.2">
      <c r="A36" s="516" t="s">
        <v>662</v>
      </c>
      <c r="B36" s="517">
        <v>48000</v>
      </c>
      <c r="C36" s="517">
        <v>103000</v>
      </c>
      <c r="D36" s="517" t="s">
        <v>450</v>
      </c>
    </row>
    <row r="37" spans="1:4" ht="18" customHeight="1" x14ac:dyDescent="0.2">
      <c r="A37" s="516" t="s">
        <v>663</v>
      </c>
      <c r="B37" s="517">
        <v>36200</v>
      </c>
      <c r="C37" s="517">
        <v>91200</v>
      </c>
      <c r="D37" s="517">
        <v>146200</v>
      </c>
    </row>
    <row r="38" spans="1:4" ht="18" customHeight="1" x14ac:dyDescent="0.2">
      <c r="A38" s="516" t="s">
        <v>664</v>
      </c>
      <c r="B38" s="517">
        <v>71200</v>
      </c>
      <c r="C38" s="517">
        <v>126200</v>
      </c>
      <c r="D38" s="517">
        <v>181200</v>
      </c>
    </row>
    <row r="39" spans="1:4" ht="18" customHeight="1" x14ac:dyDescent="0.2">
      <c r="A39" s="516" t="s">
        <v>665</v>
      </c>
      <c r="B39" s="517">
        <v>276200</v>
      </c>
      <c r="C39" s="517">
        <v>331200</v>
      </c>
      <c r="D39" s="517">
        <v>386200</v>
      </c>
    </row>
    <row r="40" spans="1:4" ht="18" customHeight="1" x14ac:dyDescent="0.2">
      <c r="A40" s="516" t="s">
        <v>666</v>
      </c>
      <c r="B40" s="517">
        <v>45200</v>
      </c>
      <c r="C40" s="517">
        <v>100200</v>
      </c>
      <c r="D40" s="517">
        <v>155200</v>
      </c>
    </row>
    <row r="41" spans="1:4" ht="18" customHeight="1" x14ac:dyDescent="0.2">
      <c r="A41" s="516" t="s">
        <v>667</v>
      </c>
      <c r="B41" s="517">
        <v>47000</v>
      </c>
      <c r="C41" s="517">
        <v>74000</v>
      </c>
      <c r="D41" s="517" t="s">
        <v>450</v>
      </c>
    </row>
    <row r="42" spans="1:4" ht="18" customHeight="1" x14ac:dyDescent="0.2">
      <c r="A42" s="516" t="s">
        <v>668</v>
      </c>
      <c r="B42" s="517">
        <v>87200</v>
      </c>
      <c r="C42" s="517">
        <v>142200</v>
      </c>
      <c r="D42" s="517">
        <v>197200</v>
      </c>
    </row>
    <row r="43" spans="1:4" ht="18" customHeight="1" x14ac:dyDescent="0.2">
      <c r="A43" s="516" t="s">
        <v>669</v>
      </c>
      <c r="B43" s="517">
        <v>71200</v>
      </c>
      <c r="C43" s="517">
        <v>126200</v>
      </c>
      <c r="D43" s="517" t="s">
        <v>450</v>
      </c>
    </row>
    <row r="44" spans="1:4" ht="18" customHeight="1" x14ac:dyDescent="0.2">
      <c r="A44" s="516" t="s">
        <v>670</v>
      </c>
      <c r="B44" s="517">
        <v>84200</v>
      </c>
      <c r="C44" s="517">
        <v>139200</v>
      </c>
      <c r="D44" s="517">
        <v>194200</v>
      </c>
    </row>
    <row r="45" spans="1:4" ht="18" customHeight="1" x14ac:dyDescent="0.2">
      <c r="A45" s="516" t="s">
        <v>671</v>
      </c>
      <c r="B45" s="517">
        <v>98200</v>
      </c>
      <c r="C45" s="517">
        <v>153200</v>
      </c>
      <c r="D45" s="517">
        <v>208200</v>
      </c>
    </row>
    <row r="46" spans="1:4" ht="18" customHeight="1" x14ac:dyDescent="0.2">
      <c r="A46" s="516" t="s">
        <v>111</v>
      </c>
      <c r="B46" s="517">
        <v>47200</v>
      </c>
      <c r="C46" s="517">
        <v>102200</v>
      </c>
      <c r="D46" s="517">
        <v>157200</v>
      </c>
    </row>
    <row r="47" spans="1:4" ht="18" customHeight="1" x14ac:dyDescent="0.2">
      <c r="A47" s="516" t="s">
        <v>672</v>
      </c>
      <c r="B47" s="517">
        <v>71200</v>
      </c>
      <c r="C47" s="517">
        <v>126200</v>
      </c>
      <c r="D47" s="517">
        <v>181200</v>
      </c>
    </row>
    <row r="48" spans="1:4" ht="18" customHeight="1" x14ac:dyDescent="0.2">
      <c r="A48" s="516" t="s">
        <v>673</v>
      </c>
      <c r="B48" s="517">
        <v>47000</v>
      </c>
      <c r="C48" s="517">
        <v>74000</v>
      </c>
      <c r="D48" s="517" t="s">
        <v>450</v>
      </c>
    </row>
    <row r="49" spans="1:4" ht="18" customHeight="1" x14ac:dyDescent="0.2">
      <c r="A49" s="516" t="s">
        <v>674</v>
      </c>
      <c r="B49" s="517">
        <v>119200</v>
      </c>
      <c r="C49" s="517">
        <v>174200</v>
      </c>
      <c r="D49" s="517">
        <v>229200</v>
      </c>
    </row>
    <row r="50" spans="1:4" ht="18" customHeight="1" x14ac:dyDescent="0.2">
      <c r="A50" s="516" t="s">
        <v>675</v>
      </c>
      <c r="B50" s="517">
        <v>89200</v>
      </c>
      <c r="C50" s="517">
        <v>144200</v>
      </c>
      <c r="D50" s="517">
        <v>199200</v>
      </c>
    </row>
    <row r="51" spans="1:4" ht="18" customHeight="1" x14ac:dyDescent="0.2">
      <c r="A51" s="516" t="s">
        <v>676</v>
      </c>
      <c r="B51" s="517">
        <v>98200</v>
      </c>
      <c r="C51" s="517">
        <v>153200</v>
      </c>
      <c r="D51" s="517">
        <v>208200</v>
      </c>
    </row>
    <row r="52" spans="1:4" ht="18" customHeight="1" x14ac:dyDescent="0.2">
      <c r="A52" s="516" t="s">
        <v>677</v>
      </c>
      <c r="B52" s="517">
        <v>69000</v>
      </c>
      <c r="C52" s="517">
        <v>124000</v>
      </c>
      <c r="D52" s="517" t="s">
        <v>450</v>
      </c>
    </row>
    <row r="53" spans="1:4" ht="18" customHeight="1" x14ac:dyDescent="0.2">
      <c r="A53" s="516" t="s">
        <v>678</v>
      </c>
      <c r="B53" s="517">
        <v>71200</v>
      </c>
      <c r="C53" s="517">
        <v>126200</v>
      </c>
      <c r="D53" s="517">
        <v>181200</v>
      </c>
    </row>
    <row r="54" spans="1:4" ht="18" customHeight="1" x14ac:dyDescent="0.2">
      <c r="A54" s="516" t="s">
        <v>679</v>
      </c>
      <c r="B54" s="517">
        <v>79200</v>
      </c>
      <c r="C54" s="517">
        <v>134200</v>
      </c>
      <c r="D54" s="517">
        <v>189200</v>
      </c>
    </row>
    <row r="55" spans="1:4" ht="18" customHeight="1" x14ac:dyDescent="0.2">
      <c r="A55" s="516" t="s">
        <v>680</v>
      </c>
      <c r="B55" s="517">
        <v>137200</v>
      </c>
      <c r="C55" s="517">
        <v>192200</v>
      </c>
      <c r="D55" s="517">
        <v>247200</v>
      </c>
    </row>
    <row r="56" spans="1:4" ht="18" customHeight="1" x14ac:dyDescent="0.2">
      <c r="A56" s="516" t="s">
        <v>681</v>
      </c>
      <c r="B56" s="517">
        <v>32000</v>
      </c>
      <c r="C56" s="517">
        <v>87000</v>
      </c>
      <c r="D56" s="517" t="s">
        <v>450</v>
      </c>
    </row>
    <row r="57" spans="1:4" ht="18" customHeight="1" x14ac:dyDescent="0.2">
      <c r="A57" s="516" t="s">
        <v>682</v>
      </c>
      <c r="B57" s="517">
        <v>46200</v>
      </c>
      <c r="C57" s="517">
        <v>101200</v>
      </c>
      <c r="D57" s="517">
        <v>156200</v>
      </c>
    </row>
    <row r="58" spans="1:4" ht="18" customHeight="1" x14ac:dyDescent="0.2">
      <c r="A58" s="516" t="s">
        <v>683</v>
      </c>
      <c r="B58" s="517">
        <v>276200</v>
      </c>
      <c r="C58" s="517">
        <v>331200</v>
      </c>
      <c r="D58" s="517">
        <v>386200</v>
      </c>
    </row>
    <row r="59" spans="1:4" ht="18" customHeight="1" x14ac:dyDescent="0.2">
      <c r="A59" s="516" t="s">
        <v>684</v>
      </c>
      <c r="B59" s="517">
        <v>62200</v>
      </c>
      <c r="C59" s="517">
        <v>117200</v>
      </c>
      <c r="D59" s="517">
        <v>172200</v>
      </c>
    </row>
    <row r="60" spans="1:4" ht="18" customHeight="1" x14ac:dyDescent="0.2">
      <c r="A60" s="516" t="s">
        <v>685</v>
      </c>
      <c r="B60" s="517">
        <v>91200</v>
      </c>
      <c r="C60" s="517">
        <v>146200</v>
      </c>
      <c r="D60" s="517">
        <v>201200</v>
      </c>
    </row>
    <row r="61" spans="1:4" ht="18" customHeight="1" x14ac:dyDescent="0.2">
      <c r="A61" s="516" t="s">
        <v>686</v>
      </c>
      <c r="B61" s="517">
        <v>84200</v>
      </c>
      <c r="C61" s="517">
        <v>139200</v>
      </c>
      <c r="D61" s="517">
        <v>194200</v>
      </c>
    </row>
    <row r="62" spans="1:4" ht="18" customHeight="1" x14ac:dyDescent="0.2">
      <c r="A62" s="516" t="s">
        <v>687</v>
      </c>
      <c r="B62" s="517">
        <v>103200</v>
      </c>
      <c r="C62" s="517">
        <v>158200</v>
      </c>
      <c r="D62" s="517">
        <v>213200</v>
      </c>
    </row>
    <row r="63" spans="1:4" ht="18" customHeight="1" x14ac:dyDescent="0.2">
      <c r="A63" s="516" t="s">
        <v>688</v>
      </c>
      <c r="B63" s="517">
        <v>125200</v>
      </c>
      <c r="C63" s="517">
        <v>180200</v>
      </c>
      <c r="D63" s="517">
        <v>235200</v>
      </c>
    </row>
    <row r="64" spans="1:4" ht="18" customHeight="1" x14ac:dyDescent="0.2">
      <c r="A64" s="516" t="s">
        <v>689</v>
      </c>
      <c r="B64" s="517">
        <v>98200</v>
      </c>
      <c r="C64" s="517">
        <v>153200</v>
      </c>
      <c r="D64" s="517">
        <v>208200</v>
      </c>
    </row>
    <row r="65" spans="1:4" ht="18" customHeight="1" x14ac:dyDescent="0.2">
      <c r="A65" s="516" t="s">
        <v>690</v>
      </c>
      <c r="B65" s="517">
        <v>54000</v>
      </c>
      <c r="C65" s="517">
        <v>81000</v>
      </c>
      <c r="D65" s="517" t="s">
        <v>450</v>
      </c>
    </row>
    <row r="66" spans="1:4" ht="18" customHeight="1" x14ac:dyDescent="0.2">
      <c r="A66" s="516" t="s">
        <v>691</v>
      </c>
      <c r="B66" s="517">
        <v>71200</v>
      </c>
      <c r="C66" s="517">
        <v>126200</v>
      </c>
      <c r="D66" s="517">
        <v>181200</v>
      </c>
    </row>
    <row r="67" spans="1:4" ht="18" customHeight="1" x14ac:dyDescent="0.2">
      <c r="A67" s="516" t="s">
        <v>692</v>
      </c>
      <c r="B67" s="517">
        <v>55200</v>
      </c>
      <c r="C67" s="517">
        <v>110200</v>
      </c>
      <c r="D67" s="517">
        <v>165200</v>
      </c>
    </row>
    <row r="68" spans="1:4" ht="18" customHeight="1" x14ac:dyDescent="0.2">
      <c r="A68" s="516" t="s">
        <v>693</v>
      </c>
      <c r="B68" s="517">
        <v>55200</v>
      </c>
      <c r="C68" s="517">
        <v>110200</v>
      </c>
      <c r="D68" s="517">
        <v>165200</v>
      </c>
    </row>
    <row r="69" spans="1:4" ht="18" customHeight="1" x14ac:dyDescent="0.2">
      <c r="A69" s="516" t="s">
        <v>694</v>
      </c>
      <c r="B69" s="517">
        <v>125200</v>
      </c>
      <c r="C69" s="517">
        <v>180200</v>
      </c>
      <c r="D69" s="517">
        <v>235200</v>
      </c>
    </row>
    <row r="70" spans="1:4" ht="18" customHeight="1" x14ac:dyDescent="0.2">
      <c r="A70" s="516" t="s">
        <v>695</v>
      </c>
      <c r="B70" s="517">
        <v>42200</v>
      </c>
      <c r="C70" s="517">
        <v>97200</v>
      </c>
      <c r="D70" s="517">
        <v>152200</v>
      </c>
    </row>
    <row r="71" spans="1:4" ht="18" customHeight="1" x14ac:dyDescent="0.2">
      <c r="A71" s="516" t="s">
        <v>696</v>
      </c>
      <c r="B71" s="517">
        <v>55200</v>
      </c>
      <c r="C71" s="517">
        <v>110200</v>
      </c>
      <c r="D71" s="517">
        <v>165200</v>
      </c>
    </row>
    <row r="72" spans="1:4" ht="18" customHeight="1" x14ac:dyDescent="0.2">
      <c r="A72" s="516" t="s">
        <v>697</v>
      </c>
      <c r="B72" s="517">
        <v>55200</v>
      </c>
      <c r="C72" s="517">
        <v>110200</v>
      </c>
      <c r="D72" s="517">
        <v>165200</v>
      </c>
    </row>
    <row r="73" spans="1:4" ht="18" customHeight="1" x14ac:dyDescent="0.2">
      <c r="A73" s="516" t="s">
        <v>698</v>
      </c>
      <c r="B73" s="517">
        <v>47200</v>
      </c>
      <c r="C73" s="517">
        <v>102200</v>
      </c>
      <c r="D73" s="517">
        <v>157200</v>
      </c>
    </row>
    <row r="74" spans="1:4" ht="18" customHeight="1" x14ac:dyDescent="0.2">
      <c r="A74" s="516" t="s">
        <v>699</v>
      </c>
      <c r="B74" s="517">
        <v>135200</v>
      </c>
      <c r="C74" s="517">
        <v>190200</v>
      </c>
      <c r="D74" s="517">
        <v>245200</v>
      </c>
    </row>
    <row r="75" spans="1:4" ht="18" customHeight="1" x14ac:dyDescent="0.2">
      <c r="A75" s="516" t="s">
        <v>700</v>
      </c>
      <c r="B75" s="517">
        <v>55200</v>
      </c>
      <c r="C75" s="517">
        <v>110200</v>
      </c>
      <c r="D75" s="517">
        <v>165200</v>
      </c>
    </row>
    <row r="76" spans="1:4" ht="18" customHeight="1" x14ac:dyDescent="0.2">
      <c r="A76" s="516" t="s">
        <v>701</v>
      </c>
      <c r="B76" s="517">
        <v>84200</v>
      </c>
      <c r="C76" s="517">
        <v>139200</v>
      </c>
      <c r="D76" s="517">
        <v>194200</v>
      </c>
    </row>
    <row r="77" spans="1:4" ht="18" customHeight="1" x14ac:dyDescent="0.2">
      <c r="A77" s="516" t="s">
        <v>702</v>
      </c>
      <c r="B77" s="517">
        <v>194200</v>
      </c>
      <c r="C77" s="517">
        <v>249200</v>
      </c>
      <c r="D77" s="517">
        <v>304200</v>
      </c>
    </row>
    <row r="78" spans="1:4" ht="18" customHeight="1" x14ac:dyDescent="0.2">
      <c r="A78" s="516" t="s">
        <v>703</v>
      </c>
      <c r="B78" s="517">
        <v>91200</v>
      </c>
      <c r="C78" s="517">
        <v>146200</v>
      </c>
      <c r="D78" s="517">
        <v>201200</v>
      </c>
    </row>
    <row r="79" spans="1:4" ht="18" customHeight="1" x14ac:dyDescent="0.2">
      <c r="A79" s="516" t="s">
        <v>704</v>
      </c>
      <c r="B79" s="517">
        <v>53200</v>
      </c>
      <c r="C79" s="517">
        <v>108200</v>
      </c>
      <c r="D79" s="517">
        <v>163200</v>
      </c>
    </row>
    <row r="80" spans="1:4" ht="18" customHeight="1" x14ac:dyDescent="0.2">
      <c r="A80" s="516" t="s">
        <v>705</v>
      </c>
      <c r="B80" s="517">
        <v>164200</v>
      </c>
      <c r="C80" s="517">
        <v>219200</v>
      </c>
      <c r="D80" s="517">
        <v>274200</v>
      </c>
    </row>
    <row r="81" spans="1:4" ht="18" customHeight="1" x14ac:dyDescent="0.2">
      <c r="A81" s="516" t="s">
        <v>706</v>
      </c>
      <c r="B81" s="517">
        <v>181200</v>
      </c>
      <c r="C81" s="517">
        <v>236200</v>
      </c>
      <c r="D81" s="517">
        <v>291200</v>
      </c>
    </row>
    <row r="82" spans="1:4" ht="18" customHeight="1" x14ac:dyDescent="0.2">
      <c r="A82" s="516" t="s">
        <v>707</v>
      </c>
      <c r="B82" s="517">
        <v>111200</v>
      </c>
      <c r="C82" s="517">
        <v>166200</v>
      </c>
      <c r="D82" s="517">
        <v>221200</v>
      </c>
    </row>
    <row r="83" spans="1:4" ht="18" customHeight="1" x14ac:dyDescent="0.2">
      <c r="A83" s="516" t="s">
        <v>708</v>
      </c>
      <c r="B83" s="517">
        <v>87200</v>
      </c>
      <c r="C83" s="517">
        <v>142200</v>
      </c>
      <c r="D83" s="517">
        <v>197200</v>
      </c>
    </row>
    <row r="84" spans="1:4" ht="18" customHeight="1" x14ac:dyDescent="0.2">
      <c r="A84" s="516" t="s">
        <v>709</v>
      </c>
      <c r="B84" s="517">
        <v>98200</v>
      </c>
      <c r="C84" s="517">
        <v>153200</v>
      </c>
      <c r="D84" s="517">
        <v>208200</v>
      </c>
    </row>
    <row r="85" spans="1:4" ht="18" customHeight="1" x14ac:dyDescent="0.2">
      <c r="A85" s="516" t="s">
        <v>710</v>
      </c>
      <c r="B85" s="517">
        <v>87200</v>
      </c>
      <c r="C85" s="517">
        <v>142200</v>
      </c>
      <c r="D85" s="517">
        <v>197200</v>
      </c>
    </row>
    <row r="86" spans="1:4" ht="18" customHeight="1" x14ac:dyDescent="0.2">
      <c r="A86" s="516" t="s">
        <v>711</v>
      </c>
      <c r="B86" s="517">
        <v>78200</v>
      </c>
      <c r="C86" s="517">
        <v>133200</v>
      </c>
      <c r="D86" s="517">
        <v>188200</v>
      </c>
    </row>
    <row r="87" spans="1:4" ht="18" customHeight="1" x14ac:dyDescent="0.2">
      <c r="A87" s="516" t="s">
        <v>712</v>
      </c>
      <c r="B87" s="517">
        <v>64200</v>
      </c>
      <c r="C87" s="517">
        <v>119200</v>
      </c>
      <c r="D87" s="517">
        <v>174200</v>
      </c>
    </row>
    <row r="88" spans="1:4" ht="18" customHeight="1" x14ac:dyDescent="0.2">
      <c r="A88" s="516" t="s">
        <v>713</v>
      </c>
      <c r="B88" s="517">
        <v>290200</v>
      </c>
      <c r="C88" s="517">
        <v>345200</v>
      </c>
      <c r="D88" s="517">
        <v>400200</v>
      </c>
    </row>
    <row r="89" spans="1:4" ht="18" customHeight="1" x14ac:dyDescent="0.2">
      <c r="A89" s="516" t="s">
        <v>714</v>
      </c>
      <c r="B89" s="517">
        <v>276200</v>
      </c>
      <c r="C89" s="517">
        <v>331200</v>
      </c>
      <c r="D89" s="517">
        <v>386200</v>
      </c>
    </row>
    <row r="90" spans="1:4" ht="18" customHeight="1" x14ac:dyDescent="0.2">
      <c r="A90" s="1044" t="s">
        <v>715</v>
      </c>
      <c r="B90" s="1044"/>
      <c r="C90" s="1044"/>
      <c r="D90" s="1044"/>
    </row>
    <row r="91" spans="1:4" ht="42" customHeight="1" x14ac:dyDescent="0.2">
      <c r="A91" s="1045" t="s">
        <v>716</v>
      </c>
      <c r="B91" s="1045"/>
      <c r="C91" s="1045"/>
      <c r="D91" s="1045"/>
    </row>
    <row r="92" spans="1:4" ht="27.75" customHeight="1" x14ac:dyDescent="0.2">
      <c r="A92" s="1046" t="s">
        <v>717</v>
      </c>
      <c r="B92" s="1046"/>
      <c r="C92" s="1046"/>
      <c r="D92" s="1046"/>
    </row>
    <row r="93" spans="1:4" ht="3" customHeight="1" x14ac:dyDescent="0.2">
      <c r="A93" s="518"/>
      <c r="B93" s="518"/>
      <c r="C93" s="519"/>
      <c r="D93" s="518"/>
    </row>
    <row r="94" spans="1:4" ht="18" customHeight="1" x14ac:dyDescent="0.2">
      <c r="A94" s="1043" t="s">
        <v>718</v>
      </c>
      <c r="B94" s="1043"/>
      <c r="C94" s="1043"/>
      <c r="D94" s="1043"/>
    </row>
    <row r="95" spans="1:4" ht="56.25" customHeight="1" x14ac:dyDescent="0.2">
      <c r="A95" s="515" t="s">
        <v>719</v>
      </c>
      <c r="B95" s="515" t="s">
        <v>720</v>
      </c>
      <c r="C95" s="515" t="s">
        <v>634</v>
      </c>
      <c r="D95" s="515" t="s">
        <v>721</v>
      </c>
    </row>
    <row r="96" spans="1:4" ht="18" customHeight="1" x14ac:dyDescent="0.2">
      <c r="A96" s="516" t="s">
        <v>722</v>
      </c>
      <c r="B96" s="517">
        <v>77000</v>
      </c>
      <c r="C96" s="517">
        <v>127000</v>
      </c>
      <c r="D96" s="517" t="s">
        <v>450</v>
      </c>
    </row>
    <row r="97" spans="1:4" ht="18" customHeight="1" x14ac:dyDescent="0.2">
      <c r="A97" s="516" t="s">
        <v>723</v>
      </c>
      <c r="B97" s="517">
        <v>55000</v>
      </c>
      <c r="C97" s="517">
        <v>101000</v>
      </c>
      <c r="D97" s="517">
        <v>110000</v>
      </c>
    </row>
    <row r="98" spans="1:4" ht="18" customHeight="1" x14ac:dyDescent="0.2">
      <c r="A98" s="516" t="s">
        <v>724</v>
      </c>
      <c r="B98" s="517">
        <v>87000</v>
      </c>
      <c r="C98" s="517">
        <v>142000</v>
      </c>
      <c r="D98" s="517">
        <v>197000</v>
      </c>
    </row>
    <row r="99" spans="1:4" ht="18" customHeight="1" x14ac:dyDescent="0.2">
      <c r="A99" s="516" t="s">
        <v>725</v>
      </c>
      <c r="B99" s="517">
        <v>79000</v>
      </c>
      <c r="C99" s="517">
        <v>134000</v>
      </c>
      <c r="D99" s="517">
        <v>189000</v>
      </c>
    </row>
    <row r="100" spans="1:4" ht="18" customHeight="1" x14ac:dyDescent="0.2">
      <c r="A100" s="516" t="s">
        <v>726</v>
      </c>
      <c r="B100" s="517">
        <v>71000</v>
      </c>
      <c r="C100" s="517">
        <v>126000</v>
      </c>
      <c r="D100" s="517">
        <v>181000</v>
      </c>
    </row>
    <row r="101" spans="1:4" ht="18" customHeight="1" x14ac:dyDescent="0.2">
      <c r="A101" s="516" t="s">
        <v>727</v>
      </c>
      <c r="B101" s="517">
        <v>233000</v>
      </c>
      <c r="C101" s="517">
        <v>288000</v>
      </c>
      <c r="D101" s="517">
        <v>343000</v>
      </c>
    </row>
    <row r="102" spans="1:4" ht="18" customHeight="1" x14ac:dyDescent="0.2">
      <c r="A102" s="516" t="s">
        <v>728</v>
      </c>
      <c r="B102" s="517">
        <v>92000</v>
      </c>
      <c r="C102" s="517">
        <v>147000</v>
      </c>
      <c r="D102" s="517">
        <v>202000</v>
      </c>
    </row>
    <row r="103" spans="1:4" ht="18" customHeight="1" x14ac:dyDescent="0.2">
      <c r="A103" s="516" t="s">
        <v>729</v>
      </c>
      <c r="B103" s="517">
        <v>128000</v>
      </c>
      <c r="C103" s="517">
        <v>183000</v>
      </c>
      <c r="D103" s="517">
        <v>238000</v>
      </c>
    </row>
    <row r="104" spans="1:4" ht="18" customHeight="1" x14ac:dyDescent="0.2">
      <c r="A104" s="1044" t="s">
        <v>715</v>
      </c>
      <c r="B104" s="1044"/>
      <c r="C104" s="1044"/>
      <c r="D104" s="1044"/>
    </row>
    <row r="105" spans="1:4" ht="42" customHeight="1" x14ac:dyDescent="0.2">
      <c r="A105" s="1045" t="s">
        <v>716</v>
      </c>
      <c r="B105" s="1045"/>
      <c r="C105" s="1045"/>
      <c r="D105" s="1045"/>
    </row>
    <row r="106" spans="1:4" ht="27" customHeight="1" x14ac:dyDescent="0.2">
      <c r="A106" s="1046" t="s">
        <v>717</v>
      </c>
      <c r="B106" s="1046"/>
      <c r="C106" s="1046"/>
      <c r="D106" s="1046"/>
    </row>
    <row r="107" spans="1:4" ht="3" customHeight="1" x14ac:dyDescent="0.2">
      <c r="A107" s="518"/>
      <c r="B107" s="518"/>
      <c r="C107" s="520"/>
      <c r="D107" s="520"/>
    </row>
    <row r="108" spans="1:4" s="138" customFormat="1" ht="18" customHeight="1" x14ac:dyDescent="0.2">
      <c r="A108" s="1043" t="s">
        <v>730</v>
      </c>
      <c r="B108" s="1043"/>
      <c r="C108" s="1043"/>
      <c r="D108" s="521"/>
    </row>
    <row r="109" spans="1:4" s="138" customFormat="1" ht="52.5" customHeight="1" x14ac:dyDescent="0.2">
      <c r="A109" s="515" t="s">
        <v>633</v>
      </c>
      <c r="B109" s="515" t="s">
        <v>634</v>
      </c>
      <c r="C109" s="515" t="s">
        <v>721</v>
      </c>
      <c r="D109" s="518"/>
    </row>
    <row r="110" spans="1:4" ht="18" customHeight="1" x14ac:dyDescent="0.2">
      <c r="A110" s="522">
        <v>98000</v>
      </c>
      <c r="B110" s="522">
        <v>158000</v>
      </c>
      <c r="C110" s="523">
        <v>21800</v>
      </c>
      <c r="D110" s="520"/>
    </row>
    <row r="111" spans="1:4" ht="21" customHeight="1" x14ac:dyDescent="0.2">
      <c r="A111" s="1044" t="s">
        <v>715</v>
      </c>
      <c r="B111" s="1044"/>
      <c r="C111" s="1044"/>
      <c r="D111" s="524"/>
    </row>
    <row r="112" spans="1:4" ht="54.75" customHeight="1" x14ac:dyDescent="0.2">
      <c r="A112" s="1045" t="s">
        <v>716</v>
      </c>
      <c r="B112" s="1045"/>
      <c r="C112" s="1045"/>
      <c r="D112" s="525"/>
    </row>
    <row r="113" spans="1:4" ht="29.25" customHeight="1" x14ac:dyDescent="0.2">
      <c r="A113" s="1045" t="s">
        <v>717</v>
      </c>
      <c r="B113" s="1045"/>
      <c r="C113" s="1045"/>
      <c r="D113" s="525"/>
    </row>
    <row r="114" spans="1:4" ht="28.5" customHeight="1" x14ac:dyDescent="0.2">
      <c r="A114" s="1045" t="s">
        <v>731</v>
      </c>
      <c r="B114" s="1045"/>
      <c r="C114" s="1045"/>
    </row>
  </sheetData>
  <sheetProtection algorithmName="SHA-512" hashValue="szq57U3kCtulzH1fMOP4TVF/l3EZWqAL5RGe/wLNTsY/Loxkscozbq2axHpyIAMgpdfpBc/PmyKWPKfGydRz0g==" saltValue="aZSNEbNSv7tAN1RlB1s2tA==" spinCount="100000" sheet="1" formatCells="0" formatColumns="0" formatRows="0"/>
  <mergeCells count="19">
    <mergeCell ref="A108:C108"/>
    <mergeCell ref="A111:C111"/>
    <mergeCell ref="A112:C112"/>
    <mergeCell ref="A114:C114"/>
    <mergeCell ref="B6:D6"/>
    <mergeCell ref="A113:C113"/>
    <mergeCell ref="A8:D8"/>
    <mergeCell ref="A90:D90"/>
    <mergeCell ref="A91:D91"/>
    <mergeCell ref="A92:D92"/>
    <mergeCell ref="A94:D94"/>
    <mergeCell ref="A104:D104"/>
    <mergeCell ref="A105:D105"/>
    <mergeCell ref="A106:D106"/>
    <mergeCell ref="B1:D1"/>
    <mergeCell ref="B2:D2"/>
    <mergeCell ref="B3:C3"/>
    <mergeCell ref="A1:A3"/>
    <mergeCell ref="B5:D5"/>
  </mergeCells>
  <hyperlinks>
    <hyperlink ref="E1" location="ins" display="Instructivo" xr:uid="{00000000-0004-0000-1600-000000000000}"/>
  </hyperlinks>
  <printOptions horizontalCentered="1"/>
  <pageMargins left="0" right="0" top="0" bottom="0" header="0" footer="0"/>
  <pageSetup fitToHeight="0" orientation="landscape" r:id="rId1"/>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18">
    <tabColor theme="7" tint="0.39997558519241921"/>
    <pageSetUpPr fitToPage="1"/>
  </sheetPr>
  <dimension ref="A1:H18"/>
  <sheetViews>
    <sheetView showGridLines="0" topLeftCell="A8" zoomScaleNormal="100" workbookViewId="0">
      <selection activeCell="B12" sqref="B12:C12"/>
    </sheetView>
  </sheetViews>
  <sheetFormatPr baseColWidth="10" defaultColWidth="12" defaultRowHeight="20.100000000000001" customHeight="1" x14ac:dyDescent="0.2"/>
  <cols>
    <col min="1" max="1" width="32.6640625" style="38" customWidth="1"/>
    <col min="2" max="3" width="33.83203125" style="38" customWidth="1"/>
    <col min="4" max="4" width="18.83203125" style="38" customWidth="1"/>
    <col min="5" max="5" width="15.6640625" style="38" bestFit="1" customWidth="1"/>
    <col min="6" max="6" width="12" style="38"/>
    <col min="7" max="7" width="15" style="38" bestFit="1" customWidth="1"/>
    <col min="8" max="8" width="22.5" style="38" bestFit="1" customWidth="1"/>
    <col min="9" max="246" width="12" style="38"/>
    <col min="247" max="247" width="36.33203125" style="38" customWidth="1"/>
    <col min="248" max="248" width="22.33203125" style="38" customWidth="1"/>
    <col min="249" max="249" width="12" style="38"/>
    <col min="250" max="250" width="14.33203125" style="38" customWidth="1"/>
    <col min="251" max="502" width="12" style="38"/>
    <col min="503" max="503" width="36.33203125" style="38" customWidth="1"/>
    <col min="504" max="504" width="22.33203125" style="38" customWidth="1"/>
    <col min="505" max="505" width="12" style="38"/>
    <col min="506" max="506" width="14.33203125" style="38" customWidth="1"/>
    <col min="507" max="758" width="12" style="38"/>
    <col min="759" max="759" width="36.33203125" style="38" customWidth="1"/>
    <col min="760" max="760" width="22.33203125" style="38" customWidth="1"/>
    <col min="761" max="761" width="12" style="38"/>
    <col min="762" max="762" width="14.33203125" style="38" customWidth="1"/>
    <col min="763" max="1014" width="12" style="38"/>
    <col min="1015" max="1015" width="36.33203125" style="38" customWidth="1"/>
    <col min="1016" max="1016" width="22.33203125" style="38" customWidth="1"/>
    <col min="1017" max="1017" width="12" style="38"/>
    <col min="1018" max="1018" width="14.33203125" style="38" customWidth="1"/>
    <col min="1019" max="1270" width="12" style="38"/>
    <col min="1271" max="1271" width="36.33203125" style="38" customWidth="1"/>
    <col min="1272" max="1272" width="22.33203125" style="38" customWidth="1"/>
    <col min="1273" max="1273" width="12" style="38"/>
    <col min="1274" max="1274" width="14.33203125" style="38" customWidth="1"/>
    <col min="1275" max="1526" width="12" style="38"/>
    <col min="1527" max="1527" width="36.33203125" style="38" customWidth="1"/>
    <col min="1528" max="1528" width="22.33203125" style="38" customWidth="1"/>
    <col min="1529" max="1529" width="12" style="38"/>
    <col min="1530" max="1530" width="14.33203125" style="38" customWidth="1"/>
    <col min="1531" max="1782" width="12" style="38"/>
    <col min="1783" max="1783" width="36.33203125" style="38" customWidth="1"/>
    <col min="1784" max="1784" width="22.33203125" style="38" customWidth="1"/>
    <col min="1785" max="1785" width="12" style="38"/>
    <col min="1786" max="1786" width="14.33203125" style="38" customWidth="1"/>
    <col min="1787" max="2038" width="12" style="38"/>
    <col min="2039" max="2039" width="36.33203125" style="38" customWidth="1"/>
    <col min="2040" max="2040" width="22.33203125" style="38" customWidth="1"/>
    <col min="2041" max="2041" width="12" style="38"/>
    <col min="2042" max="2042" width="14.33203125" style="38" customWidth="1"/>
    <col min="2043" max="2294" width="12" style="38"/>
    <col min="2295" max="2295" width="36.33203125" style="38" customWidth="1"/>
    <col min="2296" max="2296" width="22.33203125" style="38" customWidth="1"/>
    <col min="2297" max="2297" width="12" style="38"/>
    <col min="2298" max="2298" width="14.33203125" style="38" customWidth="1"/>
    <col min="2299" max="2550" width="12" style="38"/>
    <col min="2551" max="2551" width="36.33203125" style="38" customWidth="1"/>
    <col min="2552" max="2552" width="22.33203125" style="38" customWidth="1"/>
    <col min="2553" max="2553" width="12" style="38"/>
    <col min="2554" max="2554" width="14.33203125" style="38" customWidth="1"/>
    <col min="2555" max="2806" width="12" style="38"/>
    <col min="2807" max="2807" width="36.33203125" style="38" customWidth="1"/>
    <col min="2808" max="2808" width="22.33203125" style="38" customWidth="1"/>
    <col min="2809" max="2809" width="12" style="38"/>
    <col min="2810" max="2810" width="14.33203125" style="38" customWidth="1"/>
    <col min="2811" max="3062" width="12" style="38"/>
    <col min="3063" max="3063" width="36.33203125" style="38" customWidth="1"/>
    <col min="3064" max="3064" width="22.33203125" style="38" customWidth="1"/>
    <col min="3065" max="3065" width="12" style="38"/>
    <col min="3066" max="3066" width="14.33203125" style="38" customWidth="1"/>
    <col min="3067" max="3318" width="12" style="38"/>
    <col min="3319" max="3319" width="36.33203125" style="38" customWidth="1"/>
    <col min="3320" max="3320" width="22.33203125" style="38" customWidth="1"/>
    <col min="3321" max="3321" width="12" style="38"/>
    <col min="3322" max="3322" width="14.33203125" style="38" customWidth="1"/>
    <col min="3323" max="3574" width="12" style="38"/>
    <col min="3575" max="3575" width="36.33203125" style="38" customWidth="1"/>
    <col min="3576" max="3576" width="22.33203125" style="38" customWidth="1"/>
    <col min="3577" max="3577" width="12" style="38"/>
    <col min="3578" max="3578" width="14.33203125" style="38" customWidth="1"/>
    <col min="3579" max="3830" width="12" style="38"/>
    <col min="3831" max="3831" width="36.33203125" style="38" customWidth="1"/>
    <col min="3832" max="3832" width="22.33203125" style="38" customWidth="1"/>
    <col min="3833" max="3833" width="12" style="38"/>
    <col min="3834" max="3834" width="14.33203125" style="38" customWidth="1"/>
    <col min="3835" max="4086" width="12" style="38"/>
    <col min="4087" max="4087" width="36.33203125" style="38" customWidth="1"/>
    <col min="4088" max="4088" width="22.33203125" style="38" customWidth="1"/>
    <col min="4089" max="4089" width="12" style="38"/>
    <col min="4090" max="4090" width="14.33203125" style="38" customWidth="1"/>
    <col min="4091" max="4342" width="12" style="38"/>
    <col min="4343" max="4343" width="36.33203125" style="38" customWidth="1"/>
    <col min="4344" max="4344" width="22.33203125" style="38" customWidth="1"/>
    <col min="4345" max="4345" width="12" style="38"/>
    <col min="4346" max="4346" width="14.33203125" style="38" customWidth="1"/>
    <col min="4347" max="4598" width="12" style="38"/>
    <col min="4599" max="4599" width="36.33203125" style="38" customWidth="1"/>
    <col min="4600" max="4600" width="22.33203125" style="38" customWidth="1"/>
    <col min="4601" max="4601" width="12" style="38"/>
    <col min="4602" max="4602" width="14.33203125" style="38" customWidth="1"/>
    <col min="4603" max="4854" width="12" style="38"/>
    <col min="4855" max="4855" width="36.33203125" style="38" customWidth="1"/>
    <col min="4856" max="4856" width="22.33203125" style="38" customWidth="1"/>
    <col min="4857" max="4857" width="12" style="38"/>
    <col min="4858" max="4858" width="14.33203125" style="38" customWidth="1"/>
    <col min="4859" max="5110" width="12" style="38"/>
    <col min="5111" max="5111" width="36.33203125" style="38" customWidth="1"/>
    <col min="5112" max="5112" width="22.33203125" style="38" customWidth="1"/>
    <col min="5113" max="5113" width="12" style="38"/>
    <col min="5114" max="5114" width="14.33203125" style="38" customWidth="1"/>
    <col min="5115" max="5366" width="12" style="38"/>
    <col min="5367" max="5367" width="36.33203125" style="38" customWidth="1"/>
    <col min="5368" max="5368" width="22.33203125" style="38" customWidth="1"/>
    <col min="5369" max="5369" width="12" style="38"/>
    <col min="5370" max="5370" width="14.33203125" style="38" customWidth="1"/>
    <col min="5371" max="5622" width="12" style="38"/>
    <col min="5623" max="5623" width="36.33203125" style="38" customWidth="1"/>
    <col min="5624" max="5624" width="22.33203125" style="38" customWidth="1"/>
    <col min="5625" max="5625" width="12" style="38"/>
    <col min="5626" max="5626" width="14.33203125" style="38" customWidth="1"/>
    <col min="5627" max="5878" width="12" style="38"/>
    <col min="5879" max="5879" width="36.33203125" style="38" customWidth="1"/>
    <col min="5880" max="5880" width="22.33203125" style="38" customWidth="1"/>
    <col min="5881" max="5881" width="12" style="38"/>
    <col min="5882" max="5882" width="14.33203125" style="38" customWidth="1"/>
    <col min="5883" max="6134" width="12" style="38"/>
    <col min="6135" max="6135" width="36.33203125" style="38" customWidth="1"/>
    <col min="6136" max="6136" width="22.33203125" style="38" customWidth="1"/>
    <col min="6137" max="6137" width="12" style="38"/>
    <col min="6138" max="6138" width="14.33203125" style="38" customWidth="1"/>
    <col min="6139" max="6390" width="12" style="38"/>
    <col min="6391" max="6391" width="36.33203125" style="38" customWidth="1"/>
    <col min="6392" max="6392" width="22.33203125" style="38" customWidth="1"/>
    <col min="6393" max="6393" width="12" style="38"/>
    <col min="6394" max="6394" width="14.33203125" style="38" customWidth="1"/>
    <col min="6395" max="6646" width="12" style="38"/>
    <col min="6647" max="6647" width="36.33203125" style="38" customWidth="1"/>
    <col min="6648" max="6648" width="22.33203125" style="38" customWidth="1"/>
    <col min="6649" max="6649" width="12" style="38"/>
    <col min="6650" max="6650" width="14.33203125" style="38" customWidth="1"/>
    <col min="6651" max="6902" width="12" style="38"/>
    <col min="6903" max="6903" width="36.33203125" style="38" customWidth="1"/>
    <col min="6904" max="6904" width="22.33203125" style="38" customWidth="1"/>
    <col min="6905" max="6905" width="12" style="38"/>
    <col min="6906" max="6906" width="14.33203125" style="38" customWidth="1"/>
    <col min="6907" max="7158" width="12" style="38"/>
    <col min="7159" max="7159" width="36.33203125" style="38" customWidth="1"/>
    <col min="7160" max="7160" width="22.33203125" style="38" customWidth="1"/>
    <col min="7161" max="7161" width="12" style="38"/>
    <col min="7162" max="7162" width="14.33203125" style="38" customWidth="1"/>
    <col min="7163" max="7414" width="12" style="38"/>
    <col min="7415" max="7415" width="36.33203125" style="38" customWidth="1"/>
    <col min="7416" max="7416" width="22.33203125" style="38" customWidth="1"/>
    <col min="7417" max="7417" width="12" style="38"/>
    <col min="7418" max="7418" width="14.33203125" style="38" customWidth="1"/>
    <col min="7419" max="7670" width="12" style="38"/>
    <col min="7671" max="7671" width="36.33203125" style="38" customWidth="1"/>
    <col min="7672" max="7672" width="22.33203125" style="38" customWidth="1"/>
    <col min="7673" max="7673" width="12" style="38"/>
    <col min="7674" max="7674" width="14.33203125" style="38" customWidth="1"/>
    <col min="7675" max="7926" width="12" style="38"/>
    <col min="7927" max="7927" width="36.33203125" style="38" customWidth="1"/>
    <col min="7928" max="7928" width="22.33203125" style="38" customWidth="1"/>
    <col min="7929" max="7929" width="12" style="38"/>
    <col min="7930" max="7930" width="14.33203125" style="38" customWidth="1"/>
    <col min="7931" max="8182" width="12" style="38"/>
    <col min="8183" max="8183" width="36.33203125" style="38" customWidth="1"/>
    <col min="8184" max="8184" width="22.33203125" style="38" customWidth="1"/>
    <col min="8185" max="8185" width="12" style="38"/>
    <col min="8186" max="8186" width="14.33203125" style="38" customWidth="1"/>
    <col min="8187" max="8438" width="12" style="38"/>
    <col min="8439" max="8439" width="36.33203125" style="38" customWidth="1"/>
    <col min="8440" max="8440" width="22.33203125" style="38" customWidth="1"/>
    <col min="8441" max="8441" width="12" style="38"/>
    <col min="8442" max="8442" width="14.33203125" style="38" customWidth="1"/>
    <col min="8443" max="8694" width="12" style="38"/>
    <col min="8695" max="8695" width="36.33203125" style="38" customWidth="1"/>
    <col min="8696" max="8696" width="22.33203125" style="38" customWidth="1"/>
    <col min="8697" max="8697" width="12" style="38"/>
    <col min="8698" max="8698" width="14.33203125" style="38" customWidth="1"/>
    <col min="8699" max="8950" width="12" style="38"/>
    <col min="8951" max="8951" width="36.33203125" style="38" customWidth="1"/>
    <col min="8952" max="8952" width="22.33203125" style="38" customWidth="1"/>
    <col min="8953" max="8953" width="12" style="38"/>
    <col min="8954" max="8954" width="14.33203125" style="38" customWidth="1"/>
    <col min="8955" max="9206" width="12" style="38"/>
    <col min="9207" max="9207" width="36.33203125" style="38" customWidth="1"/>
    <col min="9208" max="9208" width="22.33203125" style="38" customWidth="1"/>
    <col min="9209" max="9209" width="12" style="38"/>
    <col min="9210" max="9210" width="14.33203125" style="38" customWidth="1"/>
    <col min="9211" max="9462" width="12" style="38"/>
    <col min="9463" max="9463" width="36.33203125" style="38" customWidth="1"/>
    <col min="9464" max="9464" width="22.33203125" style="38" customWidth="1"/>
    <col min="9465" max="9465" width="12" style="38"/>
    <col min="9466" max="9466" width="14.33203125" style="38" customWidth="1"/>
    <col min="9467" max="9718" width="12" style="38"/>
    <col min="9719" max="9719" width="36.33203125" style="38" customWidth="1"/>
    <col min="9720" max="9720" width="22.33203125" style="38" customWidth="1"/>
    <col min="9721" max="9721" width="12" style="38"/>
    <col min="9722" max="9722" width="14.33203125" style="38" customWidth="1"/>
    <col min="9723" max="9974" width="12" style="38"/>
    <col min="9975" max="9975" width="36.33203125" style="38" customWidth="1"/>
    <col min="9976" max="9976" width="22.33203125" style="38" customWidth="1"/>
    <col min="9977" max="9977" width="12" style="38"/>
    <col min="9978" max="9978" width="14.33203125" style="38" customWidth="1"/>
    <col min="9979" max="10230" width="12" style="38"/>
    <col min="10231" max="10231" width="36.33203125" style="38" customWidth="1"/>
    <col min="10232" max="10232" width="22.33203125" style="38" customWidth="1"/>
    <col min="10233" max="10233" width="12" style="38"/>
    <col min="10234" max="10234" width="14.33203125" style="38" customWidth="1"/>
    <col min="10235" max="10486" width="12" style="38"/>
    <col min="10487" max="10487" width="36.33203125" style="38" customWidth="1"/>
    <col min="10488" max="10488" width="22.33203125" style="38" customWidth="1"/>
    <col min="10489" max="10489" width="12" style="38"/>
    <col min="10490" max="10490" width="14.33203125" style="38" customWidth="1"/>
    <col min="10491" max="10742" width="12" style="38"/>
    <col min="10743" max="10743" width="36.33203125" style="38" customWidth="1"/>
    <col min="10744" max="10744" width="22.33203125" style="38" customWidth="1"/>
    <col min="10745" max="10745" width="12" style="38"/>
    <col min="10746" max="10746" width="14.33203125" style="38" customWidth="1"/>
    <col min="10747" max="10998" width="12" style="38"/>
    <col min="10999" max="10999" width="36.33203125" style="38" customWidth="1"/>
    <col min="11000" max="11000" width="22.33203125" style="38" customWidth="1"/>
    <col min="11001" max="11001" width="12" style="38"/>
    <col min="11002" max="11002" width="14.33203125" style="38" customWidth="1"/>
    <col min="11003" max="11254" width="12" style="38"/>
    <col min="11255" max="11255" width="36.33203125" style="38" customWidth="1"/>
    <col min="11256" max="11256" width="22.33203125" style="38" customWidth="1"/>
    <col min="11257" max="11257" width="12" style="38"/>
    <col min="11258" max="11258" width="14.33203125" style="38" customWidth="1"/>
    <col min="11259" max="11510" width="12" style="38"/>
    <col min="11511" max="11511" width="36.33203125" style="38" customWidth="1"/>
    <col min="11512" max="11512" width="22.33203125" style="38" customWidth="1"/>
    <col min="11513" max="11513" width="12" style="38"/>
    <col min="11514" max="11514" width="14.33203125" style="38" customWidth="1"/>
    <col min="11515" max="11766" width="12" style="38"/>
    <col min="11767" max="11767" width="36.33203125" style="38" customWidth="1"/>
    <col min="11768" max="11768" width="22.33203125" style="38" customWidth="1"/>
    <col min="11769" max="11769" width="12" style="38"/>
    <col min="11770" max="11770" width="14.33203125" style="38" customWidth="1"/>
    <col min="11771" max="12022" width="12" style="38"/>
    <col min="12023" max="12023" width="36.33203125" style="38" customWidth="1"/>
    <col min="12024" max="12024" width="22.33203125" style="38" customWidth="1"/>
    <col min="12025" max="12025" width="12" style="38"/>
    <col min="12026" max="12026" width="14.33203125" style="38" customWidth="1"/>
    <col min="12027" max="12278" width="12" style="38"/>
    <col min="12279" max="12279" width="36.33203125" style="38" customWidth="1"/>
    <col min="12280" max="12280" width="22.33203125" style="38" customWidth="1"/>
    <col min="12281" max="12281" width="12" style="38"/>
    <col min="12282" max="12282" width="14.33203125" style="38" customWidth="1"/>
    <col min="12283" max="12534" width="12" style="38"/>
    <col min="12535" max="12535" width="36.33203125" style="38" customWidth="1"/>
    <col min="12536" max="12536" width="22.33203125" style="38" customWidth="1"/>
    <col min="12537" max="12537" width="12" style="38"/>
    <col min="12538" max="12538" width="14.33203125" style="38" customWidth="1"/>
    <col min="12539" max="12790" width="12" style="38"/>
    <col min="12791" max="12791" width="36.33203125" style="38" customWidth="1"/>
    <col min="12792" max="12792" width="22.33203125" style="38" customWidth="1"/>
    <col min="12793" max="12793" width="12" style="38"/>
    <col min="12794" max="12794" width="14.33203125" style="38" customWidth="1"/>
    <col min="12795" max="13046" width="12" style="38"/>
    <col min="13047" max="13047" width="36.33203125" style="38" customWidth="1"/>
    <col min="13048" max="13048" width="22.33203125" style="38" customWidth="1"/>
    <col min="13049" max="13049" width="12" style="38"/>
    <col min="13050" max="13050" width="14.33203125" style="38" customWidth="1"/>
    <col min="13051" max="13302" width="12" style="38"/>
    <col min="13303" max="13303" width="36.33203125" style="38" customWidth="1"/>
    <col min="13304" max="13304" width="22.33203125" style="38" customWidth="1"/>
    <col min="13305" max="13305" width="12" style="38"/>
    <col min="13306" max="13306" width="14.33203125" style="38" customWidth="1"/>
    <col min="13307" max="13558" width="12" style="38"/>
    <col min="13559" max="13559" width="36.33203125" style="38" customWidth="1"/>
    <col min="13560" max="13560" width="22.33203125" style="38" customWidth="1"/>
    <col min="13561" max="13561" width="12" style="38"/>
    <col min="13562" max="13562" width="14.33203125" style="38" customWidth="1"/>
    <col min="13563" max="13814" width="12" style="38"/>
    <col min="13815" max="13815" width="36.33203125" style="38" customWidth="1"/>
    <col min="13816" max="13816" width="22.33203125" style="38" customWidth="1"/>
    <col min="13817" max="13817" width="12" style="38"/>
    <col min="13818" max="13818" width="14.33203125" style="38" customWidth="1"/>
    <col min="13819" max="14070" width="12" style="38"/>
    <col min="14071" max="14071" width="36.33203125" style="38" customWidth="1"/>
    <col min="14072" max="14072" width="22.33203125" style="38" customWidth="1"/>
    <col min="14073" max="14073" width="12" style="38"/>
    <col min="14074" max="14074" width="14.33203125" style="38" customWidth="1"/>
    <col min="14075" max="14326" width="12" style="38"/>
    <col min="14327" max="14327" width="36.33203125" style="38" customWidth="1"/>
    <col min="14328" max="14328" width="22.33203125" style="38" customWidth="1"/>
    <col min="14329" max="14329" width="12" style="38"/>
    <col min="14330" max="14330" width="14.33203125" style="38" customWidth="1"/>
    <col min="14331" max="14582" width="12" style="38"/>
    <col min="14583" max="14583" width="36.33203125" style="38" customWidth="1"/>
    <col min="14584" max="14584" width="22.33203125" style="38" customWidth="1"/>
    <col min="14585" max="14585" width="12" style="38"/>
    <col min="14586" max="14586" width="14.33203125" style="38" customWidth="1"/>
    <col min="14587" max="14838" width="12" style="38"/>
    <col min="14839" max="14839" width="36.33203125" style="38" customWidth="1"/>
    <col min="14840" max="14840" width="22.33203125" style="38" customWidth="1"/>
    <col min="14841" max="14841" width="12" style="38"/>
    <col min="14842" max="14842" width="14.33203125" style="38" customWidth="1"/>
    <col min="14843" max="15094" width="12" style="38"/>
    <col min="15095" max="15095" width="36.33203125" style="38" customWidth="1"/>
    <col min="15096" max="15096" width="22.33203125" style="38" customWidth="1"/>
    <col min="15097" max="15097" width="12" style="38"/>
    <col min="15098" max="15098" width="14.33203125" style="38" customWidth="1"/>
    <col min="15099" max="15350" width="12" style="38"/>
    <col min="15351" max="15351" width="36.33203125" style="38" customWidth="1"/>
    <col min="15352" max="15352" width="22.33203125" style="38" customWidth="1"/>
    <col min="15353" max="15353" width="12" style="38"/>
    <col min="15354" max="15354" width="14.33203125" style="38" customWidth="1"/>
    <col min="15355" max="15606" width="12" style="38"/>
    <col min="15607" max="15607" width="36.33203125" style="38" customWidth="1"/>
    <col min="15608" max="15608" width="22.33203125" style="38" customWidth="1"/>
    <col min="15609" max="15609" width="12" style="38"/>
    <col min="15610" max="15610" width="14.33203125" style="38" customWidth="1"/>
    <col min="15611" max="15862" width="12" style="38"/>
    <col min="15863" max="15863" width="36.33203125" style="38" customWidth="1"/>
    <col min="15864" max="15864" width="22.33203125" style="38" customWidth="1"/>
    <col min="15865" max="15865" width="12" style="38"/>
    <col min="15866" max="15866" width="14.33203125" style="38" customWidth="1"/>
    <col min="15867" max="16118" width="12" style="38"/>
    <col min="16119" max="16119" width="36.33203125" style="38" customWidth="1"/>
    <col min="16120" max="16120" width="22.33203125" style="38" customWidth="1"/>
    <col min="16121" max="16121" width="12" style="38"/>
    <col min="16122" max="16122" width="14.33203125" style="38" customWidth="1"/>
    <col min="16123" max="16384" width="12" style="38"/>
  </cols>
  <sheetData>
    <row r="1" spans="1:8" ht="20.100000000000001" customHeight="1" x14ac:dyDescent="0.2">
      <c r="A1" s="970"/>
      <c r="B1" s="1047" t="s">
        <v>0</v>
      </c>
      <c r="C1" s="1047"/>
      <c r="D1" s="189" t="s">
        <v>104</v>
      </c>
      <c r="E1" s="34"/>
    </row>
    <row r="2" spans="1:8" ht="20.100000000000001" customHeight="1" x14ac:dyDescent="0.2">
      <c r="A2" s="970"/>
      <c r="B2" s="1047" t="s">
        <v>732</v>
      </c>
      <c r="C2" s="1047"/>
    </row>
    <row r="3" spans="1:8" ht="20.100000000000001" customHeight="1" x14ac:dyDescent="0.2">
      <c r="A3" s="970"/>
      <c r="B3" s="400" t="s">
        <v>2</v>
      </c>
      <c r="C3" s="379" t="str">
        <f>Instructivo!G3</f>
        <v>VERSIÓN: 04</v>
      </c>
    </row>
    <row r="4" spans="1:8" ht="24.75" customHeight="1" thickBot="1" x14ac:dyDescent="0.25">
      <c r="A4" s="1048"/>
      <c r="B4" s="1048"/>
      <c r="C4" s="1048"/>
    </row>
    <row r="5" spans="1:8" ht="20.100000000000001" customHeight="1" thickBot="1" x14ac:dyDescent="0.25">
      <c r="A5" s="137" t="s">
        <v>628</v>
      </c>
      <c r="B5" s="1049">
        <v>2024</v>
      </c>
      <c r="C5" s="1050"/>
    </row>
    <row r="6" spans="1:8" ht="20.100000000000001" customHeight="1" thickBot="1" x14ac:dyDescent="0.25">
      <c r="A6" s="137" t="s">
        <v>629</v>
      </c>
      <c r="B6" s="1049" t="s">
        <v>733</v>
      </c>
      <c r="C6" s="1050"/>
    </row>
    <row r="7" spans="1:8" ht="20.100000000000001" customHeight="1" thickBot="1" x14ac:dyDescent="0.25">
      <c r="A7" s="139"/>
      <c r="B7" s="140"/>
      <c r="C7" s="140"/>
    </row>
    <row r="8" spans="1:8" ht="33" customHeight="1" x14ac:dyDescent="0.2">
      <c r="A8" s="149" t="s">
        <v>734</v>
      </c>
      <c r="B8" s="1054" t="s">
        <v>735</v>
      </c>
      <c r="C8" s="1055"/>
    </row>
    <row r="9" spans="1:8" ht="20.100000000000001" customHeight="1" x14ac:dyDescent="0.2">
      <c r="A9" s="260" t="s">
        <v>414</v>
      </c>
      <c r="B9" s="1056">
        <v>2400000</v>
      </c>
      <c r="C9" s="1057"/>
      <c r="D9" s="141"/>
      <c r="E9" s="142"/>
      <c r="G9" s="106"/>
      <c r="H9" s="106"/>
    </row>
    <row r="10" spans="1:8" ht="20.100000000000001" customHeight="1" x14ac:dyDescent="0.2">
      <c r="A10" s="260" t="s">
        <v>418</v>
      </c>
      <c r="B10" s="1056">
        <v>3989000</v>
      </c>
      <c r="C10" s="1057"/>
      <c r="H10" s="143"/>
    </row>
    <row r="11" spans="1:8" ht="20.100000000000001" customHeight="1" x14ac:dyDescent="0.2">
      <c r="A11" s="260" t="s">
        <v>497</v>
      </c>
      <c r="B11" s="1056">
        <v>4041000</v>
      </c>
      <c r="C11" s="1057"/>
      <c r="H11" s="144"/>
    </row>
    <row r="12" spans="1:8" ht="20.100000000000001" customHeight="1" x14ac:dyDescent="0.2">
      <c r="A12" s="260" t="s">
        <v>417</v>
      </c>
      <c r="B12" s="1056">
        <v>4687000</v>
      </c>
      <c r="C12" s="1057"/>
    </row>
    <row r="13" spans="1:8" ht="20.100000000000001" customHeight="1" x14ac:dyDescent="0.2">
      <c r="A13" s="260" t="s">
        <v>736</v>
      </c>
      <c r="B13" s="1056">
        <v>4996000</v>
      </c>
      <c r="C13" s="1057"/>
    </row>
    <row r="14" spans="1:8" ht="20.100000000000001" customHeight="1" x14ac:dyDescent="0.2">
      <c r="A14" s="260" t="s">
        <v>415</v>
      </c>
      <c r="B14" s="1056">
        <v>7347000</v>
      </c>
      <c r="C14" s="1057"/>
    </row>
    <row r="15" spans="1:8" ht="20.100000000000001" customHeight="1" thickBot="1" x14ac:dyDescent="0.25">
      <c r="A15" s="261" t="s">
        <v>737</v>
      </c>
      <c r="B15" s="1058">
        <v>8814000</v>
      </c>
      <c r="C15" s="1059"/>
    </row>
    <row r="16" spans="1:8" ht="20.100000000000001" customHeight="1" thickBot="1" x14ac:dyDescent="0.25">
      <c r="A16" s="145"/>
      <c r="B16" s="145"/>
      <c r="C16" s="145"/>
    </row>
    <row r="17" spans="1:3" ht="77.25" customHeight="1" thickBot="1" x14ac:dyDescent="0.25">
      <c r="A17" s="1051" t="s">
        <v>738</v>
      </c>
      <c r="B17" s="1052"/>
      <c r="C17" s="1053"/>
    </row>
    <row r="18" spans="1:3" ht="20.100000000000001" customHeight="1" x14ac:dyDescent="0.2">
      <c r="A18" s="145"/>
      <c r="B18" s="145"/>
      <c r="C18" s="145"/>
    </row>
  </sheetData>
  <sheetProtection algorithmName="SHA-512" hashValue="dJxpuOfu5zvsBpWnmu3oQD7E+E5+NQQ5rsSqBXclY9yX6y9MTQQ3FZ4bv0AtjTwhVyxfMtfakBxnJWtuimaOig==" saltValue="sD+QFfH+p8cC3nyQ/zL0cw==" spinCount="100000" sheet="1" formatCells="0" formatColumns="0" formatRows="0"/>
  <mergeCells count="15">
    <mergeCell ref="B6:C6"/>
    <mergeCell ref="A17:C17"/>
    <mergeCell ref="B8:C8"/>
    <mergeCell ref="B9:C9"/>
    <mergeCell ref="B10:C10"/>
    <mergeCell ref="B11:C11"/>
    <mergeCell ref="B12:C12"/>
    <mergeCell ref="B13:C13"/>
    <mergeCell ref="B14:C14"/>
    <mergeCell ref="B15:C15"/>
    <mergeCell ref="A1:A3"/>
    <mergeCell ref="B1:C1"/>
    <mergeCell ref="B2:C2"/>
    <mergeCell ref="A4:C4"/>
    <mergeCell ref="B5:C5"/>
  </mergeCells>
  <hyperlinks>
    <hyperlink ref="D1" location="ins" display="Instructivo" xr:uid="{00000000-0004-0000-1700-000000000000}"/>
  </hyperlinks>
  <printOptions horizontalCentered="1"/>
  <pageMargins left="0" right="0" top="0" bottom="0" header="0" footer="0"/>
  <pageSetup fitToHeight="0" orientation="landscape" verticalDpi="4294967292" r:id="rId1"/>
  <headerFooter>
    <oddFooter>&amp;R&amp;"Arial,Normal"&amp;K01+000Página &amp;P de &amp;N</oddFooter>
  </headerFooter>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19">
    <tabColor theme="7" tint="0.39997558519241921"/>
    <pageSetUpPr fitToPage="1"/>
  </sheetPr>
  <dimension ref="A1:BJ155"/>
  <sheetViews>
    <sheetView showGridLines="0" topLeftCell="A6" zoomScaleNormal="100" workbookViewId="0">
      <selection activeCell="C13" sqref="C13"/>
    </sheetView>
  </sheetViews>
  <sheetFormatPr baseColWidth="10" defaultColWidth="13.5" defaultRowHeight="20.100000000000001" customHeight="1" x14ac:dyDescent="0.2"/>
  <cols>
    <col min="1" max="1" width="27.5" style="146" customWidth="1"/>
    <col min="2" max="2" width="14.33203125" style="146" customWidth="1"/>
    <col min="3" max="3" width="15.83203125" style="160" customWidth="1"/>
    <col min="4" max="10" width="15.83203125" style="146" customWidth="1"/>
    <col min="11" max="62" width="13.5" style="147"/>
    <col min="63" max="16384" width="13.5" style="146"/>
  </cols>
  <sheetData>
    <row r="1" spans="1:11" ht="20.100000000000001" customHeight="1" x14ac:dyDescent="0.2">
      <c r="A1" s="1078"/>
      <c r="B1" s="1079"/>
      <c r="C1" s="1035" t="s">
        <v>0</v>
      </c>
      <c r="D1" s="1035"/>
      <c r="E1" s="1035"/>
      <c r="F1" s="1035"/>
      <c r="G1" s="1035"/>
      <c r="H1" s="1035"/>
      <c r="I1" s="1035"/>
      <c r="J1" s="1036"/>
      <c r="K1" s="189" t="s">
        <v>104</v>
      </c>
    </row>
    <row r="2" spans="1:11" ht="20.100000000000001" customHeight="1" x14ac:dyDescent="0.2">
      <c r="A2" s="1080"/>
      <c r="B2" s="1081"/>
      <c r="C2" s="1047" t="s">
        <v>739</v>
      </c>
      <c r="D2" s="1047"/>
      <c r="E2" s="1047"/>
      <c r="F2" s="1047"/>
      <c r="G2" s="1047"/>
      <c r="H2" s="1047"/>
      <c r="I2" s="1047"/>
      <c r="J2" s="1084"/>
    </row>
    <row r="3" spans="1:11" ht="20.100000000000001" customHeight="1" thickBot="1" x14ac:dyDescent="0.25">
      <c r="A3" s="1082"/>
      <c r="B3" s="1083"/>
      <c r="C3" s="845" t="s">
        <v>2</v>
      </c>
      <c r="D3" s="845"/>
      <c r="E3" s="845"/>
      <c r="F3" s="845"/>
      <c r="G3" s="845" t="str">
        <f>Instructivo!G3</f>
        <v>VERSIÓN: 04</v>
      </c>
      <c r="H3" s="845"/>
      <c r="I3" s="845"/>
      <c r="J3" s="848"/>
    </row>
    <row r="4" spans="1:11" ht="24" customHeight="1" x14ac:dyDescent="0.2">
      <c r="A4" s="152"/>
      <c r="B4" s="152"/>
      <c r="C4" s="152"/>
      <c r="D4" s="38"/>
      <c r="E4" s="147"/>
      <c r="F4" s="147"/>
      <c r="G4" s="147"/>
      <c r="H4" s="147"/>
      <c r="I4" s="147"/>
      <c r="J4" s="147"/>
    </row>
    <row r="5" spans="1:11" ht="20.100000000000001" customHeight="1" x14ac:dyDescent="0.2">
      <c r="A5" s="1103" t="s">
        <v>628</v>
      </c>
      <c r="B5" s="1103"/>
      <c r="C5" s="1103"/>
      <c r="D5" s="1094">
        <v>2024</v>
      </c>
      <c r="E5" s="1094"/>
      <c r="F5" s="1094"/>
      <c r="G5" s="1094"/>
      <c r="H5" s="1094"/>
      <c r="I5" s="1094"/>
      <c r="J5" s="1094"/>
    </row>
    <row r="6" spans="1:11" ht="20.100000000000001" customHeight="1" x14ac:dyDescent="0.2">
      <c r="A6" s="1103" t="s">
        <v>629</v>
      </c>
      <c r="B6" s="1103"/>
      <c r="C6" s="1103"/>
      <c r="D6" s="1094" t="s">
        <v>740</v>
      </c>
      <c r="E6" s="1094"/>
      <c r="F6" s="1094"/>
      <c r="G6" s="1094"/>
      <c r="H6" s="1094"/>
      <c r="I6" s="1094"/>
      <c r="J6" s="1094"/>
    </row>
    <row r="7" spans="1:11" ht="20.100000000000001" customHeight="1" x14ac:dyDescent="0.2">
      <c r="A7" s="1104" t="s">
        <v>741</v>
      </c>
      <c r="B7" s="1104"/>
      <c r="C7" s="1104"/>
      <c r="D7" s="1095">
        <v>1300000</v>
      </c>
      <c r="E7" s="1095"/>
      <c r="F7" s="1095"/>
      <c r="G7" s="1095"/>
      <c r="H7" s="1095"/>
      <c r="I7" s="1095"/>
      <c r="J7" s="1095"/>
    </row>
    <row r="8" spans="1:11" ht="20.100000000000001" customHeight="1" x14ac:dyDescent="0.2">
      <c r="A8" s="1104" t="s">
        <v>742</v>
      </c>
      <c r="B8" s="1104"/>
      <c r="C8" s="1104"/>
      <c r="D8" s="1095">
        <v>162000</v>
      </c>
      <c r="E8" s="1095"/>
      <c r="F8" s="1095"/>
      <c r="G8" s="1095"/>
      <c r="H8" s="1095"/>
      <c r="I8" s="1095"/>
      <c r="J8" s="1095"/>
    </row>
    <row r="9" spans="1:11" ht="20.100000000000001" customHeight="1" thickBot="1" x14ac:dyDescent="0.25">
      <c r="A9" s="140"/>
      <c r="B9" s="140"/>
      <c r="C9" s="140"/>
      <c r="D9" s="153"/>
      <c r="E9" s="153"/>
      <c r="F9" s="153"/>
      <c r="G9" s="153"/>
      <c r="H9" s="153"/>
      <c r="I9" s="153"/>
      <c r="J9" s="153"/>
    </row>
    <row r="10" spans="1:11" ht="20.100000000000001" customHeight="1" thickBot="1" x14ac:dyDescent="0.25">
      <c r="A10" s="1096" t="s">
        <v>743</v>
      </c>
      <c r="B10" s="1097"/>
      <c r="C10" s="1097"/>
      <c r="D10" s="1097"/>
      <c r="E10" s="1097"/>
      <c r="F10" s="1097"/>
      <c r="G10" s="1097"/>
      <c r="H10" s="1097"/>
      <c r="I10" s="1097"/>
      <c r="J10" s="1098"/>
    </row>
    <row r="11" spans="1:11" ht="20.100000000000001" customHeight="1" x14ac:dyDescent="0.2">
      <c r="A11" s="1099" t="s">
        <v>744</v>
      </c>
      <c r="B11" s="1100"/>
      <c r="C11" s="262">
        <v>1</v>
      </c>
      <c r="D11" s="262">
        <v>1.25</v>
      </c>
      <c r="E11" s="262">
        <v>1.5</v>
      </c>
      <c r="F11" s="262">
        <v>1.75</v>
      </c>
      <c r="G11" s="262">
        <v>2</v>
      </c>
      <c r="H11" s="263">
        <v>3</v>
      </c>
      <c r="I11" s="263">
        <v>4</v>
      </c>
      <c r="J11" s="264">
        <v>5</v>
      </c>
    </row>
    <row r="12" spans="1:11" ht="20.100000000000001" customHeight="1" x14ac:dyDescent="0.2">
      <c r="A12" s="1101" t="s">
        <v>745</v>
      </c>
      <c r="B12" s="1102"/>
      <c r="C12" s="265">
        <f>$D$7*C11</f>
        <v>1300000</v>
      </c>
      <c r="D12" s="265">
        <f>$D$7*D11</f>
        <v>1625000</v>
      </c>
      <c r="E12" s="265">
        <f t="shared" ref="E12:J12" si="0">$D$7*E11</f>
        <v>1950000</v>
      </c>
      <c r="F12" s="265">
        <f t="shared" si="0"/>
        <v>2275000</v>
      </c>
      <c r="G12" s="265">
        <f t="shared" si="0"/>
        <v>2600000</v>
      </c>
      <c r="H12" s="266">
        <f t="shared" si="0"/>
        <v>3900000</v>
      </c>
      <c r="I12" s="266">
        <f t="shared" si="0"/>
        <v>5200000</v>
      </c>
      <c r="J12" s="267">
        <f t="shared" si="0"/>
        <v>6500000</v>
      </c>
    </row>
    <row r="13" spans="1:11" ht="20.100000000000001" customHeight="1" x14ac:dyDescent="0.2">
      <c r="A13" s="1101" t="s">
        <v>746</v>
      </c>
      <c r="B13" s="1102"/>
      <c r="C13" s="268">
        <f>C29/30</f>
        <v>74947.777777777766</v>
      </c>
      <c r="D13" s="268">
        <f t="shared" ref="D13:I13" si="1">D29/30</f>
        <v>92096.222222222219</v>
      </c>
      <c r="E13" s="268">
        <f t="shared" si="1"/>
        <v>109244.66666666667</v>
      </c>
      <c r="F13" s="268">
        <f t="shared" si="1"/>
        <v>126393.11111111109</v>
      </c>
      <c r="G13" s="268">
        <f t="shared" si="1"/>
        <v>143541.55555555553</v>
      </c>
      <c r="H13" s="269">
        <f t="shared" si="1"/>
        <v>205781.33333333334</v>
      </c>
      <c r="I13" s="269">
        <f t="shared" si="1"/>
        <v>274375.11111111112</v>
      </c>
      <c r="J13" s="270">
        <f>J29/30</f>
        <v>342968.88888888888</v>
      </c>
    </row>
    <row r="14" spans="1:11" ht="20.100000000000001" customHeight="1" x14ac:dyDescent="0.2">
      <c r="A14" s="161" t="s">
        <v>402</v>
      </c>
      <c r="B14" s="162" t="s">
        <v>747</v>
      </c>
      <c r="C14" s="271" t="s">
        <v>748</v>
      </c>
      <c r="D14" s="271" t="s">
        <v>748</v>
      </c>
      <c r="E14" s="271" t="s">
        <v>748</v>
      </c>
      <c r="F14" s="271" t="s">
        <v>748</v>
      </c>
      <c r="G14" s="271" t="s">
        <v>748</v>
      </c>
      <c r="H14" s="271" t="s">
        <v>748</v>
      </c>
      <c r="I14" s="271" t="s">
        <v>748</v>
      </c>
      <c r="J14" s="272" t="s">
        <v>748</v>
      </c>
    </row>
    <row r="15" spans="1:11" ht="20.100000000000001" customHeight="1" x14ac:dyDescent="0.2">
      <c r="A15" s="1085" t="s">
        <v>749</v>
      </c>
      <c r="B15" s="1086"/>
      <c r="C15" s="273"/>
      <c r="D15" s="273"/>
      <c r="E15" s="273"/>
      <c r="F15" s="273"/>
      <c r="G15" s="273"/>
      <c r="H15" s="273"/>
      <c r="I15" s="273"/>
      <c r="J15" s="274"/>
    </row>
    <row r="16" spans="1:11" ht="20.100000000000001" customHeight="1" x14ac:dyDescent="0.2">
      <c r="A16" s="283" t="s">
        <v>750</v>
      </c>
      <c r="B16" s="284">
        <v>8.5000000000000006E-2</v>
      </c>
      <c r="C16" s="275">
        <f>$C$12*B16</f>
        <v>110500.00000000001</v>
      </c>
      <c r="D16" s="275">
        <f>$D$12*B16</f>
        <v>138125</v>
      </c>
      <c r="E16" s="275">
        <f>$E$12*B16</f>
        <v>165750</v>
      </c>
      <c r="F16" s="275">
        <f>$F$12*B16</f>
        <v>193375</v>
      </c>
      <c r="G16" s="275">
        <f>$G$12*B16</f>
        <v>221000.00000000003</v>
      </c>
      <c r="H16" s="275">
        <f>$H$12*B16</f>
        <v>331500</v>
      </c>
      <c r="I16" s="275">
        <f>$I$12*B16</f>
        <v>442000.00000000006</v>
      </c>
      <c r="J16" s="276">
        <f>$J$12*B16</f>
        <v>552500</v>
      </c>
    </row>
    <row r="17" spans="1:10" ht="20.100000000000001" customHeight="1" x14ac:dyDescent="0.2">
      <c r="A17" s="283" t="s">
        <v>751</v>
      </c>
      <c r="B17" s="284">
        <v>0.12</v>
      </c>
      <c r="C17" s="275">
        <f>$C$12*B17</f>
        <v>156000</v>
      </c>
      <c r="D17" s="275">
        <f>$D$12*B17</f>
        <v>195000</v>
      </c>
      <c r="E17" s="275">
        <f>$E$12*B17</f>
        <v>234000</v>
      </c>
      <c r="F17" s="275">
        <f>$F$12*B17</f>
        <v>273000</v>
      </c>
      <c r="G17" s="275">
        <f>$G$12*B17</f>
        <v>312000</v>
      </c>
      <c r="H17" s="275">
        <f>$H$12*B17</f>
        <v>468000</v>
      </c>
      <c r="I17" s="275">
        <f>$I$12*B17</f>
        <v>624000</v>
      </c>
      <c r="J17" s="276">
        <f>$J$12*B17</f>
        <v>780000</v>
      </c>
    </row>
    <row r="18" spans="1:10" ht="20.100000000000001" customHeight="1" x14ac:dyDescent="0.2">
      <c r="A18" s="283" t="s">
        <v>752</v>
      </c>
      <c r="B18" s="285">
        <v>6.9599999999999995E-2</v>
      </c>
      <c r="C18" s="275">
        <f>$C$12*B18</f>
        <v>90480</v>
      </c>
      <c r="D18" s="275">
        <f>$D$12*B18</f>
        <v>113099.99999999999</v>
      </c>
      <c r="E18" s="275">
        <f>$E$12*B18</f>
        <v>135720</v>
      </c>
      <c r="F18" s="275">
        <f>$F$12*B18</f>
        <v>158340</v>
      </c>
      <c r="G18" s="275">
        <f>$G$12*B18</f>
        <v>180960</v>
      </c>
      <c r="H18" s="275">
        <f>$H$12*B18</f>
        <v>271440</v>
      </c>
      <c r="I18" s="275">
        <f>$I$12*B18</f>
        <v>361920</v>
      </c>
      <c r="J18" s="276">
        <f>$J$12*B18</f>
        <v>452399.99999999994</v>
      </c>
    </row>
    <row r="19" spans="1:10" ht="20.100000000000001" customHeight="1" x14ac:dyDescent="0.2">
      <c r="A19" s="1087" t="s">
        <v>753</v>
      </c>
      <c r="B19" s="1088"/>
      <c r="C19" s="277"/>
      <c r="D19" s="277"/>
      <c r="E19" s="277"/>
      <c r="F19" s="277"/>
      <c r="G19" s="277"/>
      <c r="H19" s="277"/>
      <c r="I19" s="277"/>
      <c r="J19" s="278"/>
    </row>
    <row r="20" spans="1:10" ht="20.100000000000001" customHeight="1" x14ac:dyDescent="0.2">
      <c r="A20" s="283" t="s">
        <v>754</v>
      </c>
      <c r="B20" s="284">
        <v>0.04</v>
      </c>
      <c r="C20" s="275">
        <f>$C$12*B20</f>
        <v>52000</v>
      </c>
      <c r="D20" s="275">
        <f>$D$12*B20</f>
        <v>65000</v>
      </c>
      <c r="E20" s="275">
        <f>$E$12*B20</f>
        <v>78000</v>
      </c>
      <c r="F20" s="275">
        <f>$F$12*B20</f>
        <v>91000</v>
      </c>
      <c r="G20" s="275">
        <f>$G$12*B20</f>
        <v>104000</v>
      </c>
      <c r="H20" s="275">
        <f>$H$12*B20</f>
        <v>156000</v>
      </c>
      <c r="I20" s="275">
        <f>$I$12*B20</f>
        <v>208000</v>
      </c>
      <c r="J20" s="276">
        <f>$J$12*B20</f>
        <v>260000</v>
      </c>
    </row>
    <row r="21" spans="1:10" ht="20.100000000000001" customHeight="1" x14ac:dyDescent="0.2">
      <c r="A21" s="283" t="s">
        <v>755</v>
      </c>
      <c r="B21" s="284">
        <v>0.03</v>
      </c>
      <c r="C21" s="275">
        <f>$C$12*B21</f>
        <v>39000</v>
      </c>
      <c r="D21" s="275">
        <f>$D$12*B21</f>
        <v>48750</v>
      </c>
      <c r="E21" s="275">
        <f>$E$12*B21</f>
        <v>58500</v>
      </c>
      <c r="F21" s="275">
        <f>$F$12*B21</f>
        <v>68250</v>
      </c>
      <c r="G21" s="275">
        <f>$G$12*B21</f>
        <v>78000</v>
      </c>
      <c r="H21" s="275">
        <f>$H$12*B21</f>
        <v>117000</v>
      </c>
      <c r="I21" s="275">
        <f>$I$12*B21</f>
        <v>156000</v>
      </c>
      <c r="J21" s="276">
        <f>$J$12*B21</f>
        <v>195000</v>
      </c>
    </row>
    <row r="22" spans="1:10" ht="20.100000000000001" customHeight="1" x14ac:dyDescent="0.2">
      <c r="A22" s="283" t="s">
        <v>756</v>
      </c>
      <c r="B22" s="284">
        <v>0.02</v>
      </c>
      <c r="C22" s="275">
        <f>$C$12*B22</f>
        <v>26000</v>
      </c>
      <c r="D22" s="275">
        <f>$D$12*B22</f>
        <v>32500</v>
      </c>
      <c r="E22" s="275">
        <f>$E$12*B22</f>
        <v>39000</v>
      </c>
      <c r="F22" s="275">
        <f>$F$12*B22</f>
        <v>45500</v>
      </c>
      <c r="G22" s="275">
        <f>$G$12*B22</f>
        <v>52000</v>
      </c>
      <c r="H22" s="275">
        <f>$H$12*B22</f>
        <v>78000</v>
      </c>
      <c r="I22" s="275">
        <f>$I$12*B22</f>
        <v>104000</v>
      </c>
      <c r="J22" s="276">
        <f>$J$12*B22</f>
        <v>130000</v>
      </c>
    </row>
    <row r="23" spans="1:10" ht="20.100000000000001" customHeight="1" x14ac:dyDescent="0.2">
      <c r="A23" s="1087" t="s">
        <v>757</v>
      </c>
      <c r="B23" s="1088"/>
      <c r="C23" s="277"/>
      <c r="D23" s="277"/>
      <c r="E23" s="273"/>
      <c r="F23" s="273"/>
      <c r="G23" s="273"/>
      <c r="H23" s="273"/>
      <c r="I23" s="273"/>
      <c r="J23" s="274"/>
    </row>
    <row r="24" spans="1:10" ht="20.100000000000001" customHeight="1" x14ac:dyDescent="0.2">
      <c r="A24" s="286" t="s">
        <v>758</v>
      </c>
      <c r="B24" s="287">
        <v>8.3333333333333301E-2</v>
      </c>
      <c r="C24" s="275">
        <f>($C$12+$D$8)*B24</f>
        <v>121833.33333333328</v>
      </c>
      <c r="D24" s="275">
        <f>($D$12+$D$8)*B24</f>
        <v>148916.6666666666</v>
      </c>
      <c r="E24" s="275">
        <f>(E12+$D$8)*$B$24</f>
        <v>175999.99999999994</v>
      </c>
      <c r="F24" s="275">
        <f>(F12+$D$8)*$B$24</f>
        <v>203083.33333333326</v>
      </c>
      <c r="G24" s="275">
        <f>(G12+$D$8)*$B$24</f>
        <v>230166.66666666657</v>
      </c>
      <c r="H24" s="275">
        <f>H12*$B$24</f>
        <v>324999.99999999988</v>
      </c>
      <c r="I24" s="275">
        <f>I12*$B$24</f>
        <v>433333.33333333314</v>
      </c>
      <c r="J24" s="276">
        <f>J12*$B$24</f>
        <v>541666.66666666651</v>
      </c>
    </row>
    <row r="25" spans="1:10" ht="20.100000000000001" customHeight="1" x14ac:dyDescent="0.2">
      <c r="A25" s="286" t="s">
        <v>759</v>
      </c>
      <c r="B25" s="287">
        <v>0.12</v>
      </c>
      <c r="C25" s="275">
        <f>C24*$B$25</f>
        <v>14619.999999999995</v>
      </c>
      <c r="D25" s="275">
        <f t="shared" ref="D25:J25" si="2">D24*$B$25</f>
        <v>17869.999999999993</v>
      </c>
      <c r="E25" s="275">
        <f t="shared" si="2"/>
        <v>21119.999999999993</v>
      </c>
      <c r="F25" s="275">
        <f t="shared" si="2"/>
        <v>24369.999999999989</v>
      </c>
      <c r="G25" s="275">
        <f t="shared" si="2"/>
        <v>27619.999999999989</v>
      </c>
      <c r="H25" s="275">
        <f t="shared" si="2"/>
        <v>38999.999999999985</v>
      </c>
      <c r="I25" s="275">
        <f t="shared" si="2"/>
        <v>51999.999999999978</v>
      </c>
      <c r="J25" s="276">
        <f t="shared" si="2"/>
        <v>64999.999999999978</v>
      </c>
    </row>
    <row r="26" spans="1:10" ht="20.100000000000001" customHeight="1" x14ac:dyDescent="0.2">
      <c r="A26" s="286" t="s">
        <v>760</v>
      </c>
      <c r="B26" s="287">
        <v>8.3333333333333329E-2</v>
      </c>
      <c r="C26" s="275">
        <f>(C12+$D$8)*$B$26</f>
        <v>121833.33333333333</v>
      </c>
      <c r="D26" s="275">
        <f>(D12+$D$8)*$B$26</f>
        <v>148916.66666666666</v>
      </c>
      <c r="E26" s="275">
        <f>(E12+$D$8)*$B$26</f>
        <v>176000</v>
      </c>
      <c r="F26" s="275">
        <f>(F12+$D$8)*$B$26</f>
        <v>203083.33333333331</v>
      </c>
      <c r="G26" s="275">
        <f>(G12+$D$8)*$B$26</f>
        <v>230166.66666666666</v>
      </c>
      <c r="H26" s="275">
        <f>H12*$B$26</f>
        <v>325000</v>
      </c>
      <c r="I26" s="275">
        <f>I12*$B$26</f>
        <v>433333.33333333331</v>
      </c>
      <c r="J26" s="276">
        <f>J12*$B$26</f>
        <v>541666.66666666663</v>
      </c>
    </row>
    <row r="27" spans="1:10" ht="20.100000000000001" customHeight="1" x14ac:dyDescent="0.2">
      <c r="A27" s="283" t="s">
        <v>761</v>
      </c>
      <c r="B27" s="285">
        <f>B24/2</f>
        <v>4.166666666666665E-2</v>
      </c>
      <c r="C27" s="275">
        <f>C12*$B$27</f>
        <v>54166.666666666642</v>
      </c>
      <c r="D27" s="275">
        <f t="shared" ref="D27:J27" si="3">D12*$B$27</f>
        <v>67708.333333333314</v>
      </c>
      <c r="E27" s="275">
        <f t="shared" si="3"/>
        <v>81249.999999999971</v>
      </c>
      <c r="F27" s="275">
        <f t="shared" si="3"/>
        <v>94791.666666666628</v>
      </c>
      <c r="G27" s="275">
        <f t="shared" si="3"/>
        <v>108333.33333333328</v>
      </c>
      <c r="H27" s="275">
        <f t="shared" si="3"/>
        <v>162499.99999999994</v>
      </c>
      <c r="I27" s="275">
        <f t="shared" si="3"/>
        <v>216666.66666666657</v>
      </c>
      <c r="J27" s="276">
        <f t="shared" si="3"/>
        <v>270833.33333333326</v>
      </c>
    </row>
    <row r="28" spans="1:10" ht="20.100000000000001" customHeight="1" x14ac:dyDescent="0.2">
      <c r="A28" s="1085" t="s">
        <v>762</v>
      </c>
      <c r="B28" s="1086"/>
      <c r="C28" s="279">
        <f>SUM(C16:C27)</f>
        <v>786433.33333333326</v>
      </c>
      <c r="D28" s="279">
        <f t="shared" ref="D28:J28" si="4">SUM(D16:D27)</f>
        <v>975886.66666666651</v>
      </c>
      <c r="E28" s="279">
        <f t="shared" si="4"/>
        <v>1165340</v>
      </c>
      <c r="F28" s="279">
        <f t="shared" si="4"/>
        <v>1354793.333333333</v>
      </c>
      <c r="G28" s="279">
        <f t="shared" si="4"/>
        <v>1544246.6666666665</v>
      </c>
      <c r="H28" s="279">
        <f t="shared" si="4"/>
        <v>2273440</v>
      </c>
      <c r="I28" s="279">
        <f t="shared" si="4"/>
        <v>3031253.333333333</v>
      </c>
      <c r="J28" s="280">
        <f t="shared" si="4"/>
        <v>3789066.666666666</v>
      </c>
    </row>
    <row r="29" spans="1:10" ht="20.100000000000001" customHeight="1" thickBot="1" x14ac:dyDescent="0.25">
      <c r="A29" s="1092" t="s">
        <v>763</v>
      </c>
      <c r="B29" s="1093"/>
      <c r="C29" s="281">
        <f>C12+$D$8+C28</f>
        <v>2248433.333333333</v>
      </c>
      <c r="D29" s="281">
        <f t="shared" ref="D29:G29" si="5">D12+$D$8+D28</f>
        <v>2762886.6666666665</v>
      </c>
      <c r="E29" s="281">
        <f t="shared" si="5"/>
        <v>3277340</v>
      </c>
      <c r="F29" s="281">
        <f t="shared" si="5"/>
        <v>3791793.333333333</v>
      </c>
      <c r="G29" s="281">
        <f t="shared" si="5"/>
        <v>4306246.666666666</v>
      </c>
      <c r="H29" s="281">
        <f>H12+H28</f>
        <v>6173440</v>
      </c>
      <c r="I29" s="281">
        <f>I12+I28</f>
        <v>8231253.333333333</v>
      </c>
      <c r="J29" s="282">
        <f>J12+J28</f>
        <v>10289066.666666666</v>
      </c>
    </row>
    <row r="30" spans="1:10" s="147" customFormat="1" ht="20.100000000000001" customHeight="1" thickBot="1" x14ac:dyDescent="0.25">
      <c r="A30" s="154"/>
      <c r="B30" s="154"/>
      <c r="C30" s="155"/>
      <c r="D30" s="156"/>
      <c r="E30" s="155"/>
      <c r="F30" s="155"/>
      <c r="G30" s="155"/>
      <c r="H30" s="155"/>
      <c r="I30" s="155"/>
      <c r="J30" s="155"/>
    </row>
    <row r="31" spans="1:10" s="147" customFormat="1" ht="20.100000000000001" customHeight="1" x14ac:dyDescent="0.2">
      <c r="A31" s="1089" t="s">
        <v>764</v>
      </c>
      <c r="B31" s="1090"/>
      <c r="C31" s="1090"/>
      <c r="D31" s="1090"/>
      <c r="E31" s="1090"/>
      <c r="F31" s="1090"/>
      <c r="G31" s="1090"/>
      <c r="H31" s="1090"/>
      <c r="I31" s="1090"/>
      <c r="J31" s="1091"/>
    </row>
    <row r="32" spans="1:10" ht="20.100000000000001" customHeight="1" x14ac:dyDescent="0.2">
      <c r="A32" s="1065" t="s">
        <v>765</v>
      </c>
      <c r="B32" s="1066"/>
      <c r="C32" s="288">
        <f>(C29-C12)/C12</f>
        <v>0.72956410256410231</v>
      </c>
      <c r="D32" s="288">
        <f>(D29-D12)/D12</f>
        <v>0.70023794871794864</v>
      </c>
      <c r="E32" s="288">
        <f>(E29-E12)/E12</f>
        <v>0.68068717948717949</v>
      </c>
      <c r="F32" s="288">
        <f>(F29-F12)/F12</f>
        <v>0.66672234432234423</v>
      </c>
      <c r="G32" s="288">
        <f t="shared" ref="G32" si="6">(G29-G12)/G12</f>
        <v>0.65624871794871775</v>
      </c>
      <c r="H32" s="288">
        <f>(H29-H12)/H12</f>
        <v>0.5829333333333333</v>
      </c>
      <c r="I32" s="288">
        <f>(I29-I12)/I12</f>
        <v>0.5829333333333333</v>
      </c>
      <c r="J32" s="289">
        <f>(J29-J12)/J12</f>
        <v>0.58293333333333319</v>
      </c>
    </row>
    <row r="33" spans="1:10" s="147" customFormat="1" ht="20.100000000000001" customHeight="1" x14ac:dyDescent="0.2">
      <c r="A33" s="1065" t="s">
        <v>766</v>
      </c>
      <c r="B33" s="1066"/>
      <c r="C33" s="290">
        <f>C34/(1+C32)</f>
        <v>43333.333333333328</v>
      </c>
      <c r="D33" s="290">
        <f t="shared" ref="D33:J33" si="7">D34/(1+D32)</f>
        <v>54166.666666666664</v>
      </c>
      <c r="E33" s="290">
        <f t="shared" si="7"/>
        <v>65000</v>
      </c>
      <c r="F33" s="290">
        <f t="shared" si="7"/>
        <v>75833.333333333328</v>
      </c>
      <c r="G33" s="290">
        <f t="shared" si="7"/>
        <v>86666.666666666657</v>
      </c>
      <c r="H33" s="290">
        <f t="shared" si="7"/>
        <v>130000.00000000001</v>
      </c>
      <c r="I33" s="290">
        <f t="shared" si="7"/>
        <v>173333.33333333334</v>
      </c>
      <c r="J33" s="291">
        <f t="shared" si="7"/>
        <v>216666.66666666669</v>
      </c>
    </row>
    <row r="34" spans="1:10" s="147" customFormat="1" ht="20.100000000000001" customHeight="1" thickBot="1" x14ac:dyDescent="0.25">
      <c r="A34" s="1067" t="s">
        <v>767</v>
      </c>
      <c r="B34" s="1068"/>
      <c r="C34" s="292">
        <f>C13</f>
        <v>74947.777777777766</v>
      </c>
      <c r="D34" s="292">
        <f t="shared" ref="D34:J34" si="8">D13</f>
        <v>92096.222222222219</v>
      </c>
      <c r="E34" s="292">
        <f t="shared" si="8"/>
        <v>109244.66666666667</v>
      </c>
      <c r="F34" s="292">
        <f t="shared" si="8"/>
        <v>126393.11111111109</v>
      </c>
      <c r="G34" s="292">
        <f t="shared" si="8"/>
        <v>143541.55555555553</v>
      </c>
      <c r="H34" s="292">
        <f t="shared" si="8"/>
        <v>205781.33333333334</v>
      </c>
      <c r="I34" s="292">
        <f t="shared" si="8"/>
        <v>274375.11111111112</v>
      </c>
      <c r="J34" s="293">
        <f t="shared" si="8"/>
        <v>342968.88888888888</v>
      </c>
    </row>
    <row r="35" spans="1:10" s="147" customFormat="1" ht="20.100000000000001" customHeight="1" thickBot="1" x14ac:dyDescent="0.25">
      <c r="A35" s="157"/>
      <c r="B35" s="157"/>
      <c r="C35" s="157"/>
    </row>
    <row r="36" spans="1:10" s="147" customFormat="1" ht="20.100000000000001" customHeight="1" x14ac:dyDescent="0.2">
      <c r="A36" s="1075" t="s">
        <v>768</v>
      </c>
      <c r="B36" s="1076"/>
      <c r="C36" s="1076"/>
      <c r="D36" s="1076"/>
      <c r="E36" s="1076"/>
      <c r="F36" s="1076"/>
      <c r="G36" s="1076"/>
      <c r="H36" s="1076"/>
      <c r="I36" s="1076"/>
      <c r="J36" s="1077"/>
    </row>
    <row r="37" spans="1:10" s="147" customFormat="1" ht="16.5" customHeight="1" x14ac:dyDescent="0.2">
      <c r="A37" s="1069" t="s">
        <v>769</v>
      </c>
      <c r="B37" s="1070"/>
      <c r="C37" s="1070"/>
      <c r="D37" s="1070"/>
      <c r="E37" s="1070"/>
      <c r="F37" s="1070"/>
      <c r="G37" s="1070"/>
      <c r="H37" s="1070"/>
      <c r="I37" s="1070"/>
      <c r="J37" s="1071"/>
    </row>
    <row r="38" spans="1:10" s="147" customFormat="1" ht="40.5" customHeight="1" thickBot="1" x14ac:dyDescent="0.25">
      <c r="A38" s="1072" t="s">
        <v>770</v>
      </c>
      <c r="B38" s="1073"/>
      <c r="C38" s="1073"/>
      <c r="D38" s="1073"/>
      <c r="E38" s="1073"/>
      <c r="F38" s="1073"/>
      <c r="G38" s="1073"/>
      <c r="H38" s="1073"/>
      <c r="I38" s="1073"/>
      <c r="J38" s="1074"/>
    </row>
    <row r="39" spans="1:10" s="147" customFormat="1" ht="20.100000000000001" customHeight="1" thickBot="1" x14ac:dyDescent="0.25">
      <c r="B39" s="148"/>
      <c r="C39" s="158"/>
    </row>
    <row r="40" spans="1:10" s="147" customFormat="1" ht="20.100000000000001" customHeight="1" thickBot="1" x14ac:dyDescent="0.25">
      <c r="A40" s="1060" t="s">
        <v>771</v>
      </c>
      <c r="B40" s="1061"/>
      <c r="C40" s="1061"/>
      <c r="D40" s="1061"/>
      <c r="E40" s="1061"/>
      <c r="F40" s="1061"/>
      <c r="G40" s="1061"/>
      <c r="H40" s="1061"/>
      <c r="I40" s="1061"/>
      <c r="J40" s="1062"/>
    </row>
    <row r="41" spans="1:10" s="147" customFormat="1" ht="20.100000000000001" customHeight="1" x14ac:dyDescent="0.2">
      <c r="A41" s="294" t="s">
        <v>772</v>
      </c>
      <c r="B41" s="295">
        <v>0.125</v>
      </c>
      <c r="C41" s="296">
        <f>C33*$B$41</f>
        <v>5416.6666666666661</v>
      </c>
      <c r="D41" s="296">
        <f t="shared" ref="D41:J41" si="9">D33*$B$41</f>
        <v>6770.833333333333</v>
      </c>
      <c r="E41" s="296">
        <f t="shared" si="9"/>
        <v>8125</v>
      </c>
      <c r="F41" s="296">
        <f t="shared" si="9"/>
        <v>9479.1666666666661</v>
      </c>
      <c r="G41" s="296">
        <f t="shared" si="9"/>
        <v>10833.333333333332</v>
      </c>
      <c r="H41" s="296">
        <f t="shared" si="9"/>
        <v>16250.000000000002</v>
      </c>
      <c r="I41" s="296">
        <f t="shared" si="9"/>
        <v>21666.666666666668</v>
      </c>
      <c r="J41" s="297">
        <f t="shared" si="9"/>
        <v>27083.333333333336</v>
      </c>
    </row>
    <row r="42" spans="1:10" s="147" customFormat="1" ht="20.100000000000001" customHeight="1" x14ac:dyDescent="0.2">
      <c r="A42" s="298" t="s">
        <v>773</v>
      </c>
      <c r="B42" s="299">
        <v>0.16</v>
      </c>
      <c r="C42" s="300">
        <f>C33*$B$42</f>
        <v>6933.333333333333</v>
      </c>
      <c r="D42" s="300">
        <f t="shared" ref="D42:J42" si="10">D33*$B$42</f>
        <v>8666.6666666666661</v>
      </c>
      <c r="E42" s="300">
        <f t="shared" si="10"/>
        <v>10400</v>
      </c>
      <c r="F42" s="300">
        <f t="shared" si="10"/>
        <v>12133.333333333332</v>
      </c>
      <c r="G42" s="300">
        <f t="shared" si="10"/>
        <v>13866.666666666666</v>
      </c>
      <c r="H42" s="300">
        <f t="shared" si="10"/>
        <v>20800.000000000004</v>
      </c>
      <c r="I42" s="300">
        <f t="shared" si="10"/>
        <v>27733.333333333336</v>
      </c>
      <c r="J42" s="301">
        <f t="shared" si="10"/>
        <v>34666.666666666672</v>
      </c>
    </row>
    <row r="43" spans="1:10" s="147" customFormat="1" ht="20.100000000000001" customHeight="1" x14ac:dyDescent="0.2">
      <c r="A43" s="298" t="s">
        <v>774</v>
      </c>
      <c r="B43" s="302">
        <f>B18</f>
        <v>6.9599999999999995E-2</v>
      </c>
      <c r="C43" s="300">
        <f>C33*$B$43</f>
        <v>3015.9999999999995</v>
      </c>
      <c r="D43" s="300">
        <f t="shared" ref="D43:J43" si="11">D33*$B$43</f>
        <v>3769.9999999999995</v>
      </c>
      <c r="E43" s="300">
        <f t="shared" si="11"/>
        <v>4524</v>
      </c>
      <c r="F43" s="300">
        <f t="shared" si="11"/>
        <v>5277.9999999999991</v>
      </c>
      <c r="G43" s="300">
        <f t="shared" si="11"/>
        <v>6031.9999999999991</v>
      </c>
      <c r="H43" s="300">
        <f t="shared" si="11"/>
        <v>9048</v>
      </c>
      <c r="I43" s="300">
        <f t="shared" si="11"/>
        <v>12064</v>
      </c>
      <c r="J43" s="301">
        <f t="shared" si="11"/>
        <v>15080</v>
      </c>
    </row>
    <row r="44" spans="1:10" s="147" customFormat="1" ht="20.100000000000001" customHeight="1" thickBot="1" x14ac:dyDescent="0.25">
      <c r="A44" s="1063" t="s">
        <v>775</v>
      </c>
      <c r="B44" s="1064"/>
      <c r="C44" s="303">
        <f>SUM(C41:C43)</f>
        <v>15366</v>
      </c>
      <c r="D44" s="303">
        <f t="shared" ref="D44:J44" si="12">SUM(D41:D43)</f>
        <v>19207.5</v>
      </c>
      <c r="E44" s="303">
        <f t="shared" si="12"/>
        <v>23049</v>
      </c>
      <c r="F44" s="303">
        <f t="shared" si="12"/>
        <v>26890.5</v>
      </c>
      <c r="G44" s="303">
        <f t="shared" si="12"/>
        <v>30732</v>
      </c>
      <c r="H44" s="303">
        <f t="shared" si="12"/>
        <v>46098.000000000007</v>
      </c>
      <c r="I44" s="303">
        <f t="shared" si="12"/>
        <v>61464</v>
      </c>
      <c r="J44" s="304">
        <f t="shared" si="12"/>
        <v>76830</v>
      </c>
    </row>
    <row r="45" spans="1:10" s="147" customFormat="1" ht="28.5" customHeight="1" x14ac:dyDescent="0.2">
      <c r="B45" s="159"/>
      <c r="C45" s="159"/>
    </row>
    <row r="46" spans="1:10" s="147" customFormat="1" ht="65.25" customHeight="1" x14ac:dyDescent="0.2">
      <c r="B46" s="159"/>
      <c r="C46" s="159"/>
    </row>
    <row r="47" spans="1:10" s="147" customFormat="1" ht="20.100000000000001" customHeight="1" x14ac:dyDescent="0.2">
      <c r="C47" s="158"/>
    </row>
    <row r="48" spans="1:10" s="147" customFormat="1" ht="20.100000000000001" customHeight="1" x14ac:dyDescent="0.2">
      <c r="C48" s="158"/>
    </row>
    <row r="49" spans="3:3" s="147" customFormat="1" ht="20.100000000000001" customHeight="1" x14ac:dyDescent="0.2">
      <c r="C49" s="158"/>
    </row>
    <row r="50" spans="3:3" s="147" customFormat="1" ht="20.100000000000001" customHeight="1" x14ac:dyDescent="0.2">
      <c r="C50" s="158"/>
    </row>
    <row r="51" spans="3:3" s="147" customFormat="1" ht="20.100000000000001" customHeight="1" x14ac:dyDescent="0.2">
      <c r="C51" s="158"/>
    </row>
    <row r="52" spans="3:3" s="147" customFormat="1" ht="20.100000000000001" customHeight="1" x14ac:dyDescent="0.2">
      <c r="C52" s="158"/>
    </row>
    <row r="53" spans="3:3" s="147" customFormat="1" ht="20.100000000000001" customHeight="1" x14ac:dyDescent="0.2">
      <c r="C53" s="158"/>
    </row>
    <row r="54" spans="3:3" s="147" customFormat="1" ht="20.100000000000001" customHeight="1" x14ac:dyDescent="0.2">
      <c r="C54" s="158"/>
    </row>
    <row r="55" spans="3:3" s="147" customFormat="1" ht="20.100000000000001" customHeight="1" x14ac:dyDescent="0.2">
      <c r="C55" s="158"/>
    </row>
    <row r="56" spans="3:3" s="147" customFormat="1" ht="20.100000000000001" customHeight="1" x14ac:dyDescent="0.2">
      <c r="C56" s="158"/>
    </row>
    <row r="57" spans="3:3" s="147" customFormat="1" ht="20.100000000000001" customHeight="1" x14ac:dyDescent="0.2">
      <c r="C57" s="158"/>
    </row>
    <row r="58" spans="3:3" s="147" customFormat="1" ht="20.100000000000001" customHeight="1" x14ac:dyDescent="0.2">
      <c r="C58" s="158"/>
    </row>
    <row r="59" spans="3:3" s="147" customFormat="1" ht="20.100000000000001" customHeight="1" x14ac:dyDescent="0.2">
      <c r="C59" s="158"/>
    </row>
    <row r="60" spans="3:3" s="147" customFormat="1" ht="20.100000000000001" customHeight="1" x14ac:dyDescent="0.2">
      <c r="C60" s="158"/>
    </row>
    <row r="61" spans="3:3" s="147" customFormat="1" ht="20.100000000000001" customHeight="1" x14ac:dyDescent="0.2">
      <c r="C61" s="158"/>
    </row>
    <row r="62" spans="3:3" s="147" customFormat="1" ht="20.100000000000001" customHeight="1" x14ac:dyDescent="0.2">
      <c r="C62" s="158"/>
    </row>
    <row r="63" spans="3:3" s="147" customFormat="1" ht="20.100000000000001" customHeight="1" x14ac:dyDescent="0.2">
      <c r="C63" s="158"/>
    </row>
    <row r="64" spans="3:3" s="147" customFormat="1" ht="20.100000000000001" customHeight="1" x14ac:dyDescent="0.2">
      <c r="C64" s="158"/>
    </row>
    <row r="65" spans="3:3" s="147" customFormat="1" ht="20.100000000000001" customHeight="1" x14ac:dyDescent="0.2">
      <c r="C65" s="158"/>
    </row>
    <row r="66" spans="3:3" s="147" customFormat="1" ht="20.100000000000001" customHeight="1" x14ac:dyDescent="0.2">
      <c r="C66" s="158"/>
    </row>
    <row r="67" spans="3:3" s="147" customFormat="1" ht="20.100000000000001" customHeight="1" x14ac:dyDescent="0.2">
      <c r="C67" s="158"/>
    </row>
    <row r="68" spans="3:3" s="147" customFormat="1" ht="20.100000000000001" customHeight="1" x14ac:dyDescent="0.2">
      <c r="C68" s="158"/>
    </row>
    <row r="69" spans="3:3" s="147" customFormat="1" ht="20.100000000000001" customHeight="1" x14ac:dyDescent="0.2">
      <c r="C69" s="158"/>
    </row>
    <row r="70" spans="3:3" s="147" customFormat="1" ht="20.100000000000001" customHeight="1" x14ac:dyDescent="0.2">
      <c r="C70" s="158"/>
    </row>
    <row r="71" spans="3:3" s="147" customFormat="1" ht="20.100000000000001" customHeight="1" x14ac:dyDescent="0.2">
      <c r="C71" s="158"/>
    </row>
    <row r="72" spans="3:3" s="147" customFormat="1" ht="20.100000000000001" customHeight="1" x14ac:dyDescent="0.2">
      <c r="C72" s="158"/>
    </row>
    <row r="73" spans="3:3" s="147" customFormat="1" ht="20.100000000000001" customHeight="1" x14ac:dyDescent="0.2">
      <c r="C73" s="158"/>
    </row>
    <row r="74" spans="3:3" s="147" customFormat="1" ht="20.100000000000001" customHeight="1" x14ac:dyDescent="0.2">
      <c r="C74" s="158"/>
    </row>
    <row r="75" spans="3:3" s="147" customFormat="1" ht="20.100000000000001" customHeight="1" x14ac:dyDescent="0.2">
      <c r="C75" s="158"/>
    </row>
    <row r="76" spans="3:3" s="147" customFormat="1" ht="20.100000000000001" customHeight="1" x14ac:dyDescent="0.2">
      <c r="C76" s="158"/>
    </row>
    <row r="77" spans="3:3" s="147" customFormat="1" ht="20.100000000000001" customHeight="1" x14ac:dyDescent="0.2">
      <c r="C77" s="158"/>
    </row>
    <row r="78" spans="3:3" s="147" customFormat="1" ht="20.100000000000001" customHeight="1" x14ac:dyDescent="0.2">
      <c r="C78" s="158"/>
    </row>
    <row r="79" spans="3:3" s="147" customFormat="1" ht="20.100000000000001" customHeight="1" x14ac:dyDescent="0.2">
      <c r="C79" s="158"/>
    </row>
    <row r="80" spans="3:3" s="147" customFormat="1" ht="20.100000000000001" customHeight="1" x14ac:dyDescent="0.2">
      <c r="C80" s="158"/>
    </row>
    <row r="81" spans="3:3" s="147" customFormat="1" ht="20.100000000000001" customHeight="1" x14ac:dyDescent="0.2">
      <c r="C81" s="158"/>
    </row>
    <row r="82" spans="3:3" s="147" customFormat="1" ht="20.100000000000001" customHeight="1" x14ac:dyDescent="0.2">
      <c r="C82" s="158"/>
    </row>
    <row r="83" spans="3:3" s="147" customFormat="1" ht="20.100000000000001" customHeight="1" x14ac:dyDescent="0.2">
      <c r="C83" s="158"/>
    </row>
    <row r="84" spans="3:3" s="147" customFormat="1" ht="20.100000000000001" customHeight="1" x14ac:dyDescent="0.2">
      <c r="C84" s="158"/>
    </row>
    <row r="85" spans="3:3" s="147" customFormat="1" ht="20.100000000000001" customHeight="1" x14ac:dyDescent="0.2">
      <c r="C85" s="158"/>
    </row>
    <row r="86" spans="3:3" s="147" customFormat="1" ht="20.100000000000001" customHeight="1" x14ac:dyDescent="0.2">
      <c r="C86" s="158"/>
    </row>
    <row r="87" spans="3:3" s="147" customFormat="1" ht="20.100000000000001" customHeight="1" x14ac:dyDescent="0.2">
      <c r="C87" s="158"/>
    </row>
    <row r="88" spans="3:3" s="147" customFormat="1" ht="20.100000000000001" customHeight="1" x14ac:dyDescent="0.2">
      <c r="C88" s="158"/>
    </row>
    <row r="89" spans="3:3" s="147" customFormat="1" ht="20.100000000000001" customHeight="1" x14ac:dyDescent="0.2">
      <c r="C89" s="158"/>
    </row>
    <row r="90" spans="3:3" s="147" customFormat="1" ht="20.100000000000001" customHeight="1" x14ac:dyDescent="0.2">
      <c r="C90" s="158"/>
    </row>
    <row r="91" spans="3:3" s="147" customFormat="1" ht="20.100000000000001" customHeight="1" x14ac:dyDescent="0.2">
      <c r="C91" s="158"/>
    </row>
    <row r="92" spans="3:3" s="147" customFormat="1" ht="20.100000000000001" customHeight="1" x14ac:dyDescent="0.2">
      <c r="C92" s="158"/>
    </row>
    <row r="93" spans="3:3" s="147" customFormat="1" ht="20.100000000000001" customHeight="1" x14ac:dyDescent="0.2">
      <c r="C93" s="158"/>
    </row>
    <row r="94" spans="3:3" s="147" customFormat="1" ht="20.100000000000001" customHeight="1" x14ac:dyDescent="0.2">
      <c r="C94" s="158"/>
    </row>
    <row r="95" spans="3:3" s="147" customFormat="1" ht="20.100000000000001" customHeight="1" x14ac:dyDescent="0.2">
      <c r="C95" s="158"/>
    </row>
    <row r="96" spans="3:3" s="147" customFormat="1" ht="20.100000000000001" customHeight="1" x14ac:dyDescent="0.2">
      <c r="C96" s="158"/>
    </row>
    <row r="97" spans="3:3" s="147" customFormat="1" ht="20.100000000000001" customHeight="1" x14ac:dyDescent="0.2">
      <c r="C97" s="158"/>
    </row>
    <row r="98" spans="3:3" s="147" customFormat="1" ht="20.100000000000001" customHeight="1" x14ac:dyDescent="0.2">
      <c r="C98" s="158"/>
    </row>
    <row r="99" spans="3:3" s="147" customFormat="1" ht="20.100000000000001" customHeight="1" x14ac:dyDescent="0.2">
      <c r="C99" s="158"/>
    </row>
    <row r="100" spans="3:3" s="147" customFormat="1" ht="20.100000000000001" customHeight="1" x14ac:dyDescent="0.2">
      <c r="C100" s="158"/>
    </row>
    <row r="101" spans="3:3" s="147" customFormat="1" ht="20.100000000000001" customHeight="1" x14ac:dyDescent="0.2">
      <c r="C101" s="158"/>
    </row>
    <row r="102" spans="3:3" s="147" customFormat="1" ht="20.100000000000001" customHeight="1" x14ac:dyDescent="0.2">
      <c r="C102" s="158"/>
    </row>
    <row r="103" spans="3:3" s="147" customFormat="1" ht="20.100000000000001" customHeight="1" x14ac:dyDescent="0.2">
      <c r="C103" s="158"/>
    </row>
    <row r="104" spans="3:3" s="147" customFormat="1" ht="20.100000000000001" customHeight="1" x14ac:dyDescent="0.2">
      <c r="C104" s="158"/>
    </row>
    <row r="105" spans="3:3" s="147" customFormat="1" ht="20.100000000000001" customHeight="1" x14ac:dyDescent="0.2">
      <c r="C105" s="158"/>
    </row>
    <row r="106" spans="3:3" s="147" customFormat="1" ht="20.100000000000001" customHeight="1" x14ac:dyDescent="0.2">
      <c r="C106" s="158"/>
    </row>
    <row r="107" spans="3:3" s="147" customFormat="1" ht="20.100000000000001" customHeight="1" x14ac:dyDescent="0.2">
      <c r="C107" s="158"/>
    </row>
    <row r="108" spans="3:3" s="147" customFormat="1" ht="20.100000000000001" customHeight="1" x14ac:dyDescent="0.2">
      <c r="C108" s="158"/>
    </row>
    <row r="109" spans="3:3" s="147" customFormat="1" ht="20.100000000000001" customHeight="1" x14ac:dyDescent="0.2">
      <c r="C109" s="158"/>
    </row>
    <row r="110" spans="3:3" s="147" customFormat="1" ht="20.100000000000001" customHeight="1" x14ac:dyDescent="0.2">
      <c r="C110" s="158"/>
    </row>
    <row r="111" spans="3:3" s="147" customFormat="1" ht="20.100000000000001" customHeight="1" x14ac:dyDescent="0.2">
      <c r="C111" s="158"/>
    </row>
    <row r="112" spans="3:3" s="147" customFormat="1" ht="20.100000000000001" customHeight="1" x14ac:dyDescent="0.2">
      <c r="C112" s="158"/>
    </row>
    <row r="113" spans="3:3" s="147" customFormat="1" ht="20.100000000000001" customHeight="1" x14ac:dyDescent="0.2">
      <c r="C113" s="158"/>
    </row>
    <row r="114" spans="3:3" s="147" customFormat="1" ht="20.100000000000001" customHeight="1" x14ac:dyDescent="0.2">
      <c r="C114" s="158"/>
    </row>
    <row r="115" spans="3:3" s="147" customFormat="1" ht="20.100000000000001" customHeight="1" x14ac:dyDescent="0.2">
      <c r="C115" s="158"/>
    </row>
    <row r="116" spans="3:3" s="147" customFormat="1" ht="20.100000000000001" customHeight="1" x14ac:dyDescent="0.2">
      <c r="C116" s="158"/>
    </row>
    <row r="117" spans="3:3" s="147" customFormat="1" ht="20.100000000000001" customHeight="1" x14ac:dyDescent="0.2">
      <c r="C117" s="158"/>
    </row>
    <row r="118" spans="3:3" s="147" customFormat="1" ht="20.100000000000001" customHeight="1" x14ac:dyDescent="0.2">
      <c r="C118" s="158"/>
    </row>
    <row r="119" spans="3:3" s="147" customFormat="1" ht="20.100000000000001" customHeight="1" x14ac:dyDescent="0.2">
      <c r="C119" s="158"/>
    </row>
    <row r="120" spans="3:3" s="147" customFormat="1" ht="20.100000000000001" customHeight="1" x14ac:dyDescent="0.2">
      <c r="C120" s="158"/>
    </row>
    <row r="121" spans="3:3" s="147" customFormat="1" ht="20.100000000000001" customHeight="1" x14ac:dyDescent="0.2">
      <c r="C121" s="158"/>
    </row>
    <row r="122" spans="3:3" s="147" customFormat="1" ht="20.100000000000001" customHeight="1" x14ac:dyDescent="0.2">
      <c r="C122" s="158"/>
    </row>
    <row r="123" spans="3:3" s="147" customFormat="1" ht="20.100000000000001" customHeight="1" x14ac:dyDescent="0.2">
      <c r="C123" s="158"/>
    </row>
    <row r="124" spans="3:3" s="147" customFormat="1" ht="20.100000000000001" customHeight="1" x14ac:dyDescent="0.2">
      <c r="C124" s="158"/>
    </row>
    <row r="125" spans="3:3" s="147" customFormat="1" ht="20.100000000000001" customHeight="1" x14ac:dyDescent="0.2">
      <c r="C125" s="158"/>
    </row>
    <row r="126" spans="3:3" s="147" customFormat="1" ht="20.100000000000001" customHeight="1" x14ac:dyDescent="0.2">
      <c r="C126" s="158"/>
    </row>
    <row r="127" spans="3:3" s="147" customFormat="1" ht="20.100000000000001" customHeight="1" x14ac:dyDescent="0.2">
      <c r="C127" s="158"/>
    </row>
    <row r="128" spans="3:3" s="147" customFormat="1" ht="20.100000000000001" customHeight="1" x14ac:dyDescent="0.2">
      <c r="C128" s="158"/>
    </row>
    <row r="129" spans="3:3" s="147" customFormat="1" ht="20.100000000000001" customHeight="1" x14ac:dyDescent="0.2">
      <c r="C129" s="158"/>
    </row>
    <row r="130" spans="3:3" s="147" customFormat="1" ht="20.100000000000001" customHeight="1" x14ac:dyDescent="0.2">
      <c r="C130" s="158"/>
    </row>
    <row r="131" spans="3:3" s="147" customFormat="1" ht="20.100000000000001" customHeight="1" x14ac:dyDescent="0.2">
      <c r="C131" s="158"/>
    </row>
    <row r="132" spans="3:3" s="147" customFormat="1" ht="20.100000000000001" customHeight="1" x14ac:dyDescent="0.2">
      <c r="C132" s="158"/>
    </row>
    <row r="133" spans="3:3" s="147" customFormat="1" ht="20.100000000000001" customHeight="1" x14ac:dyDescent="0.2">
      <c r="C133" s="158"/>
    </row>
    <row r="134" spans="3:3" s="147" customFormat="1" ht="20.100000000000001" customHeight="1" x14ac:dyDescent="0.2">
      <c r="C134" s="158"/>
    </row>
    <row r="135" spans="3:3" s="147" customFormat="1" ht="20.100000000000001" customHeight="1" x14ac:dyDescent="0.2">
      <c r="C135" s="158"/>
    </row>
    <row r="136" spans="3:3" s="147" customFormat="1" ht="20.100000000000001" customHeight="1" x14ac:dyDescent="0.2">
      <c r="C136" s="158"/>
    </row>
    <row r="137" spans="3:3" s="147" customFormat="1" ht="20.100000000000001" customHeight="1" x14ac:dyDescent="0.2">
      <c r="C137" s="158"/>
    </row>
    <row r="138" spans="3:3" s="147" customFormat="1" ht="20.100000000000001" customHeight="1" x14ac:dyDescent="0.2">
      <c r="C138" s="158"/>
    </row>
    <row r="139" spans="3:3" s="147" customFormat="1" ht="20.100000000000001" customHeight="1" x14ac:dyDescent="0.2">
      <c r="C139" s="158"/>
    </row>
    <row r="140" spans="3:3" s="147" customFormat="1" ht="20.100000000000001" customHeight="1" x14ac:dyDescent="0.2">
      <c r="C140" s="158"/>
    </row>
    <row r="141" spans="3:3" s="147" customFormat="1" ht="20.100000000000001" customHeight="1" x14ac:dyDescent="0.2">
      <c r="C141" s="158"/>
    </row>
    <row r="142" spans="3:3" s="147" customFormat="1" ht="20.100000000000001" customHeight="1" x14ac:dyDescent="0.2">
      <c r="C142" s="158"/>
    </row>
    <row r="143" spans="3:3" s="147" customFormat="1" ht="20.100000000000001" customHeight="1" x14ac:dyDescent="0.2">
      <c r="C143" s="158"/>
    </row>
    <row r="144" spans="3:3" s="147" customFormat="1" ht="20.100000000000001" customHeight="1" x14ac:dyDescent="0.2">
      <c r="C144" s="158"/>
    </row>
    <row r="145" spans="3:3" s="147" customFormat="1" ht="20.100000000000001" customHeight="1" x14ac:dyDescent="0.2">
      <c r="C145" s="158"/>
    </row>
    <row r="146" spans="3:3" s="147" customFormat="1" ht="20.100000000000001" customHeight="1" x14ac:dyDescent="0.2">
      <c r="C146" s="158"/>
    </row>
    <row r="147" spans="3:3" s="147" customFormat="1" ht="20.100000000000001" customHeight="1" x14ac:dyDescent="0.2">
      <c r="C147" s="158"/>
    </row>
    <row r="148" spans="3:3" s="147" customFormat="1" ht="20.100000000000001" customHeight="1" x14ac:dyDescent="0.2">
      <c r="C148" s="158"/>
    </row>
    <row r="149" spans="3:3" s="147" customFormat="1" ht="20.100000000000001" customHeight="1" x14ac:dyDescent="0.2">
      <c r="C149" s="158"/>
    </row>
    <row r="150" spans="3:3" s="147" customFormat="1" ht="20.100000000000001" customHeight="1" x14ac:dyDescent="0.2">
      <c r="C150" s="158"/>
    </row>
    <row r="151" spans="3:3" s="147" customFormat="1" ht="20.100000000000001" customHeight="1" x14ac:dyDescent="0.2">
      <c r="C151" s="158"/>
    </row>
    <row r="152" spans="3:3" s="147" customFormat="1" ht="20.100000000000001" customHeight="1" x14ac:dyDescent="0.2">
      <c r="C152" s="158"/>
    </row>
    <row r="153" spans="3:3" s="147" customFormat="1" ht="20.100000000000001" customHeight="1" x14ac:dyDescent="0.2">
      <c r="C153" s="158"/>
    </row>
    <row r="154" spans="3:3" s="147" customFormat="1" ht="20.100000000000001" customHeight="1" x14ac:dyDescent="0.2">
      <c r="C154" s="158"/>
    </row>
    <row r="155" spans="3:3" s="147" customFormat="1" ht="20.100000000000001" customHeight="1" x14ac:dyDescent="0.2">
      <c r="C155" s="158"/>
    </row>
  </sheetData>
  <sheetProtection algorithmName="SHA-512" hashValue="LZj5vGJUj40+/X+75IDCbr7D1whkaV7OnoOA4eoMbVKdfDcX6Z2F4ZPkiduLkN3OXS6HTVeBmeihg3OXWmgc+Q==" saltValue="goXrCKA4rSC3ouL42UtDNw==" spinCount="100000" sheet="1" formatCells="0" formatColumns="0" formatRows="0"/>
  <mergeCells count="31">
    <mergeCell ref="A11:B11"/>
    <mergeCell ref="A12:B12"/>
    <mergeCell ref="A13:B13"/>
    <mergeCell ref="A5:C5"/>
    <mergeCell ref="A6:C6"/>
    <mergeCell ref="A7:C7"/>
    <mergeCell ref="A8:C8"/>
    <mergeCell ref="D5:J5"/>
    <mergeCell ref="D6:J6"/>
    <mergeCell ref="D7:J7"/>
    <mergeCell ref="D8:J8"/>
    <mergeCell ref="A10:J10"/>
    <mergeCell ref="A15:B15"/>
    <mergeCell ref="A19:B19"/>
    <mergeCell ref="A23:B23"/>
    <mergeCell ref="A28:B28"/>
    <mergeCell ref="A31:J31"/>
    <mergeCell ref="A29:B29"/>
    <mergeCell ref="A1:B3"/>
    <mergeCell ref="C1:J1"/>
    <mergeCell ref="C2:J2"/>
    <mergeCell ref="C3:F3"/>
    <mergeCell ref="G3:J3"/>
    <mergeCell ref="A40:J40"/>
    <mergeCell ref="A44:B44"/>
    <mergeCell ref="A32:B32"/>
    <mergeCell ref="A33:B33"/>
    <mergeCell ref="A34:B34"/>
    <mergeCell ref="A37:J37"/>
    <mergeCell ref="A38:J38"/>
    <mergeCell ref="A36:J36"/>
  </mergeCells>
  <hyperlinks>
    <hyperlink ref="K1" location="ins" display="Instructivo" xr:uid="{00000000-0004-0000-1800-000000000000}"/>
  </hyperlinks>
  <printOptions horizontalCentered="1"/>
  <pageMargins left="0" right="0" top="0" bottom="0" header="0" footer="0"/>
  <pageSetup scale="90" fitToHeight="0" orientation="landscape"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21">
    <tabColor theme="7" tint="0.39997558519241921"/>
    <pageSetUpPr fitToPage="1"/>
  </sheetPr>
  <dimension ref="A1:G121"/>
  <sheetViews>
    <sheetView showGridLines="0" topLeftCell="A47" zoomScaleNormal="100" workbookViewId="0">
      <selection activeCell="H6" sqref="H6"/>
    </sheetView>
  </sheetViews>
  <sheetFormatPr baseColWidth="10" defaultColWidth="18.83203125" defaultRowHeight="18" customHeight="1" x14ac:dyDescent="0.2"/>
  <cols>
    <col min="1" max="1" width="18.5" style="163" customWidth="1"/>
    <col min="2" max="16384" width="18.83203125" style="163"/>
  </cols>
  <sheetData>
    <row r="1" spans="1:7" ht="18" customHeight="1" x14ac:dyDescent="0.2">
      <c r="A1" s="1012"/>
      <c r="B1" s="1108"/>
      <c r="C1" s="1016" t="s">
        <v>0</v>
      </c>
      <c r="D1" s="1017"/>
      <c r="E1" s="1017"/>
      <c r="F1" s="1018"/>
      <c r="G1" s="189" t="s">
        <v>104</v>
      </c>
    </row>
    <row r="2" spans="1:7" ht="18" customHeight="1" x14ac:dyDescent="0.2">
      <c r="A2" s="1013"/>
      <c r="B2" s="1109"/>
      <c r="C2" s="1105" t="s">
        <v>776</v>
      </c>
      <c r="D2" s="1106"/>
      <c r="E2" s="1106"/>
      <c r="F2" s="1107"/>
    </row>
    <row r="3" spans="1:7" ht="20.25" customHeight="1" thickBot="1" x14ac:dyDescent="0.25">
      <c r="A3" s="1014"/>
      <c r="B3" s="1110"/>
      <c r="C3" s="1004" t="s">
        <v>2</v>
      </c>
      <c r="D3" s="1022"/>
      <c r="E3" s="845" t="str">
        <f>Instructivo!G3</f>
        <v>VERSIÓN: 04</v>
      </c>
      <c r="F3" s="848"/>
    </row>
    <row r="4" spans="1:7" ht="18" customHeight="1" thickBot="1" x14ac:dyDescent="0.25">
      <c r="A4" s="134"/>
      <c r="B4" s="35"/>
      <c r="C4" s="35"/>
      <c r="D4" s="35"/>
      <c r="E4" s="35"/>
      <c r="F4" s="35"/>
    </row>
    <row r="5" spans="1:7" ht="18" customHeight="1" thickBot="1" x14ac:dyDescent="0.25">
      <c r="A5" s="137" t="s">
        <v>628</v>
      </c>
      <c r="B5" s="1049">
        <v>2022</v>
      </c>
      <c r="C5" s="1114"/>
      <c r="D5" s="1114"/>
      <c r="E5" s="1114"/>
      <c r="F5" s="1050"/>
    </row>
    <row r="6" spans="1:7" ht="28.5" customHeight="1" thickBot="1" x14ac:dyDescent="0.25">
      <c r="A6" s="183" t="s">
        <v>777</v>
      </c>
      <c r="B6" s="1049" t="s">
        <v>778</v>
      </c>
      <c r="C6" s="1114"/>
      <c r="D6" s="1114"/>
      <c r="E6" s="1114"/>
      <c r="F6" s="1050"/>
    </row>
    <row r="7" spans="1:7" ht="18" customHeight="1" thickBot="1" x14ac:dyDescent="0.25">
      <c r="A7" s="134"/>
      <c r="B7" s="35"/>
      <c r="C7" s="35"/>
      <c r="D7" s="35"/>
      <c r="E7" s="35"/>
      <c r="F7" s="35"/>
    </row>
    <row r="8" spans="1:7" ht="30" customHeight="1" thickBot="1" x14ac:dyDescent="0.25">
      <c r="A8" s="1115" t="s">
        <v>779</v>
      </c>
      <c r="B8" s="1116"/>
      <c r="C8" s="1116"/>
      <c r="D8" s="1116"/>
      <c r="E8" s="1116"/>
      <c r="F8" s="1117"/>
    </row>
    <row r="9" spans="1:7" ht="18" customHeight="1" thickBot="1" x14ac:dyDescent="0.25"/>
    <row r="10" spans="1:7" ht="18" customHeight="1" x14ac:dyDescent="0.2">
      <c r="A10" s="1111" t="s">
        <v>780</v>
      </c>
      <c r="B10" s="1112"/>
      <c r="C10" s="1112"/>
      <c r="D10" s="1112"/>
      <c r="E10" s="1112"/>
      <c r="F10" s="1113"/>
    </row>
    <row r="11" spans="1:7" ht="44.25" customHeight="1" x14ac:dyDescent="0.2">
      <c r="A11" s="164" t="s">
        <v>781</v>
      </c>
      <c r="B11" s="165" t="s">
        <v>782</v>
      </c>
      <c r="C11" s="165" t="s">
        <v>783</v>
      </c>
      <c r="D11" s="165" t="s">
        <v>784</v>
      </c>
      <c r="E11" s="165" t="s">
        <v>785</v>
      </c>
      <c r="F11" s="166" t="s">
        <v>786</v>
      </c>
    </row>
    <row r="12" spans="1:7" ht="18" customHeight="1" x14ac:dyDescent="0.2">
      <c r="A12" s="167" t="s">
        <v>787</v>
      </c>
      <c r="B12" s="305">
        <v>908526</v>
      </c>
      <c r="C12" s="305">
        <f>B12*1.0726</f>
        <v>974484.98759999999</v>
      </c>
      <c r="D12" s="306">
        <f>C12*1.67</f>
        <v>1627389.9292919999</v>
      </c>
      <c r="E12" s="306">
        <f>D12/21</f>
        <v>77494.758537714282</v>
      </c>
      <c r="F12" s="307">
        <f>E12/8.8</f>
        <v>8806.2225611038957</v>
      </c>
    </row>
    <row r="13" spans="1:7" ht="18" customHeight="1" x14ac:dyDescent="0.2">
      <c r="A13" s="167" t="s">
        <v>788</v>
      </c>
      <c r="B13" s="305">
        <v>956878</v>
      </c>
      <c r="C13" s="305">
        <f t="shared" ref="C13:C76" si="0">B13*1.0726</f>
        <v>1026347.3428</v>
      </c>
      <c r="D13" s="306">
        <f t="shared" ref="D13:D76" si="1">C13*1.67</f>
        <v>1714000.0624759998</v>
      </c>
      <c r="E13" s="306">
        <f>D13/21</f>
        <v>81619.050594095228</v>
      </c>
      <c r="F13" s="307">
        <f>E13/8.8</f>
        <v>9274.8921129653663</v>
      </c>
    </row>
    <row r="14" spans="1:7" ht="18" customHeight="1" x14ac:dyDescent="0.2">
      <c r="A14" s="167" t="s">
        <v>789</v>
      </c>
      <c r="B14" s="305">
        <v>1047282</v>
      </c>
      <c r="C14" s="305">
        <f t="shared" si="0"/>
        <v>1123314.6732000001</v>
      </c>
      <c r="D14" s="306">
        <f t="shared" si="1"/>
        <v>1875935.504244</v>
      </c>
      <c r="E14" s="306">
        <f>D14/21</f>
        <v>89330.262106857146</v>
      </c>
      <c r="F14" s="307">
        <f>E14/8.8</f>
        <v>10151.166148506492</v>
      </c>
    </row>
    <row r="15" spans="1:7" ht="18" customHeight="1" x14ac:dyDescent="0.2">
      <c r="A15" s="167" t="s">
        <v>790</v>
      </c>
      <c r="B15" s="305">
        <v>1109674</v>
      </c>
      <c r="C15" s="305">
        <f t="shared" si="0"/>
        <v>1190236.3324</v>
      </c>
      <c r="D15" s="306">
        <f t="shared" si="1"/>
        <v>1987694.6751079999</v>
      </c>
      <c r="E15" s="306">
        <f t="shared" ref="E15:E74" si="2">D15/21</f>
        <v>94652.127386095235</v>
      </c>
      <c r="F15" s="307">
        <f t="shared" ref="F15:F74" si="3">E15/8.8</f>
        <v>10755.92356660173</v>
      </c>
    </row>
    <row r="16" spans="1:7" ht="18" customHeight="1" x14ac:dyDescent="0.2">
      <c r="A16" s="167" t="s">
        <v>791</v>
      </c>
      <c r="B16" s="305">
        <v>1180463</v>
      </c>
      <c r="C16" s="305">
        <f t="shared" si="0"/>
        <v>1266164.6137999999</v>
      </c>
      <c r="D16" s="306">
        <f t="shared" si="1"/>
        <v>2114494.9050459997</v>
      </c>
      <c r="E16" s="306">
        <f t="shared" si="2"/>
        <v>100690.23357361903</v>
      </c>
      <c r="F16" s="307">
        <f t="shared" si="3"/>
        <v>11442.071997002162</v>
      </c>
    </row>
    <row r="17" spans="1:6" ht="18" customHeight="1" x14ac:dyDescent="0.2">
      <c r="A17" s="167" t="s">
        <v>792</v>
      </c>
      <c r="B17" s="305">
        <v>1297465</v>
      </c>
      <c r="C17" s="305">
        <f t="shared" si="0"/>
        <v>1391660.959</v>
      </c>
      <c r="D17" s="306">
        <f t="shared" si="1"/>
        <v>2324073.8015299998</v>
      </c>
      <c r="E17" s="306">
        <f t="shared" si="2"/>
        <v>110670.18102523808</v>
      </c>
      <c r="F17" s="307">
        <f t="shared" si="3"/>
        <v>12576.156934686145</v>
      </c>
    </row>
    <row r="18" spans="1:6" ht="18" customHeight="1" x14ac:dyDescent="0.2">
      <c r="A18" s="167" t="s">
        <v>793</v>
      </c>
      <c r="B18" s="305">
        <v>1400462</v>
      </c>
      <c r="C18" s="305">
        <f t="shared" si="0"/>
        <v>1502135.5412000001</v>
      </c>
      <c r="D18" s="306">
        <f t="shared" si="1"/>
        <v>2508566.3538040002</v>
      </c>
      <c r="E18" s="306">
        <f t="shared" si="2"/>
        <v>119455.54065733335</v>
      </c>
      <c r="F18" s="307">
        <f t="shared" si="3"/>
        <v>13574.493256515152</v>
      </c>
    </row>
    <row r="19" spans="1:6" ht="18" customHeight="1" x14ac:dyDescent="0.2">
      <c r="A19" s="167" t="s">
        <v>794</v>
      </c>
      <c r="B19" s="305">
        <v>1503729</v>
      </c>
      <c r="C19" s="305">
        <f t="shared" si="0"/>
        <v>1612899.7254000001</v>
      </c>
      <c r="D19" s="306">
        <f t="shared" si="1"/>
        <v>2693542.5414180001</v>
      </c>
      <c r="E19" s="306">
        <f t="shared" si="2"/>
        <v>128263.93054371429</v>
      </c>
      <c r="F19" s="307">
        <f t="shared" si="3"/>
        <v>14575.446652694805</v>
      </c>
    </row>
    <row r="20" spans="1:6" ht="18" customHeight="1" x14ac:dyDescent="0.2">
      <c r="A20" s="167" t="s">
        <v>795</v>
      </c>
      <c r="B20" s="305">
        <v>1552338</v>
      </c>
      <c r="C20" s="305">
        <f t="shared" si="0"/>
        <v>1665037.7387999999</v>
      </c>
      <c r="D20" s="306">
        <f t="shared" si="1"/>
        <v>2780613.0237959996</v>
      </c>
      <c r="E20" s="306">
        <f t="shared" si="2"/>
        <v>132410.14399028569</v>
      </c>
      <c r="F20" s="307">
        <f t="shared" si="3"/>
        <v>15046.607271623374</v>
      </c>
    </row>
    <row r="21" spans="1:6" ht="18" customHeight="1" x14ac:dyDescent="0.2">
      <c r="A21" s="167" t="s">
        <v>796</v>
      </c>
      <c r="B21" s="305">
        <v>1586345</v>
      </c>
      <c r="C21" s="305">
        <f t="shared" si="0"/>
        <v>1701513.6469999999</v>
      </c>
      <c r="D21" s="306">
        <f t="shared" si="1"/>
        <v>2841527.7904899996</v>
      </c>
      <c r="E21" s="306">
        <f t="shared" si="2"/>
        <v>135310.84716619045</v>
      </c>
      <c r="F21" s="307">
        <f t="shared" si="3"/>
        <v>15376.23263252164</v>
      </c>
    </row>
    <row r="22" spans="1:6" ht="18" customHeight="1" x14ac:dyDescent="0.2">
      <c r="A22" s="167" t="s">
        <v>797</v>
      </c>
      <c r="B22" s="305">
        <v>1635651</v>
      </c>
      <c r="C22" s="305">
        <f t="shared" si="0"/>
        <v>1754399.2626</v>
      </c>
      <c r="D22" s="306">
        <f t="shared" si="1"/>
        <v>2929846.7685420001</v>
      </c>
      <c r="E22" s="306">
        <f t="shared" si="2"/>
        <v>139516.51278771428</v>
      </c>
      <c r="F22" s="307">
        <f t="shared" si="3"/>
        <v>15854.149180422077</v>
      </c>
    </row>
    <row r="23" spans="1:6" ht="18" customHeight="1" x14ac:dyDescent="0.2">
      <c r="A23" s="167" t="s">
        <v>798</v>
      </c>
      <c r="B23" s="305">
        <v>1708377</v>
      </c>
      <c r="C23" s="305">
        <f t="shared" si="0"/>
        <v>1832405.1702000001</v>
      </c>
      <c r="D23" s="306">
        <f t="shared" si="1"/>
        <v>3060116.634234</v>
      </c>
      <c r="E23" s="306">
        <f t="shared" si="2"/>
        <v>145719.83972542858</v>
      </c>
      <c r="F23" s="307">
        <f t="shared" si="3"/>
        <v>16559.072696071427</v>
      </c>
    </row>
    <row r="24" spans="1:6" ht="18" customHeight="1" x14ac:dyDescent="0.2">
      <c r="A24" s="167" t="s">
        <v>799</v>
      </c>
      <c r="B24" s="305">
        <v>1744455</v>
      </c>
      <c r="C24" s="305">
        <f t="shared" si="0"/>
        <v>1871102.433</v>
      </c>
      <c r="D24" s="306">
        <f t="shared" si="1"/>
        <v>3124741.06311</v>
      </c>
      <c r="E24" s="306">
        <f t="shared" si="2"/>
        <v>148797.19348142858</v>
      </c>
      <c r="F24" s="307">
        <f t="shared" si="3"/>
        <v>16908.771986525975</v>
      </c>
    </row>
    <row r="25" spans="1:6" ht="18" customHeight="1" x14ac:dyDescent="0.2">
      <c r="A25" s="167" t="s">
        <v>800</v>
      </c>
      <c r="B25" s="305">
        <v>1787727</v>
      </c>
      <c r="C25" s="305">
        <f t="shared" si="0"/>
        <v>1917515.9802000001</v>
      </c>
      <c r="D25" s="306">
        <f t="shared" si="1"/>
        <v>3202251.6869339999</v>
      </c>
      <c r="E25" s="306">
        <f t="shared" si="2"/>
        <v>152488.17556828572</v>
      </c>
      <c r="F25" s="307">
        <f t="shared" si="3"/>
        <v>17328.201769123374</v>
      </c>
    </row>
    <row r="26" spans="1:6" ht="18" customHeight="1" x14ac:dyDescent="0.2">
      <c r="A26" s="167" t="s">
        <v>801</v>
      </c>
      <c r="B26" s="305">
        <v>1833842</v>
      </c>
      <c r="C26" s="305">
        <f t="shared" si="0"/>
        <v>1966978.9291999999</v>
      </c>
      <c r="D26" s="306">
        <f t="shared" si="1"/>
        <v>3284854.8117639995</v>
      </c>
      <c r="E26" s="306">
        <f t="shared" si="2"/>
        <v>156421.65770304759</v>
      </c>
      <c r="F26" s="307">
        <f t="shared" si="3"/>
        <v>17775.188375346315</v>
      </c>
    </row>
    <row r="27" spans="1:6" ht="18" customHeight="1" x14ac:dyDescent="0.2">
      <c r="A27" s="167" t="s">
        <v>802</v>
      </c>
      <c r="B27" s="305">
        <v>1890818</v>
      </c>
      <c r="C27" s="305">
        <f t="shared" si="0"/>
        <v>2028091.3868</v>
      </c>
      <c r="D27" s="306">
        <f t="shared" si="1"/>
        <v>3386912.6159560001</v>
      </c>
      <c r="E27" s="306">
        <f t="shared" si="2"/>
        <v>161281.55314076191</v>
      </c>
      <c r="F27" s="307">
        <f t="shared" si="3"/>
        <v>18327.449220541126</v>
      </c>
    </row>
    <row r="28" spans="1:6" ht="18" customHeight="1" x14ac:dyDescent="0.2">
      <c r="A28" s="167" t="s">
        <v>803</v>
      </c>
      <c r="B28" s="305">
        <v>1970395</v>
      </c>
      <c r="C28" s="305">
        <f t="shared" si="0"/>
        <v>2113445.6770000001</v>
      </c>
      <c r="D28" s="306">
        <f t="shared" si="1"/>
        <v>3529454.2805900001</v>
      </c>
      <c r="E28" s="306">
        <f t="shared" si="2"/>
        <v>168069.25145666668</v>
      </c>
      <c r="F28" s="307">
        <f t="shared" si="3"/>
        <v>19098.77857462121</v>
      </c>
    </row>
    <row r="29" spans="1:6" ht="18" customHeight="1" x14ac:dyDescent="0.2">
      <c r="A29" s="167" t="s">
        <v>804</v>
      </c>
      <c r="B29" s="305">
        <v>2090953</v>
      </c>
      <c r="C29" s="305">
        <f t="shared" si="0"/>
        <v>2242756.1878</v>
      </c>
      <c r="D29" s="306">
        <f t="shared" si="1"/>
        <v>3745402.8336259997</v>
      </c>
      <c r="E29" s="306">
        <f t="shared" si="2"/>
        <v>178352.51588695237</v>
      </c>
      <c r="F29" s="307">
        <f t="shared" si="3"/>
        <v>20267.331350790042</v>
      </c>
    </row>
    <row r="30" spans="1:6" ht="18" customHeight="1" x14ac:dyDescent="0.2">
      <c r="A30" s="167" t="s">
        <v>805</v>
      </c>
      <c r="B30" s="305">
        <v>2308791</v>
      </c>
      <c r="C30" s="305">
        <f t="shared" si="0"/>
        <v>2476409.2266000002</v>
      </c>
      <c r="D30" s="306">
        <f t="shared" si="1"/>
        <v>4135603.4084220002</v>
      </c>
      <c r="E30" s="306">
        <f t="shared" si="2"/>
        <v>196933.49563914287</v>
      </c>
      <c r="F30" s="307">
        <f t="shared" si="3"/>
        <v>22378.806322629869</v>
      </c>
    </row>
    <row r="31" spans="1:6" ht="18" customHeight="1" x14ac:dyDescent="0.2">
      <c r="A31" s="167" t="s">
        <v>806</v>
      </c>
      <c r="B31" s="305">
        <v>2518224</v>
      </c>
      <c r="C31" s="305">
        <f t="shared" si="0"/>
        <v>2701047.0624000002</v>
      </c>
      <c r="D31" s="306">
        <f t="shared" si="1"/>
        <v>4510748.5942080002</v>
      </c>
      <c r="E31" s="306">
        <f t="shared" si="2"/>
        <v>214797.55210514288</v>
      </c>
      <c r="F31" s="307">
        <f t="shared" si="3"/>
        <v>24408.812739220779</v>
      </c>
    </row>
    <row r="32" spans="1:6" ht="18" customHeight="1" x14ac:dyDescent="0.2">
      <c r="A32" s="167" t="s">
        <v>807</v>
      </c>
      <c r="B32" s="305">
        <v>2792944</v>
      </c>
      <c r="C32" s="305">
        <f t="shared" si="0"/>
        <v>2995711.7344</v>
      </c>
      <c r="D32" s="306">
        <f t="shared" si="1"/>
        <v>5002838.5964479996</v>
      </c>
      <c r="E32" s="306">
        <f t="shared" si="2"/>
        <v>238230.40935466666</v>
      </c>
      <c r="F32" s="307">
        <f t="shared" si="3"/>
        <v>27071.637426666664</v>
      </c>
    </row>
    <row r="33" spans="1:6" ht="18" customHeight="1" x14ac:dyDescent="0.2">
      <c r="A33" s="167" t="s">
        <v>808</v>
      </c>
      <c r="B33" s="305">
        <v>3038369</v>
      </c>
      <c r="C33" s="305">
        <f t="shared" si="0"/>
        <v>3258954.5893999999</v>
      </c>
      <c r="D33" s="306">
        <f t="shared" si="1"/>
        <v>5442454.1642979998</v>
      </c>
      <c r="E33" s="306">
        <f t="shared" si="2"/>
        <v>259164.48401419047</v>
      </c>
      <c r="F33" s="307">
        <f t="shared" si="3"/>
        <v>29450.509547067097</v>
      </c>
    </row>
    <row r="34" spans="1:6" ht="18" customHeight="1" x14ac:dyDescent="0.2">
      <c r="A34" s="168" t="s">
        <v>809</v>
      </c>
      <c r="B34" s="308">
        <v>928983</v>
      </c>
      <c r="C34" s="305">
        <f t="shared" si="0"/>
        <v>996427.16579999996</v>
      </c>
      <c r="D34" s="306">
        <f t="shared" si="1"/>
        <v>1664033.3668859999</v>
      </c>
      <c r="E34" s="306">
        <f t="shared" si="2"/>
        <v>79239.684137428572</v>
      </c>
      <c r="F34" s="307">
        <f t="shared" si="3"/>
        <v>9004.5095610714288</v>
      </c>
    </row>
    <row r="35" spans="1:6" ht="18" customHeight="1" x14ac:dyDescent="0.2">
      <c r="A35" s="168" t="s">
        <v>810</v>
      </c>
      <c r="B35" s="308">
        <v>932377</v>
      </c>
      <c r="C35" s="305">
        <f t="shared" si="0"/>
        <v>1000067.5702</v>
      </c>
      <c r="D35" s="306">
        <f t="shared" si="1"/>
        <v>1670112.8422339999</v>
      </c>
      <c r="E35" s="306">
        <f t="shared" si="2"/>
        <v>79529.18296352381</v>
      </c>
      <c r="F35" s="307">
        <f t="shared" si="3"/>
        <v>9037.4071549458877</v>
      </c>
    </row>
    <row r="36" spans="1:6" ht="18" customHeight="1" x14ac:dyDescent="0.2">
      <c r="A36" s="168" t="s">
        <v>811</v>
      </c>
      <c r="B36" s="308">
        <v>1047282</v>
      </c>
      <c r="C36" s="305">
        <f t="shared" si="0"/>
        <v>1123314.6732000001</v>
      </c>
      <c r="D36" s="306">
        <f t="shared" si="1"/>
        <v>1875935.504244</v>
      </c>
      <c r="E36" s="306">
        <f t="shared" si="2"/>
        <v>89330.262106857146</v>
      </c>
      <c r="F36" s="307">
        <f t="shared" si="3"/>
        <v>10151.166148506492</v>
      </c>
    </row>
    <row r="37" spans="1:6" ht="18" customHeight="1" x14ac:dyDescent="0.2">
      <c r="A37" s="168" t="s">
        <v>812</v>
      </c>
      <c r="B37" s="308">
        <v>1109674</v>
      </c>
      <c r="C37" s="305">
        <f t="shared" si="0"/>
        <v>1190236.3324</v>
      </c>
      <c r="D37" s="306">
        <f t="shared" si="1"/>
        <v>1987694.6751079999</v>
      </c>
      <c r="E37" s="306">
        <f t="shared" si="2"/>
        <v>94652.127386095235</v>
      </c>
      <c r="F37" s="307">
        <f t="shared" si="3"/>
        <v>10755.92356660173</v>
      </c>
    </row>
    <row r="38" spans="1:6" ht="18" customHeight="1" x14ac:dyDescent="0.2">
      <c r="A38" s="168" t="s">
        <v>813</v>
      </c>
      <c r="B38" s="308">
        <v>1180463</v>
      </c>
      <c r="C38" s="305">
        <f t="shared" si="0"/>
        <v>1266164.6137999999</v>
      </c>
      <c r="D38" s="306">
        <f t="shared" si="1"/>
        <v>2114494.9050459997</v>
      </c>
      <c r="E38" s="306">
        <f t="shared" si="2"/>
        <v>100690.23357361903</v>
      </c>
      <c r="F38" s="307">
        <f t="shared" si="3"/>
        <v>11442.071997002162</v>
      </c>
    </row>
    <row r="39" spans="1:6" ht="18" customHeight="1" x14ac:dyDescent="0.2">
      <c r="A39" s="168" t="s">
        <v>814</v>
      </c>
      <c r="B39" s="308">
        <v>1420773</v>
      </c>
      <c r="C39" s="305">
        <f t="shared" si="0"/>
        <v>1523921.1198</v>
      </c>
      <c r="D39" s="306">
        <f t="shared" si="1"/>
        <v>2544948.2700660001</v>
      </c>
      <c r="E39" s="306">
        <f t="shared" si="2"/>
        <v>121188.01286028571</v>
      </c>
      <c r="F39" s="307">
        <f t="shared" si="3"/>
        <v>13771.365097759739</v>
      </c>
    </row>
    <row r="40" spans="1:6" ht="18" customHeight="1" x14ac:dyDescent="0.2">
      <c r="A40" s="168" t="s">
        <v>815</v>
      </c>
      <c r="B40" s="308">
        <v>1513964</v>
      </c>
      <c r="C40" s="305">
        <f t="shared" si="0"/>
        <v>1623877.7864000001</v>
      </c>
      <c r="D40" s="306">
        <f t="shared" si="1"/>
        <v>2711875.9032880003</v>
      </c>
      <c r="E40" s="306">
        <f t="shared" si="2"/>
        <v>129136.94777561906</v>
      </c>
      <c r="F40" s="307">
        <f t="shared" si="3"/>
        <v>14674.653156320346</v>
      </c>
    </row>
    <row r="41" spans="1:6" ht="18" customHeight="1" x14ac:dyDescent="0.2">
      <c r="A41" s="168" t="s">
        <v>816</v>
      </c>
      <c r="B41" s="308">
        <v>1552338</v>
      </c>
      <c r="C41" s="305">
        <f t="shared" si="0"/>
        <v>1665037.7387999999</v>
      </c>
      <c r="D41" s="306">
        <f t="shared" si="1"/>
        <v>2780613.0237959996</v>
      </c>
      <c r="E41" s="306">
        <f t="shared" si="2"/>
        <v>132410.14399028569</v>
      </c>
      <c r="F41" s="307">
        <f t="shared" si="3"/>
        <v>15046.607271623374</v>
      </c>
    </row>
    <row r="42" spans="1:6" ht="18" customHeight="1" x14ac:dyDescent="0.2">
      <c r="A42" s="168" t="s">
        <v>817</v>
      </c>
      <c r="B42" s="308">
        <v>1708377</v>
      </c>
      <c r="C42" s="305">
        <f t="shared" si="0"/>
        <v>1832405.1702000001</v>
      </c>
      <c r="D42" s="306">
        <f t="shared" si="1"/>
        <v>3060116.634234</v>
      </c>
      <c r="E42" s="306">
        <f t="shared" si="2"/>
        <v>145719.83972542858</v>
      </c>
      <c r="F42" s="307">
        <f t="shared" si="3"/>
        <v>16559.072696071427</v>
      </c>
    </row>
    <row r="43" spans="1:6" ht="18" customHeight="1" x14ac:dyDescent="0.2">
      <c r="A43" s="168" t="s">
        <v>818</v>
      </c>
      <c r="B43" s="308">
        <v>1787727</v>
      </c>
      <c r="C43" s="305">
        <f t="shared" si="0"/>
        <v>1917515.9802000001</v>
      </c>
      <c r="D43" s="306">
        <f t="shared" si="1"/>
        <v>3202251.6869339999</v>
      </c>
      <c r="E43" s="306">
        <f t="shared" si="2"/>
        <v>152488.17556828572</v>
      </c>
      <c r="F43" s="307">
        <f t="shared" si="3"/>
        <v>17328.201769123374</v>
      </c>
    </row>
    <row r="44" spans="1:6" ht="18" customHeight="1" x14ac:dyDescent="0.2">
      <c r="A44" s="168" t="s">
        <v>819</v>
      </c>
      <c r="B44" s="308">
        <v>1884669</v>
      </c>
      <c r="C44" s="305">
        <f t="shared" si="0"/>
        <v>2021495.9694000001</v>
      </c>
      <c r="D44" s="306">
        <f t="shared" si="1"/>
        <v>3375898.268898</v>
      </c>
      <c r="E44" s="306">
        <f t="shared" si="2"/>
        <v>160757.06042371428</v>
      </c>
      <c r="F44" s="307">
        <f t="shared" si="3"/>
        <v>18267.847775422077</v>
      </c>
    </row>
    <row r="45" spans="1:6" ht="18" customHeight="1" x14ac:dyDescent="0.2">
      <c r="A45" s="168" t="s">
        <v>820</v>
      </c>
      <c r="B45" s="308">
        <v>1998523</v>
      </c>
      <c r="C45" s="305">
        <f t="shared" si="0"/>
        <v>2143615.7697999999</v>
      </c>
      <c r="D45" s="306">
        <f t="shared" si="1"/>
        <v>3579838.3355659996</v>
      </c>
      <c r="E45" s="306">
        <f t="shared" si="2"/>
        <v>170468.4921698095</v>
      </c>
      <c r="F45" s="307">
        <f t="shared" si="3"/>
        <v>19371.419564751079</v>
      </c>
    </row>
    <row r="46" spans="1:6" ht="18" customHeight="1" x14ac:dyDescent="0.2">
      <c r="A46" s="168" t="s">
        <v>821</v>
      </c>
      <c r="B46" s="308">
        <v>2131262</v>
      </c>
      <c r="C46" s="305">
        <f t="shared" si="0"/>
        <v>2285991.6211999999</v>
      </c>
      <c r="D46" s="306">
        <f t="shared" si="1"/>
        <v>3817606.0074039996</v>
      </c>
      <c r="E46" s="306">
        <f t="shared" si="2"/>
        <v>181790.76225733332</v>
      </c>
      <c r="F46" s="307">
        <f t="shared" si="3"/>
        <v>20658.041165606057</v>
      </c>
    </row>
    <row r="47" spans="1:6" ht="18" customHeight="1" x14ac:dyDescent="0.2">
      <c r="A47" s="168" t="s">
        <v>822</v>
      </c>
      <c r="B47" s="308">
        <v>2209108</v>
      </c>
      <c r="C47" s="305">
        <f t="shared" si="0"/>
        <v>2369489.2407999998</v>
      </c>
      <c r="D47" s="306">
        <f t="shared" si="1"/>
        <v>3957047.0321359993</v>
      </c>
      <c r="E47" s="306">
        <f t="shared" si="2"/>
        <v>188430.81105409522</v>
      </c>
      <c r="F47" s="307">
        <f t="shared" si="3"/>
        <v>21412.592165238093</v>
      </c>
    </row>
    <row r="48" spans="1:6" ht="18" customHeight="1" x14ac:dyDescent="0.2">
      <c r="A48" s="168" t="s">
        <v>823</v>
      </c>
      <c r="B48" s="308">
        <v>2308791</v>
      </c>
      <c r="C48" s="305">
        <f t="shared" si="0"/>
        <v>2476409.2266000002</v>
      </c>
      <c r="D48" s="306">
        <f t="shared" si="1"/>
        <v>4135603.4084220002</v>
      </c>
      <c r="E48" s="306">
        <f t="shared" si="2"/>
        <v>196933.49563914287</v>
      </c>
      <c r="F48" s="307">
        <f t="shared" si="3"/>
        <v>22378.806322629869</v>
      </c>
    </row>
    <row r="49" spans="1:6" ht="18" customHeight="1" x14ac:dyDescent="0.2">
      <c r="A49" s="168" t="s">
        <v>824</v>
      </c>
      <c r="B49" s="308">
        <v>2608619</v>
      </c>
      <c r="C49" s="305">
        <f t="shared" si="0"/>
        <v>2798004.7393999998</v>
      </c>
      <c r="D49" s="306">
        <f t="shared" si="1"/>
        <v>4672667.9147979999</v>
      </c>
      <c r="E49" s="306">
        <f t="shared" si="2"/>
        <v>222507.99594276189</v>
      </c>
      <c r="F49" s="307">
        <f t="shared" si="3"/>
        <v>25284.999538950211</v>
      </c>
    </row>
    <row r="50" spans="1:6" ht="18" customHeight="1" x14ac:dyDescent="0.2">
      <c r="A50" s="168" t="s">
        <v>825</v>
      </c>
      <c r="B50" s="308">
        <v>2792588</v>
      </c>
      <c r="C50" s="305">
        <f t="shared" si="0"/>
        <v>2995329.8887999998</v>
      </c>
      <c r="D50" s="306">
        <f t="shared" si="1"/>
        <v>5002200.9142959993</v>
      </c>
      <c r="E50" s="306">
        <f t="shared" si="2"/>
        <v>238200.04353790474</v>
      </c>
      <c r="F50" s="307">
        <f t="shared" si="3"/>
        <v>27068.186765670991</v>
      </c>
    </row>
    <row r="51" spans="1:6" ht="18" customHeight="1" x14ac:dyDescent="0.2">
      <c r="A51" s="168" t="s">
        <v>826</v>
      </c>
      <c r="B51" s="308">
        <v>3068818</v>
      </c>
      <c r="C51" s="305">
        <f t="shared" si="0"/>
        <v>3291614.1867999998</v>
      </c>
      <c r="D51" s="306">
        <f t="shared" si="1"/>
        <v>5496995.6919559995</v>
      </c>
      <c r="E51" s="306">
        <f t="shared" si="2"/>
        <v>261761.69961695236</v>
      </c>
      <c r="F51" s="307">
        <f t="shared" si="3"/>
        <v>29745.647683744584</v>
      </c>
    </row>
    <row r="52" spans="1:6" ht="18" customHeight="1" x14ac:dyDescent="0.2">
      <c r="A52" s="168" t="s">
        <v>827</v>
      </c>
      <c r="B52" s="308">
        <v>1998523</v>
      </c>
      <c r="C52" s="305">
        <f t="shared" si="0"/>
        <v>2143615.7697999999</v>
      </c>
      <c r="D52" s="306">
        <f t="shared" si="1"/>
        <v>3579838.3355659996</v>
      </c>
      <c r="E52" s="306">
        <f t="shared" si="2"/>
        <v>170468.4921698095</v>
      </c>
      <c r="F52" s="307">
        <f t="shared" si="3"/>
        <v>19371.419564751079</v>
      </c>
    </row>
    <row r="53" spans="1:6" ht="18" customHeight="1" x14ac:dyDescent="0.2">
      <c r="A53" s="168" t="s">
        <v>828</v>
      </c>
      <c r="B53" s="308">
        <v>2209108</v>
      </c>
      <c r="C53" s="305">
        <f t="shared" si="0"/>
        <v>2369489.2407999998</v>
      </c>
      <c r="D53" s="306">
        <f t="shared" si="1"/>
        <v>3957047.0321359993</v>
      </c>
      <c r="E53" s="306">
        <f t="shared" si="2"/>
        <v>188430.81105409522</v>
      </c>
      <c r="F53" s="307">
        <f t="shared" si="3"/>
        <v>21412.592165238093</v>
      </c>
    </row>
    <row r="54" spans="1:6" ht="18" customHeight="1" x14ac:dyDescent="0.2">
      <c r="A54" s="168" t="s">
        <v>829</v>
      </c>
      <c r="B54" s="308">
        <v>2308791</v>
      </c>
      <c r="C54" s="305">
        <f t="shared" si="0"/>
        <v>2476409.2266000002</v>
      </c>
      <c r="D54" s="306">
        <f t="shared" si="1"/>
        <v>4135603.4084220002</v>
      </c>
      <c r="E54" s="306">
        <f t="shared" si="2"/>
        <v>196933.49563914287</v>
      </c>
      <c r="F54" s="307">
        <f t="shared" si="3"/>
        <v>22378.806322629869</v>
      </c>
    </row>
    <row r="55" spans="1:6" ht="18" customHeight="1" x14ac:dyDescent="0.2">
      <c r="A55" s="168" t="s">
        <v>830</v>
      </c>
      <c r="B55" s="308">
        <v>2431110</v>
      </c>
      <c r="C55" s="305">
        <f t="shared" si="0"/>
        <v>2607608.5860000001</v>
      </c>
      <c r="D55" s="306">
        <f t="shared" si="1"/>
        <v>4354706.3386199996</v>
      </c>
      <c r="E55" s="306">
        <f t="shared" si="2"/>
        <v>207366.96850571426</v>
      </c>
      <c r="F55" s="307">
        <f t="shared" si="3"/>
        <v>23564.428239285709</v>
      </c>
    </row>
    <row r="56" spans="1:6" ht="18" customHeight="1" x14ac:dyDescent="0.2">
      <c r="A56" s="168" t="s">
        <v>831</v>
      </c>
      <c r="B56" s="308">
        <v>2571653</v>
      </c>
      <c r="C56" s="305">
        <f t="shared" si="0"/>
        <v>2758355.0077999998</v>
      </c>
      <c r="D56" s="306">
        <f t="shared" si="1"/>
        <v>4606452.8630259996</v>
      </c>
      <c r="E56" s="306">
        <f t="shared" si="2"/>
        <v>219354.89823933333</v>
      </c>
      <c r="F56" s="307">
        <f t="shared" si="3"/>
        <v>24926.692981742421</v>
      </c>
    </row>
    <row r="57" spans="1:6" ht="18" customHeight="1" x14ac:dyDescent="0.2">
      <c r="A57" s="168" t="s">
        <v>832</v>
      </c>
      <c r="B57" s="308">
        <v>2661201</v>
      </c>
      <c r="C57" s="305">
        <f t="shared" si="0"/>
        <v>2854404.1926000002</v>
      </c>
      <c r="D57" s="306">
        <f t="shared" si="1"/>
        <v>4766855.0016419999</v>
      </c>
      <c r="E57" s="306">
        <f t="shared" si="2"/>
        <v>226993.0953162857</v>
      </c>
      <c r="F57" s="307">
        <f t="shared" si="3"/>
        <v>25794.669922305191</v>
      </c>
    </row>
    <row r="58" spans="1:6" ht="18" customHeight="1" x14ac:dyDescent="0.2">
      <c r="A58" s="168" t="s">
        <v>833</v>
      </c>
      <c r="B58" s="308">
        <v>2792944</v>
      </c>
      <c r="C58" s="305">
        <f t="shared" si="0"/>
        <v>2995711.7344</v>
      </c>
      <c r="D58" s="306">
        <f t="shared" si="1"/>
        <v>5002838.5964479996</v>
      </c>
      <c r="E58" s="306">
        <f t="shared" si="2"/>
        <v>238230.40935466666</v>
      </c>
      <c r="F58" s="307">
        <f t="shared" si="3"/>
        <v>27071.637426666664</v>
      </c>
    </row>
    <row r="59" spans="1:6" ht="18" customHeight="1" x14ac:dyDescent="0.2">
      <c r="A59" s="168" t="s">
        <v>834</v>
      </c>
      <c r="B59" s="308">
        <v>2931810</v>
      </c>
      <c r="C59" s="305">
        <f t="shared" si="0"/>
        <v>3144659.406</v>
      </c>
      <c r="D59" s="306">
        <f t="shared" si="1"/>
        <v>5251581.2080199998</v>
      </c>
      <c r="E59" s="306">
        <f t="shared" si="2"/>
        <v>250075.29561999999</v>
      </c>
      <c r="F59" s="307">
        <f t="shared" si="3"/>
        <v>28417.647229545451</v>
      </c>
    </row>
    <row r="60" spans="1:6" ht="18" customHeight="1" x14ac:dyDescent="0.2">
      <c r="A60" s="168" t="s">
        <v>835</v>
      </c>
      <c r="B60" s="308">
        <v>3058011</v>
      </c>
      <c r="C60" s="305">
        <f t="shared" si="0"/>
        <v>3280022.5986000001</v>
      </c>
      <c r="D60" s="306">
        <f t="shared" si="1"/>
        <v>5477637.739662</v>
      </c>
      <c r="E60" s="306">
        <f t="shared" si="2"/>
        <v>260839.89236485714</v>
      </c>
      <c r="F60" s="307">
        <f t="shared" si="3"/>
        <v>29640.896859642853</v>
      </c>
    </row>
    <row r="61" spans="1:6" ht="18" customHeight="1" x14ac:dyDescent="0.2">
      <c r="A61" s="168" t="s">
        <v>836</v>
      </c>
      <c r="B61" s="308">
        <v>3162357</v>
      </c>
      <c r="C61" s="305">
        <f t="shared" si="0"/>
        <v>3391944.1181999999</v>
      </c>
      <c r="D61" s="306">
        <f t="shared" si="1"/>
        <v>5664546.6773939999</v>
      </c>
      <c r="E61" s="306">
        <f t="shared" si="2"/>
        <v>269740.31797114282</v>
      </c>
      <c r="F61" s="307">
        <f t="shared" si="3"/>
        <v>30652.308860357138</v>
      </c>
    </row>
    <row r="62" spans="1:6" ht="18" customHeight="1" x14ac:dyDescent="0.2">
      <c r="A62" s="168" t="s">
        <v>837</v>
      </c>
      <c r="B62" s="308">
        <v>3295498</v>
      </c>
      <c r="C62" s="305">
        <f t="shared" si="0"/>
        <v>3534751.1548000001</v>
      </c>
      <c r="D62" s="306">
        <f t="shared" si="1"/>
        <v>5903034.4285159996</v>
      </c>
      <c r="E62" s="306">
        <f t="shared" si="2"/>
        <v>281096.87754838093</v>
      </c>
      <c r="F62" s="307">
        <f t="shared" si="3"/>
        <v>31942.826994134193</v>
      </c>
    </row>
    <row r="63" spans="1:6" ht="18" customHeight="1" x14ac:dyDescent="0.2">
      <c r="A63" s="168" t="s">
        <v>838</v>
      </c>
      <c r="B63" s="308">
        <v>3496349</v>
      </c>
      <c r="C63" s="305">
        <f t="shared" si="0"/>
        <v>3750183.9374000002</v>
      </c>
      <c r="D63" s="306">
        <f t="shared" si="1"/>
        <v>6262807.175458</v>
      </c>
      <c r="E63" s="306">
        <f t="shared" si="2"/>
        <v>298228.91311704763</v>
      </c>
      <c r="F63" s="307">
        <f t="shared" si="3"/>
        <v>33889.649217846316</v>
      </c>
    </row>
    <row r="64" spans="1:6" ht="18" customHeight="1" x14ac:dyDescent="0.2">
      <c r="A64" s="168" t="s">
        <v>839</v>
      </c>
      <c r="B64" s="308">
        <v>3788145</v>
      </c>
      <c r="C64" s="305">
        <f t="shared" si="0"/>
        <v>4063164.327</v>
      </c>
      <c r="D64" s="306">
        <f t="shared" si="1"/>
        <v>6785484.4260900002</v>
      </c>
      <c r="E64" s="306">
        <f t="shared" si="2"/>
        <v>323118.3060042857</v>
      </c>
      <c r="F64" s="307">
        <f t="shared" si="3"/>
        <v>36717.989318668828</v>
      </c>
    </row>
    <row r="65" spans="1:6" ht="18" customHeight="1" x14ac:dyDescent="0.2">
      <c r="A65" s="168" t="s">
        <v>840</v>
      </c>
      <c r="B65" s="308">
        <v>4053845</v>
      </c>
      <c r="C65" s="305">
        <f t="shared" si="0"/>
        <v>4348154.1469999999</v>
      </c>
      <c r="D65" s="306">
        <f t="shared" si="1"/>
        <v>7261417.4254899994</v>
      </c>
      <c r="E65" s="306">
        <f t="shared" si="2"/>
        <v>345781.78216619045</v>
      </c>
      <c r="F65" s="307">
        <f t="shared" si="3"/>
        <v>39293.384337067095</v>
      </c>
    </row>
    <row r="66" spans="1:6" ht="18" customHeight="1" x14ac:dyDescent="0.2">
      <c r="A66" s="168" t="s">
        <v>841</v>
      </c>
      <c r="B66" s="308">
        <v>4481948</v>
      </c>
      <c r="C66" s="305">
        <f t="shared" si="0"/>
        <v>4807337.4248000002</v>
      </c>
      <c r="D66" s="306">
        <f t="shared" si="1"/>
        <v>8028253.4994160002</v>
      </c>
      <c r="E66" s="306">
        <f t="shared" si="2"/>
        <v>382297.78568647621</v>
      </c>
      <c r="F66" s="307">
        <f t="shared" si="3"/>
        <v>43442.93019164502</v>
      </c>
    </row>
    <row r="67" spans="1:6" ht="18" customHeight="1" x14ac:dyDescent="0.2">
      <c r="A67" s="168" t="s">
        <v>842</v>
      </c>
      <c r="B67" s="308">
        <v>4832174</v>
      </c>
      <c r="C67" s="305">
        <f t="shared" si="0"/>
        <v>5182989.8323999997</v>
      </c>
      <c r="D67" s="306">
        <f t="shared" si="1"/>
        <v>8655593.0201079994</v>
      </c>
      <c r="E67" s="306">
        <f t="shared" si="2"/>
        <v>412171.09619561903</v>
      </c>
      <c r="F67" s="307">
        <f t="shared" si="3"/>
        <v>46837.624567683975</v>
      </c>
    </row>
    <row r="68" spans="1:6" ht="18" customHeight="1" x14ac:dyDescent="0.2">
      <c r="A68" s="168" t="s">
        <v>843</v>
      </c>
      <c r="B68" s="308">
        <v>5082586</v>
      </c>
      <c r="C68" s="305">
        <f t="shared" si="0"/>
        <v>5451581.7435999997</v>
      </c>
      <c r="D68" s="306">
        <f t="shared" si="1"/>
        <v>9104141.5118119996</v>
      </c>
      <c r="E68" s="306">
        <f t="shared" si="2"/>
        <v>433530.5481815238</v>
      </c>
      <c r="F68" s="307">
        <f t="shared" si="3"/>
        <v>49264.835020627703</v>
      </c>
    </row>
    <row r="69" spans="1:6" ht="18" customHeight="1" x14ac:dyDescent="0.2">
      <c r="A69" s="168" t="s">
        <v>844</v>
      </c>
      <c r="B69" s="308">
        <v>5473690</v>
      </c>
      <c r="C69" s="305">
        <f t="shared" si="0"/>
        <v>5871079.8940000003</v>
      </c>
      <c r="D69" s="306">
        <f t="shared" si="1"/>
        <v>9804703.4229799993</v>
      </c>
      <c r="E69" s="306">
        <f t="shared" si="2"/>
        <v>466890.63918952376</v>
      </c>
      <c r="F69" s="307">
        <f t="shared" si="3"/>
        <v>53055.754453354966</v>
      </c>
    </row>
    <row r="70" spans="1:6" ht="18" customHeight="1" x14ac:dyDescent="0.2">
      <c r="A70" s="168" t="s">
        <v>845</v>
      </c>
      <c r="B70" s="308">
        <v>5887794</v>
      </c>
      <c r="C70" s="305">
        <f t="shared" si="0"/>
        <v>6315247.8443999998</v>
      </c>
      <c r="D70" s="306">
        <f t="shared" si="1"/>
        <v>10546463.900147999</v>
      </c>
      <c r="E70" s="306">
        <f t="shared" si="2"/>
        <v>502212.5666737142</v>
      </c>
      <c r="F70" s="307">
        <f t="shared" si="3"/>
        <v>57069.609849285698</v>
      </c>
    </row>
    <row r="71" spans="1:6" ht="18" customHeight="1" x14ac:dyDescent="0.2">
      <c r="A71" s="168" t="s">
        <v>846</v>
      </c>
      <c r="B71" s="308">
        <v>6338071</v>
      </c>
      <c r="C71" s="305">
        <f t="shared" si="0"/>
        <v>6798214.9545999998</v>
      </c>
      <c r="D71" s="306">
        <f t="shared" si="1"/>
        <v>11353018.974181999</v>
      </c>
      <c r="E71" s="306">
        <f t="shared" si="2"/>
        <v>540619.95115152374</v>
      </c>
      <c r="F71" s="307">
        <f t="shared" si="3"/>
        <v>61434.08535812769</v>
      </c>
    </row>
    <row r="72" spans="1:6" ht="18" customHeight="1" x14ac:dyDescent="0.2">
      <c r="A72" s="168" t="s">
        <v>847</v>
      </c>
      <c r="B72" s="308">
        <v>6755337</v>
      </c>
      <c r="C72" s="305">
        <f t="shared" si="0"/>
        <v>7245774.4661999997</v>
      </c>
      <c r="D72" s="306">
        <f t="shared" si="1"/>
        <v>12100443.358553998</v>
      </c>
      <c r="E72" s="306">
        <f t="shared" si="2"/>
        <v>576211.58850257134</v>
      </c>
      <c r="F72" s="307">
        <f t="shared" si="3"/>
        <v>65478.58960256492</v>
      </c>
    </row>
    <row r="73" spans="1:6" ht="18" customHeight="1" x14ac:dyDescent="0.2">
      <c r="A73" s="168" t="s">
        <v>848</v>
      </c>
      <c r="B73" s="308">
        <v>7265579</v>
      </c>
      <c r="C73" s="305">
        <f t="shared" si="0"/>
        <v>7793060.0354000004</v>
      </c>
      <c r="D73" s="306">
        <f t="shared" si="1"/>
        <v>13014410.259118</v>
      </c>
      <c r="E73" s="306">
        <f t="shared" si="2"/>
        <v>619733.82186276186</v>
      </c>
      <c r="F73" s="307">
        <f t="shared" si="3"/>
        <v>70424.2979389502</v>
      </c>
    </row>
    <row r="74" spans="1:6" ht="18" customHeight="1" x14ac:dyDescent="0.2">
      <c r="A74" s="168" t="s">
        <v>849</v>
      </c>
      <c r="B74" s="308">
        <v>7676941</v>
      </c>
      <c r="C74" s="305">
        <f t="shared" si="0"/>
        <v>8234286.9166000001</v>
      </c>
      <c r="D74" s="306">
        <f t="shared" si="1"/>
        <v>13751259.150721999</v>
      </c>
      <c r="E74" s="306">
        <f t="shared" si="2"/>
        <v>654821.86432009516</v>
      </c>
      <c r="F74" s="307">
        <f t="shared" si="3"/>
        <v>74411.575490919902</v>
      </c>
    </row>
    <row r="75" spans="1:6" ht="18" customHeight="1" x14ac:dyDescent="0.2">
      <c r="A75" s="168" t="s">
        <v>850</v>
      </c>
      <c r="B75" s="308">
        <v>8278300</v>
      </c>
      <c r="C75" s="305">
        <f t="shared" si="0"/>
        <v>8879304.5800000001</v>
      </c>
      <c r="D75" s="306">
        <f t="shared" si="1"/>
        <v>14828438.648599999</v>
      </c>
      <c r="E75" s="306">
        <f t="shared" ref="E75:E121" si="4">D75/21</f>
        <v>706116.12612380949</v>
      </c>
      <c r="F75" s="307">
        <f t="shared" ref="F75:F121" si="5">E75/8.8</f>
        <v>80240.468877705614</v>
      </c>
    </row>
    <row r="76" spans="1:6" ht="18" customHeight="1" x14ac:dyDescent="0.2">
      <c r="A76" s="168" t="s">
        <v>851</v>
      </c>
      <c r="B76" s="308">
        <v>3310192</v>
      </c>
      <c r="C76" s="305">
        <f t="shared" si="0"/>
        <v>3550511.9391999999</v>
      </c>
      <c r="D76" s="306">
        <f t="shared" si="1"/>
        <v>5929354.9384639999</v>
      </c>
      <c r="E76" s="306">
        <f t="shared" si="4"/>
        <v>282350.23516495235</v>
      </c>
      <c r="F76" s="307">
        <f t="shared" si="5"/>
        <v>32085.253996017309</v>
      </c>
    </row>
    <row r="77" spans="1:6" ht="18" customHeight="1" x14ac:dyDescent="0.2">
      <c r="A77" s="168" t="s">
        <v>852</v>
      </c>
      <c r="B77" s="308">
        <v>3579600</v>
      </c>
      <c r="C77" s="305">
        <f t="shared" ref="C77:C121" si="6">B77*1.0726</f>
        <v>3839478.96</v>
      </c>
      <c r="D77" s="306">
        <f t="shared" ref="D77:D121" si="7">C77*1.67</f>
        <v>6411929.8631999996</v>
      </c>
      <c r="E77" s="306">
        <f t="shared" si="4"/>
        <v>305329.99348571425</v>
      </c>
      <c r="F77" s="307">
        <f t="shared" si="5"/>
        <v>34696.590168831164</v>
      </c>
    </row>
    <row r="78" spans="1:6" ht="18" customHeight="1" x14ac:dyDescent="0.2">
      <c r="A78" s="168" t="s">
        <v>853</v>
      </c>
      <c r="B78" s="308">
        <v>3906492</v>
      </c>
      <c r="C78" s="305">
        <f t="shared" si="6"/>
        <v>4190103.3191999998</v>
      </c>
      <c r="D78" s="306">
        <f t="shared" si="7"/>
        <v>6997472.5430639992</v>
      </c>
      <c r="E78" s="306">
        <f t="shared" si="4"/>
        <v>333212.97824114282</v>
      </c>
      <c r="F78" s="307">
        <f t="shared" si="5"/>
        <v>37865.111163766225</v>
      </c>
    </row>
    <row r="79" spans="1:6" ht="18" customHeight="1" x14ac:dyDescent="0.2">
      <c r="A79" s="168" t="s">
        <v>854</v>
      </c>
      <c r="B79" s="308">
        <v>4446049</v>
      </c>
      <c r="C79" s="305">
        <f t="shared" si="6"/>
        <v>4768832.1573999999</v>
      </c>
      <c r="D79" s="306">
        <f t="shared" si="7"/>
        <v>7963949.7028579991</v>
      </c>
      <c r="E79" s="306">
        <f t="shared" si="4"/>
        <v>379235.70013609517</v>
      </c>
      <c r="F79" s="307">
        <f t="shared" si="5"/>
        <v>43094.965924556265</v>
      </c>
    </row>
    <row r="80" spans="1:6" ht="18" customHeight="1" x14ac:dyDescent="0.2">
      <c r="A80" s="168" t="s">
        <v>855</v>
      </c>
      <c r="B80" s="308">
        <v>4560188</v>
      </c>
      <c r="C80" s="305">
        <f t="shared" si="6"/>
        <v>4891257.6487999996</v>
      </c>
      <c r="D80" s="306">
        <f t="shared" si="7"/>
        <v>8168400.2734959992</v>
      </c>
      <c r="E80" s="306">
        <f t="shared" si="4"/>
        <v>388971.4415950476</v>
      </c>
      <c r="F80" s="307">
        <f t="shared" si="5"/>
        <v>44201.300181255407</v>
      </c>
    </row>
    <row r="81" spans="1:6" ht="18" customHeight="1" x14ac:dyDescent="0.2">
      <c r="A81" s="168" t="s">
        <v>856</v>
      </c>
      <c r="B81" s="308">
        <v>5163475</v>
      </c>
      <c r="C81" s="305">
        <f t="shared" si="6"/>
        <v>5538343.2850000001</v>
      </c>
      <c r="D81" s="306">
        <f t="shared" si="7"/>
        <v>9249033.2859499995</v>
      </c>
      <c r="E81" s="306">
        <f t="shared" si="4"/>
        <v>440430.1564738095</v>
      </c>
      <c r="F81" s="307">
        <f t="shared" si="5"/>
        <v>50048.881417478347</v>
      </c>
    </row>
    <row r="82" spans="1:6" ht="18" customHeight="1" x14ac:dyDescent="0.2">
      <c r="A82" s="168" t="s">
        <v>857</v>
      </c>
      <c r="B82" s="308">
        <v>5764758</v>
      </c>
      <c r="C82" s="305">
        <f t="shared" si="6"/>
        <v>6183279.4308000002</v>
      </c>
      <c r="D82" s="306">
        <f t="shared" si="7"/>
        <v>10326076.649436001</v>
      </c>
      <c r="E82" s="306">
        <f t="shared" si="4"/>
        <v>491717.93568742863</v>
      </c>
      <c r="F82" s="307">
        <f t="shared" si="5"/>
        <v>55877.038146298706</v>
      </c>
    </row>
    <row r="83" spans="1:6" ht="18" customHeight="1" x14ac:dyDescent="0.2">
      <c r="A83" s="168" t="s">
        <v>858</v>
      </c>
      <c r="B83" s="308">
        <v>6308715</v>
      </c>
      <c r="C83" s="305">
        <f t="shared" si="6"/>
        <v>6766727.7089999998</v>
      </c>
      <c r="D83" s="306">
        <f t="shared" si="7"/>
        <v>11300435.27403</v>
      </c>
      <c r="E83" s="306">
        <f t="shared" si="4"/>
        <v>538115.96542999998</v>
      </c>
      <c r="F83" s="307">
        <f t="shared" si="5"/>
        <v>61149.54152613636</v>
      </c>
    </row>
    <row r="84" spans="1:6" ht="18" customHeight="1" x14ac:dyDescent="0.2">
      <c r="A84" s="168" t="s">
        <v>859</v>
      </c>
      <c r="B84" s="308">
        <v>6630024</v>
      </c>
      <c r="C84" s="305">
        <f t="shared" si="6"/>
        <v>7111363.7423999999</v>
      </c>
      <c r="D84" s="306">
        <f t="shared" si="7"/>
        <v>11875977.449808</v>
      </c>
      <c r="E84" s="306">
        <f t="shared" si="4"/>
        <v>565522.73570514284</v>
      </c>
      <c r="F84" s="307">
        <f t="shared" si="5"/>
        <v>64263.947239220775</v>
      </c>
    </row>
    <row r="85" spans="1:6" ht="18" customHeight="1" x14ac:dyDescent="0.2">
      <c r="A85" s="168" t="s">
        <v>860</v>
      </c>
      <c r="B85" s="308">
        <v>6894384</v>
      </c>
      <c r="C85" s="305">
        <f t="shared" si="6"/>
        <v>7394916.2784000002</v>
      </c>
      <c r="D85" s="306">
        <f t="shared" si="7"/>
        <v>12349510.184928</v>
      </c>
      <c r="E85" s="306">
        <f t="shared" si="4"/>
        <v>588071.91356799996</v>
      </c>
      <c r="F85" s="307">
        <f t="shared" si="5"/>
        <v>66826.353814545451</v>
      </c>
    </row>
    <row r="86" spans="1:6" ht="18" customHeight="1" x14ac:dyDescent="0.2">
      <c r="A86" s="168" t="s">
        <v>861</v>
      </c>
      <c r="B86" s="308">
        <v>7249221</v>
      </c>
      <c r="C86" s="305">
        <f t="shared" si="6"/>
        <v>7775514.4446</v>
      </c>
      <c r="D86" s="306">
        <f t="shared" si="7"/>
        <v>12985109.122482</v>
      </c>
      <c r="E86" s="306">
        <f t="shared" si="4"/>
        <v>618338.52964199998</v>
      </c>
      <c r="F86" s="307">
        <f t="shared" si="5"/>
        <v>70265.742004772721</v>
      </c>
    </row>
    <row r="87" spans="1:6" ht="18" customHeight="1" x14ac:dyDescent="0.2">
      <c r="A87" s="168" t="s">
        <v>862</v>
      </c>
      <c r="B87" s="308">
        <v>7613882</v>
      </c>
      <c r="C87" s="305">
        <f t="shared" si="6"/>
        <v>8166649.8332000002</v>
      </c>
      <c r="D87" s="306">
        <f t="shared" si="7"/>
        <v>13638305.221444</v>
      </c>
      <c r="E87" s="306">
        <f t="shared" si="4"/>
        <v>649443.10578304762</v>
      </c>
      <c r="F87" s="307">
        <f t="shared" si="5"/>
        <v>73800.352929891771</v>
      </c>
    </row>
    <row r="88" spans="1:6" ht="18" customHeight="1" x14ac:dyDescent="0.2">
      <c r="A88" s="168" t="s">
        <v>863</v>
      </c>
      <c r="B88" s="308">
        <v>8347843</v>
      </c>
      <c r="C88" s="305">
        <f t="shared" si="6"/>
        <v>8953896.4017999992</v>
      </c>
      <c r="D88" s="306">
        <f t="shared" si="7"/>
        <v>14953006.991005998</v>
      </c>
      <c r="E88" s="306">
        <f t="shared" si="4"/>
        <v>712047.95195266663</v>
      </c>
      <c r="F88" s="307">
        <f t="shared" si="5"/>
        <v>80914.539994621198</v>
      </c>
    </row>
    <row r="89" spans="1:6" ht="18" customHeight="1" x14ac:dyDescent="0.2">
      <c r="A89" s="168" t="s">
        <v>864</v>
      </c>
      <c r="B89" s="308">
        <v>8811600</v>
      </c>
      <c r="C89" s="305">
        <f t="shared" si="6"/>
        <v>9451322.1600000001</v>
      </c>
      <c r="D89" s="306">
        <f t="shared" si="7"/>
        <v>15783708.007199999</v>
      </c>
      <c r="E89" s="306">
        <f t="shared" si="4"/>
        <v>751605.14319999993</v>
      </c>
      <c r="F89" s="307">
        <f t="shared" si="5"/>
        <v>85409.675363636343</v>
      </c>
    </row>
    <row r="90" spans="1:6" ht="18" customHeight="1" x14ac:dyDescent="0.2">
      <c r="A90" s="168" t="s">
        <v>865</v>
      </c>
      <c r="B90" s="308">
        <v>8992884</v>
      </c>
      <c r="C90" s="305">
        <f t="shared" si="6"/>
        <v>9645767.3783999998</v>
      </c>
      <c r="D90" s="306">
        <f t="shared" si="7"/>
        <v>16108431.521927999</v>
      </c>
      <c r="E90" s="306">
        <f t="shared" si="4"/>
        <v>767068.16771085712</v>
      </c>
      <c r="F90" s="307">
        <f t="shared" si="5"/>
        <v>87166.837239870118</v>
      </c>
    </row>
    <row r="91" spans="1:6" ht="18" customHeight="1" x14ac:dyDescent="0.2">
      <c r="A91" s="168" t="s">
        <v>866</v>
      </c>
      <c r="B91" s="308">
        <v>9881584</v>
      </c>
      <c r="C91" s="305">
        <f t="shared" si="6"/>
        <v>10598986.998400001</v>
      </c>
      <c r="D91" s="306">
        <f t="shared" si="7"/>
        <v>17700308.287328001</v>
      </c>
      <c r="E91" s="306">
        <f t="shared" si="4"/>
        <v>842871.82320609526</v>
      </c>
      <c r="F91" s="307">
        <f t="shared" si="5"/>
        <v>95780.889000692638</v>
      </c>
    </row>
    <row r="92" spans="1:6" ht="18" customHeight="1" x14ac:dyDescent="0.2">
      <c r="A92" s="168" t="s">
        <v>867</v>
      </c>
      <c r="B92" s="308">
        <v>10917438</v>
      </c>
      <c r="C92" s="305">
        <f t="shared" si="6"/>
        <v>11710043.9988</v>
      </c>
      <c r="D92" s="306">
        <f t="shared" si="7"/>
        <v>19555773.477995999</v>
      </c>
      <c r="E92" s="306">
        <f t="shared" si="4"/>
        <v>931227.30847599998</v>
      </c>
      <c r="F92" s="307">
        <f t="shared" si="5"/>
        <v>105821.2850540909</v>
      </c>
    </row>
    <row r="93" spans="1:6" ht="18" customHeight="1" x14ac:dyDescent="0.2">
      <c r="A93" s="168" t="s">
        <v>868</v>
      </c>
      <c r="B93" s="308">
        <v>11850174</v>
      </c>
      <c r="C93" s="305">
        <f t="shared" si="6"/>
        <v>12710496.6324</v>
      </c>
      <c r="D93" s="306">
        <f t="shared" si="7"/>
        <v>21226529.376107998</v>
      </c>
      <c r="E93" s="306">
        <f t="shared" si="4"/>
        <v>1010787.1131479999</v>
      </c>
      <c r="F93" s="307">
        <f t="shared" si="5"/>
        <v>114862.17194863634</v>
      </c>
    </row>
    <row r="94" spans="1:6" ht="18" customHeight="1" x14ac:dyDescent="0.2">
      <c r="A94" s="168" t="s">
        <v>869</v>
      </c>
      <c r="B94" s="308">
        <v>3391801</v>
      </c>
      <c r="C94" s="305">
        <f t="shared" si="6"/>
        <v>3638045.7525999998</v>
      </c>
      <c r="D94" s="306">
        <f t="shared" si="7"/>
        <v>6075536.4068419989</v>
      </c>
      <c r="E94" s="306">
        <f t="shared" si="4"/>
        <v>289311.25746866659</v>
      </c>
      <c r="F94" s="307">
        <f t="shared" si="5"/>
        <v>32876.27925780302</v>
      </c>
    </row>
    <row r="95" spans="1:6" ht="18" customHeight="1" x14ac:dyDescent="0.2">
      <c r="A95" s="168" t="s">
        <v>870</v>
      </c>
      <c r="B95" s="308">
        <v>3793079</v>
      </c>
      <c r="C95" s="305">
        <f t="shared" si="6"/>
        <v>4068456.5353999999</v>
      </c>
      <c r="D95" s="306">
        <f t="shared" si="7"/>
        <v>6794322.4141179994</v>
      </c>
      <c r="E95" s="306">
        <f t="shared" si="4"/>
        <v>323539.16257704759</v>
      </c>
      <c r="F95" s="307">
        <f t="shared" si="5"/>
        <v>36765.813929209951</v>
      </c>
    </row>
    <row r="96" spans="1:6" ht="18" customHeight="1" x14ac:dyDescent="0.2">
      <c r="A96" s="168" t="s">
        <v>871</v>
      </c>
      <c r="B96" s="308">
        <v>4005169</v>
      </c>
      <c r="C96" s="305">
        <f t="shared" si="6"/>
        <v>4295944.2693999996</v>
      </c>
      <c r="D96" s="306">
        <f t="shared" si="7"/>
        <v>7174226.9298979994</v>
      </c>
      <c r="E96" s="306">
        <f t="shared" si="4"/>
        <v>341629.85380466667</v>
      </c>
      <c r="F96" s="307">
        <f t="shared" si="5"/>
        <v>38821.574295984843</v>
      </c>
    </row>
    <row r="97" spans="1:6" ht="18" customHeight="1" x14ac:dyDescent="0.2">
      <c r="A97" s="168" t="s">
        <v>872</v>
      </c>
      <c r="B97" s="308">
        <v>4256994</v>
      </c>
      <c r="C97" s="305">
        <f t="shared" si="6"/>
        <v>4566051.7643999998</v>
      </c>
      <c r="D97" s="306">
        <f t="shared" si="7"/>
        <v>7625306.446547999</v>
      </c>
      <c r="E97" s="306">
        <f t="shared" si="4"/>
        <v>363109.83078799996</v>
      </c>
      <c r="F97" s="307">
        <f t="shared" si="5"/>
        <v>41262.480771363626</v>
      </c>
    </row>
    <row r="98" spans="1:6" ht="18" customHeight="1" x14ac:dyDescent="0.2">
      <c r="A98" s="168" t="s">
        <v>873</v>
      </c>
      <c r="B98" s="308">
        <v>4366542</v>
      </c>
      <c r="C98" s="305">
        <f t="shared" si="6"/>
        <v>4683552.9491999997</v>
      </c>
      <c r="D98" s="306">
        <f t="shared" si="7"/>
        <v>7821533.4251639992</v>
      </c>
      <c r="E98" s="306">
        <f t="shared" si="4"/>
        <v>372453.97262685711</v>
      </c>
      <c r="F98" s="307">
        <f t="shared" si="5"/>
        <v>42324.315071233759</v>
      </c>
    </row>
    <row r="99" spans="1:6" ht="18" customHeight="1" x14ac:dyDescent="0.2">
      <c r="A99" s="168" t="s">
        <v>874</v>
      </c>
      <c r="B99" s="308">
        <v>4560188</v>
      </c>
      <c r="C99" s="305">
        <f t="shared" si="6"/>
        <v>4891257.6487999996</v>
      </c>
      <c r="D99" s="306">
        <f t="shared" si="7"/>
        <v>8168400.2734959992</v>
      </c>
      <c r="E99" s="306">
        <f t="shared" si="4"/>
        <v>388971.4415950476</v>
      </c>
      <c r="F99" s="307">
        <f t="shared" si="5"/>
        <v>44201.300181255407</v>
      </c>
    </row>
    <row r="100" spans="1:6" ht="18" customHeight="1" x14ac:dyDescent="0.2">
      <c r="A100" s="168" t="s">
        <v>875</v>
      </c>
      <c r="B100" s="308">
        <v>4832864</v>
      </c>
      <c r="C100" s="305">
        <f t="shared" si="6"/>
        <v>5183729.9264000002</v>
      </c>
      <c r="D100" s="306">
        <f t="shared" si="7"/>
        <v>8656828.9770880006</v>
      </c>
      <c r="E100" s="306">
        <f t="shared" si="4"/>
        <v>412229.95128990477</v>
      </c>
      <c r="F100" s="307">
        <f t="shared" si="5"/>
        <v>46844.312646580081</v>
      </c>
    </row>
    <row r="101" spans="1:6" ht="18" customHeight="1" x14ac:dyDescent="0.2">
      <c r="A101" s="168" t="s">
        <v>876</v>
      </c>
      <c r="B101" s="308">
        <v>4939449</v>
      </c>
      <c r="C101" s="305">
        <f t="shared" si="6"/>
        <v>5298052.9973999998</v>
      </c>
      <c r="D101" s="306">
        <f t="shared" si="7"/>
        <v>8847748.5056579988</v>
      </c>
      <c r="E101" s="306">
        <f t="shared" si="4"/>
        <v>421321.35741228564</v>
      </c>
      <c r="F101" s="307">
        <f t="shared" si="5"/>
        <v>47877.426978668816</v>
      </c>
    </row>
    <row r="102" spans="1:6" ht="18" customHeight="1" x14ac:dyDescent="0.2">
      <c r="A102" s="168" t="s">
        <v>877</v>
      </c>
      <c r="B102" s="308">
        <v>5122535</v>
      </c>
      <c r="C102" s="305">
        <f t="shared" si="6"/>
        <v>5494431.0410000002</v>
      </c>
      <c r="D102" s="306">
        <f t="shared" si="7"/>
        <v>9175699.8384700008</v>
      </c>
      <c r="E102" s="306">
        <f t="shared" si="4"/>
        <v>436938.08754619054</v>
      </c>
      <c r="F102" s="307">
        <f t="shared" si="5"/>
        <v>49652.055402976192</v>
      </c>
    </row>
    <row r="103" spans="1:6" ht="18" customHeight="1" x14ac:dyDescent="0.2">
      <c r="A103" s="168" t="s">
        <v>878</v>
      </c>
      <c r="B103" s="308">
        <v>5503067</v>
      </c>
      <c r="C103" s="305">
        <f t="shared" si="6"/>
        <v>5902589.6641999995</v>
      </c>
      <c r="D103" s="306">
        <f t="shared" si="7"/>
        <v>9857324.7392139994</v>
      </c>
      <c r="E103" s="306">
        <f t="shared" si="4"/>
        <v>469396.41615304758</v>
      </c>
      <c r="F103" s="307">
        <f t="shared" si="5"/>
        <v>53340.501835573581</v>
      </c>
    </row>
    <row r="104" spans="1:6" ht="18" customHeight="1" x14ac:dyDescent="0.2">
      <c r="A104" s="168" t="s">
        <v>879</v>
      </c>
      <c r="B104" s="308">
        <v>5588420</v>
      </c>
      <c r="C104" s="305">
        <f t="shared" si="6"/>
        <v>5994139.2920000004</v>
      </c>
      <c r="D104" s="306">
        <f t="shared" si="7"/>
        <v>10010212.61764</v>
      </c>
      <c r="E104" s="306">
        <f t="shared" si="4"/>
        <v>476676.79131619044</v>
      </c>
      <c r="F104" s="307">
        <f t="shared" si="5"/>
        <v>54167.817195021635</v>
      </c>
    </row>
    <row r="105" spans="1:6" ht="18" customHeight="1" x14ac:dyDescent="0.2">
      <c r="A105" s="168" t="s">
        <v>880</v>
      </c>
      <c r="B105" s="308">
        <v>5764758</v>
      </c>
      <c r="C105" s="305">
        <f t="shared" si="6"/>
        <v>6183279.4308000002</v>
      </c>
      <c r="D105" s="306">
        <f t="shared" si="7"/>
        <v>10326076.649436001</v>
      </c>
      <c r="E105" s="306">
        <f t="shared" si="4"/>
        <v>491717.93568742863</v>
      </c>
      <c r="F105" s="307">
        <f t="shared" si="5"/>
        <v>55877.038146298706</v>
      </c>
    </row>
    <row r="106" spans="1:6" ht="18" customHeight="1" x14ac:dyDescent="0.2">
      <c r="A106" s="168" t="s">
        <v>881</v>
      </c>
      <c r="B106" s="308">
        <v>6014317</v>
      </c>
      <c r="C106" s="305">
        <f t="shared" si="6"/>
        <v>6450956.4141999995</v>
      </c>
      <c r="D106" s="306">
        <f t="shared" si="7"/>
        <v>10773097.211714</v>
      </c>
      <c r="E106" s="306">
        <f t="shared" si="4"/>
        <v>513004.62912923808</v>
      </c>
      <c r="F106" s="307">
        <f t="shared" si="5"/>
        <v>58295.98058286796</v>
      </c>
    </row>
    <row r="107" spans="1:6" ht="18" customHeight="1" x14ac:dyDescent="0.2">
      <c r="A107" s="168" t="s">
        <v>882</v>
      </c>
      <c r="B107" s="308">
        <v>6338312</v>
      </c>
      <c r="C107" s="305">
        <f t="shared" si="6"/>
        <v>6798473.4512</v>
      </c>
      <c r="D107" s="306">
        <f t="shared" si="7"/>
        <v>11353450.663503999</v>
      </c>
      <c r="E107" s="306">
        <f t="shared" si="4"/>
        <v>540640.50778590469</v>
      </c>
      <c r="F107" s="307">
        <f t="shared" si="5"/>
        <v>61436.421339307344</v>
      </c>
    </row>
    <row r="108" spans="1:6" ht="18" customHeight="1" x14ac:dyDescent="0.2">
      <c r="A108" s="168" t="s">
        <v>883</v>
      </c>
      <c r="B108" s="308">
        <v>6470179</v>
      </c>
      <c r="C108" s="305">
        <f t="shared" si="6"/>
        <v>6939913.9954000004</v>
      </c>
      <c r="D108" s="306">
        <f t="shared" si="7"/>
        <v>11589656.372318</v>
      </c>
      <c r="E108" s="306">
        <f t="shared" si="4"/>
        <v>551888.39868180954</v>
      </c>
      <c r="F108" s="307">
        <f t="shared" si="5"/>
        <v>62714.59075929653</v>
      </c>
    </row>
    <row r="109" spans="1:6" ht="18" customHeight="1" x14ac:dyDescent="0.2">
      <c r="A109" s="168" t="s">
        <v>884</v>
      </c>
      <c r="B109" s="308">
        <v>6559643</v>
      </c>
      <c r="C109" s="305">
        <f t="shared" si="6"/>
        <v>7035873.0817999998</v>
      </c>
      <c r="D109" s="306">
        <f t="shared" si="7"/>
        <v>11749908.046605999</v>
      </c>
      <c r="E109" s="306">
        <f t="shared" si="4"/>
        <v>559519.43079076183</v>
      </c>
      <c r="F109" s="307">
        <f t="shared" si="5"/>
        <v>63581.753498950202</v>
      </c>
    </row>
    <row r="110" spans="1:6" ht="18" customHeight="1" x14ac:dyDescent="0.2">
      <c r="A110" s="168" t="s">
        <v>885</v>
      </c>
      <c r="B110" s="308">
        <v>6918321</v>
      </c>
      <c r="C110" s="305">
        <f t="shared" si="6"/>
        <v>7420591.1046000002</v>
      </c>
      <c r="D110" s="306">
        <f t="shared" si="7"/>
        <v>12392387.144681999</v>
      </c>
      <c r="E110" s="306">
        <f t="shared" si="4"/>
        <v>590113.67355628568</v>
      </c>
      <c r="F110" s="307">
        <f t="shared" si="5"/>
        <v>67058.371995032459</v>
      </c>
    </row>
    <row r="111" spans="1:6" ht="18" customHeight="1" x14ac:dyDescent="0.2">
      <c r="A111" s="168" t="s">
        <v>886</v>
      </c>
      <c r="B111" s="308">
        <v>7492779</v>
      </c>
      <c r="C111" s="305">
        <f t="shared" si="6"/>
        <v>8036754.7554000001</v>
      </c>
      <c r="D111" s="306">
        <f t="shared" si="7"/>
        <v>13421380.441517999</v>
      </c>
      <c r="E111" s="306">
        <f t="shared" si="4"/>
        <v>639113.35435799998</v>
      </c>
      <c r="F111" s="307">
        <f t="shared" si="5"/>
        <v>72626.517540681816</v>
      </c>
    </row>
    <row r="112" spans="1:6" ht="18" customHeight="1" x14ac:dyDescent="0.2">
      <c r="A112" s="168" t="s">
        <v>887</v>
      </c>
      <c r="B112" s="308">
        <v>8068525</v>
      </c>
      <c r="C112" s="305">
        <f t="shared" si="6"/>
        <v>8654299.9149999991</v>
      </c>
      <c r="D112" s="306">
        <f t="shared" si="7"/>
        <v>14452680.858049998</v>
      </c>
      <c r="E112" s="306">
        <f t="shared" si="4"/>
        <v>688222.89800238085</v>
      </c>
      <c r="F112" s="307">
        <f t="shared" si="5"/>
        <v>78207.147500270541</v>
      </c>
    </row>
    <row r="113" spans="1:6" ht="18" customHeight="1" x14ac:dyDescent="0.2">
      <c r="A113" s="168" t="s">
        <v>888</v>
      </c>
      <c r="B113" s="308">
        <v>8872530</v>
      </c>
      <c r="C113" s="305">
        <f t="shared" si="6"/>
        <v>9516675.6779999994</v>
      </c>
      <c r="D113" s="306">
        <f t="shared" si="7"/>
        <v>15892848.382259998</v>
      </c>
      <c r="E113" s="306">
        <f t="shared" si="4"/>
        <v>756802.3039171428</v>
      </c>
      <c r="F113" s="307">
        <f t="shared" si="5"/>
        <v>86000.261808766227</v>
      </c>
    </row>
    <row r="114" spans="1:6" ht="18" customHeight="1" x14ac:dyDescent="0.2">
      <c r="A114" s="168" t="s">
        <v>889</v>
      </c>
      <c r="B114" s="308">
        <v>8994052</v>
      </c>
      <c r="C114" s="305">
        <f t="shared" si="6"/>
        <v>9647020.1752000004</v>
      </c>
      <c r="D114" s="306">
        <f t="shared" si="7"/>
        <v>16110523.692584001</v>
      </c>
      <c r="E114" s="306">
        <f t="shared" si="4"/>
        <v>767167.79488495237</v>
      </c>
      <c r="F114" s="307">
        <f t="shared" si="5"/>
        <v>87178.158509653673</v>
      </c>
    </row>
    <row r="115" spans="1:6" ht="18" customHeight="1" x14ac:dyDescent="0.2">
      <c r="A115" s="168" t="s">
        <v>890</v>
      </c>
      <c r="B115" s="308">
        <v>9952423</v>
      </c>
      <c r="C115" s="305">
        <f t="shared" si="6"/>
        <v>10674968.9098</v>
      </c>
      <c r="D115" s="306">
        <f t="shared" si="7"/>
        <v>17827198.079365999</v>
      </c>
      <c r="E115" s="306">
        <f t="shared" si="4"/>
        <v>848914.19425552373</v>
      </c>
      <c r="F115" s="307">
        <f t="shared" si="5"/>
        <v>96467.522074491324</v>
      </c>
    </row>
    <row r="116" spans="1:6" ht="18" customHeight="1" x14ac:dyDescent="0.2">
      <c r="A116" s="168" t="s">
        <v>891</v>
      </c>
      <c r="B116" s="308">
        <v>10931156</v>
      </c>
      <c r="C116" s="305">
        <f t="shared" si="6"/>
        <v>11724757.9256</v>
      </c>
      <c r="D116" s="306">
        <f t="shared" si="7"/>
        <v>19580345.735751998</v>
      </c>
      <c r="E116" s="306">
        <f t="shared" si="4"/>
        <v>932397.41598819033</v>
      </c>
      <c r="F116" s="307">
        <f t="shared" si="5"/>
        <v>105954.25181683981</v>
      </c>
    </row>
    <row r="117" spans="1:6" ht="18" customHeight="1" x14ac:dyDescent="0.2">
      <c r="A117" s="168" t="s">
        <v>892</v>
      </c>
      <c r="B117" s="308">
        <v>11795368</v>
      </c>
      <c r="C117" s="305">
        <f t="shared" si="6"/>
        <v>12651711.716800001</v>
      </c>
      <c r="D117" s="306">
        <f t="shared" si="7"/>
        <v>21128358.567056</v>
      </c>
      <c r="E117" s="306">
        <f t="shared" si="4"/>
        <v>1006112.3127169524</v>
      </c>
      <c r="F117" s="307">
        <f t="shared" si="5"/>
        <v>114330.9446269264</v>
      </c>
    </row>
    <row r="118" spans="1:6" ht="18" customHeight="1" x14ac:dyDescent="0.2">
      <c r="A118" s="168" t="s">
        <v>893</v>
      </c>
      <c r="B118" s="308">
        <v>12718013</v>
      </c>
      <c r="C118" s="305">
        <f t="shared" si="6"/>
        <v>13641340.743799999</v>
      </c>
      <c r="D118" s="306">
        <f t="shared" si="7"/>
        <v>22781039.042145997</v>
      </c>
      <c r="E118" s="306">
        <f t="shared" si="4"/>
        <v>1084811.3829593332</v>
      </c>
      <c r="F118" s="307">
        <f t="shared" si="5"/>
        <v>123274.02079083331</v>
      </c>
    </row>
    <row r="119" spans="1:6" ht="18" customHeight="1" x14ac:dyDescent="0.2">
      <c r="A119" s="168" t="s">
        <v>894</v>
      </c>
      <c r="B119" s="308">
        <v>13379348</v>
      </c>
      <c r="C119" s="305">
        <f t="shared" si="6"/>
        <v>14350688.664799999</v>
      </c>
      <c r="D119" s="306">
        <f t="shared" si="7"/>
        <v>23965650.070215996</v>
      </c>
      <c r="E119" s="306">
        <f t="shared" si="4"/>
        <v>1141221.4319150473</v>
      </c>
      <c r="F119" s="307">
        <f t="shared" si="5"/>
        <v>129684.25362670992</v>
      </c>
    </row>
    <row r="120" spans="1:6" ht="18" customHeight="1" x14ac:dyDescent="0.2">
      <c r="A120" s="168" t="s">
        <v>895</v>
      </c>
      <c r="B120" s="308">
        <v>14042684</v>
      </c>
      <c r="C120" s="305">
        <f t="shared" si="6"/>
        <v>15062182.8584</v>
      </c>
      <c r="D120" s="306">
        <f t="shared" si="7"/>
        <v>25153845.373528</v>
      </c>
      <c r="E120" s="306">
        <f t="shared" si="4"/>
        <v>1197802.1606441904</v>
      </c>
      <c r="F120" s="307">
        <f t="shared" si="5"/>
        <v>136113.88189138527</v>
      </c>
    </row>
    <row r="121" spans="1:6" ht="18" customHeight="1" thickBot="1" x14ac:dyDescent="0.25">
      <c r="A121" s="169" t="s">
        <v>896</v>
      </c>
      <c r="B121" s="309">
        <v>14825106</v>
      </c>
      <c r="C121" s="310">
        <f t="shared" si="6"/>
        <v>15901408.695599999</v>
      </c>
      <c r="D121" s="311">
        <f t="shared" si="7"/>
        <v>26555352.521651998</v>
      </c>
      <c r="E121" s="311">
        <f t="shared" si="4"/>
        <v>1264540.5962691428</v>
      </c>
      <c r="F121" s="312">
        <f t="shared" si="5"/>
        <v>143697.79503058441</v>
      </c>
    </row>
  </sheetData>
  <sheetProtection algorithmName="SHA-512" hashValue="cp2oU3/y/ZxMpF/rovHuhZCLPVaQP3ev0g/bZCo5oAr4elJg0QSQ9P8/C/fM3jIkixzSU3t6OwfPxxkNdtyybQ==" saltValue="tGB9RcKfvNqmVAe5UanrSQ==" spinCount="100000" sheet="1" formatCells="0" formatColumns="0" formatRows="0"/>
  <mergeCells count="9">
    <mergeCell ref="C1:F1"/>
    <mergeCell ref="C2:F2"/>
    <mergeCell ref="C3:D3"/>
    <mergeCell ref="A1:B3"/>
    <mergeCell ref="A10:F10"/>
    <mergeCell ref="E3:F3"/>
    <mergeCell ref="B5:F5"/>
    <mergeCell ref="B6:F6"/>
    <mergeCell ref="A8:F8"/>
  </mergeCells>
  <hyperlinks>
    <hyperlink ref="G1" location="ins" display="Instructivo" xr:uid="{00000000-0004-0000-1900-000000000000}"/>
  </hyperlinks>
  <printOptions horizontalCentered="1"/>
  <pageMargins left="0" right="0" top="0" bottom="0" header="0" footer="0"/>
  <pageSetup fitToHeight="0" orientation="landscape"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23">
    <tabColor theme="7" tint="0.39997558519241921"/>
    <pageSetUpPr fitToPage="1"/>
  </sheetPr>
  <dimension ref="A1:F66"/>
  <sheetViews>
    <sheetView showGridLines="0" topLeftCell="A10" zoomScaleNormal="100" workbookViewId="0">
      <selection activeCell="G60" sqref="G60"/>
    </sheetView>
  </sheetViews>
  <sheetFormatPr baseColWidth="10" defaultColWidth="13.33203125" defaultRowHeight="20.100000000000001" customHeight="1" x14ac:dyDescent="0.2"/>
  <cols>
    <col min="1" max="1" width="34.1640625" style="170" customWidth="1"/>
    <col min="2" max="2" width="32.83203125" style="170" customWidth="1"/>
    <col min="3" max="3" width="21.33203125" style="170" customWidth="1"/>
    <col min="4" max="4" width="22.83203125" style="170" customWidth="1"/>
    <col min="5" max="5" width="18.33203125" style="170" customWidth="1"/>
    <col min="6" max="238" width="13.33203125" style="170"/>
    <col min="239" max="239" width="2.83203125" style="170" customWidth="1"/>
    <col min="240" max="240" width="85" style="170" customWidth="1"/>
    <col min="241" max="241" width="13.5" style="170" customWidth="1"/>
    <col min="242" max="242" width="21.6640625" style="170" customWidth="1"/>
    <col min="243" max="494" width="13.33203125" style="170"/>
    <col min="495" max="495" width="2.83203125" style="170" customWidth="1"/>
    <col min="496" max="496" width="85" style="170" customWidth="1"/>
    <col min="497" max="497" width="13.5" style="170" customWidth="1"/>
    <col min="498" max="498" width="21.6640625" style="170" customWidth="1"/>
    <col min="499" max="750" width="13.33203125" style="170"/>
    <col min="751" max="751" width="2.83203125" style="170" customWidth="1"/>
    <col min="752" max="752" width="85" style="170" customWidth="1"/>
    <col min="753" max="753" width="13.5" style="170" customWidth="1"/>
    <col min="754" max="754" width="21.6640625" style="170" customWidth="1"/>
    <col min="755" max="1006" width="13.33203125" style="170"/>
    <col min="1007" max="1007" width="2.83203125" style="170" customWidth="1"/>
    <col min="1008" max="1008" width="85" style="170" customWidth="1"/>
    <col min="1009" max="1009" width="13.5" style="170" customWidth="1"/>
    <col min="1010" max="1010" width="21.6640625" style="170" customWidth="1"/>
    <col min="1011" max="1262" width="13.33203125" style="170"/>
    <col min="1263" max="1263" width="2.83203125" style="170" customWidth="1"/>
    <col min="1264" max="1264" width="85" style="170" customWidth="1"/>
    <col min="1265" max="1265" width="13.5" style="170" customWidth="1"/>
    <col min="1266" max="1266" width="21.6640625" style="170" customWidth="1"/>
    <col min="1267" max="1518" width="13.33203125" style="170"/>
    <col min="1519" max="1519" width="2.83203125" style="170" customWidth="1"/>
    <col min="1520" max="1520" width="85" style="170" customWidth="1"/>
    <col min="1521" max="1521" width="13.5" style="170" customWidth="1"/>
    <col min="1522" max="1522" width="21.6640625" style="170" customWidth="1"/>
    <col min="1523" max="1774" width="13.33203125" style="170"/>
    <col min="1775" max="1775" width="2.83203125" style="170" customWidth="1"/>
    <col min="1776" max="1776" width="85" style="170" customWidth="1"/>
    <col min="1777" max="1777" width="13.5" style="170" customWidth="1"/>
    <col min="1778" max="1778" width="21.6640625" style="170" customWidth="1"/>
    <col min="1779" max="2030" width="13.33203125" style="170"/>
    <col min="2031" max="2031" width="2.83203125" style="170" customWidth="1"/>
    <col min="2032" max="2032" width="85" style="170" customWidth="1"/>
    <col min="2033" max="2033" width="13.5" style="170" customWidth="1"/>
    <col min="2034" max="2034" width="21.6640625" style="170" customWidth="1"/>
    <col min="2035" max="2286" width="13.33203125" style="170"/>
    <col min="2287" max="2287" width="2.83203125" style="170" customWidth="1"/>
    <col min="2288" max="2288" width="85" style="170" customWidth="1"/>
    <col min="2289" max="2289" width="13.5" style="170" customWidth="1"/>
    <col min="2290" max="2290" width="21.6640625" style="170" customWidth="1"/>
    <col min="2291" max="2542" width="13.33203125" style="170"/>
    <col min="2543" max="2543" width="2.83203125" style="170" customWidth="1"/>
    <col min="2544" max="2544" width="85" style="170" customWidth="1"/>
    <col min="2545" max="2545" width="13.5" style="170" customWidth="1"/>
    <col min="2546" max="2546" width="21.6640625" style="170" customWidth="1"/>
    <col min="2547" max="2798" width="13.33203125" style="170"/>
    <col min="2799" max="2799" width="2.83203125" style="170" customWidth="1"/>
    <col min="2800" max="2800" width="85" style="170" customWidth="1"/>
    <col min="2801" max="2801" width="13.5" style="170" customWidth="1"/>
    <col min="2802" max="2802" width="21.6640625" style="170" customWidth="1"/>
    <col min="2803" max="3054" width="13.33203125" style="170"/>
    <col min="3055" max="3055" width="2.83203125" style="170" customWidth="1"/>
    <col min="3056" max="3056" width="85" style="170" customWidth="1"/>
    <col min="3057" max="3057" width="13.5" style="170" customWidth="1"/>
    <col min="3058" max="3058" width="21.6640625" style="170" customWidth="1"/>
    <col min="3059" max="3310" width="13.33203125" style="170"/>
    <col min="3311" max="3311" width="2.83203125" style="170" customWidth="1"/>
    <col min="3312" max="3312" width="85" style="170" customWidth="1"/>
    <col min="3313" max="3313" width="13.5" style="170" customWidth="1"/>
    <col min="3314" max="3314" width="21.6640625" style="170" customWidth="1"/>
    <col min="3315" max="3566" width="13.33203125" style="170"/>
    <col min="3567" max="3567" width="2.83203125" style="170" customWidth="1"/>
    <col min="3568" max="3568" width="85" style="170" customWidth="1"/>
    <col min="3569" max="3569" width="13.5" style="170" customWidth="1"/>
    <col min="3570" max="3570" width="21.6640625" style="170" customWidth="1"/>
    <col min="3571" max="3822" width="13.33203125" style="170"/>
    <col min="3823" max="3823" width="2.83203125" style="170" customWidth="1"/>
    <col min="3824" max="3824" width="85" style="170" customWidth="1"/>
    <col min="3825" max="3825" width="13.5" style="170" customWidth="1"/>
    <col min="3826" max="3826" width="21.6640625" style="170" customWidth="1"/>
    <col min="3827" max="4078" width="13.33203125" style="170"/>
    <col min="4079" max="4079" width="2.83203125" style="170" customWidth="1"/>
    <col min="4080" max="4080" width="85" style="170" customWidth="1"/>
    <col min="4081" max="4081" width="13.5" style="170" customWidth="1"/>
    <col min="4082" max="4082" width="21.6640625" style="170" customWidth="1"/>
    <col min="4083" max="4334" width="13.33203125" style="170"/>
    <col min="4335" max="4335" width="2.83203125" style="170" customWidth="1"/>
    <col min="4336" max="4336" width="85" style="170" customWidth="1"/>
    <col min="4337" max="4337" width="13.5" style="170" customWidth="1"/>
    <col min="4338" max="4338" width="21.6640625" style="170" customWidth="1"/>
    <col min="4339" max="4590" width="13.33203125" style="170"/>
    <col min="4591" max="4591" width="2.83203125" style="170" customWidth="1"/>
    <col min="4592" max="4592" width="85" style="170" customWidth="1"/>
    <col min="4593" max="4593" width="13.5" style="170" customWidth="1"/>
    <col min="4594" max="4594" width="21.6640625" style="170" customWidth="1"/>
    <col min="4595" max="4846" width="13.33203125" style="170"/>
    <col min="4847" max="4847" width="2.83203125" style="170" customWidth="1"/>
    <col min="4848" max="4848" width="85" style="170" customWidth="1"/>
    <col min="4849" max="4849" width="13.5" style="170" customWidth="1"/>
    <col min="4850" max="4850" width="21.6640625" style="170" customWidth="1"/>
    <col min="4851" max="5102" width="13.33203125" style="170"/>
    <col min="5103" max="5103" width="2.83203125" style="170" customWidth="1"/>
    <col min="5104" max="5104" width="85" style="170" customWidth="1"/>
    <col min="5105" max="5105" width="13.5" style="170" customWidth="1"/>
    <col min="5106" max="5106" width="21.6640625" style="170" customWidth="1"/>
    <col min="5107" max="5358" width="13.33203125" style="170"/>
    <col min="5359" max="5359" width="2.83203125" style="170" customWidth="1"/>
    <col min="5360" max="5360" width="85" style="170" customWidth="1"/>
    <col min="5361" max="5361" width="13.5" style="170" customWidth="1"/>
    <col min="5362" max="5362" width="21.6640625" style="170" customWidth="1"/>
    <col min="5363" max="5614" width="13.33203125" style="170"/>
    <col min="5615" max="5615" width="2.83203125" style="170" customWidth="1"/>
    <col min="5616" max="5616" width="85" style="170" customWidth="1"/>
    <col min="5617" max="5617" width="13.5" style="170" customWidth="1"/>
    <col min="5618" max="5618" width="21.6640625" style="170" customWidth="1"/>
    <col min="5619" max="5870" width="13.33203125" style="170"/>
    <col min="5871" max="5871" width="2.83203125" style="170" customWidth="1"/>
    <col min="5872" max="5872" width="85" style="170" customWidth="1"/>
    <col min="5873" max="5873" width="13.5" style="170" customWidth="1"/>
    <col min="5874" max="5874" width="21.6640625" style="170" customWidth="1"/>
    <col min="5875" max="6126" width="13.33203125" style="170"/>
    <col min="6127" max="6127" width="2.83203125" style="170" customWidth="1"/>
    <col min="6128" max="6128" width="85" style="170" customWidth="1"/>
    <col min="6129" max="6129" width="13.5" style="170" customWidth="1"/>
    <col min="6130" max="6130" width="21.6640625" style="170" customWidth="1"/>
    <col min="6131" max="6382" width="13.33203125" style="170"/>
    <col min="6383" max="6383" width="2.83203125" style="170" customWidth="1"/>
    <col min="6384" max="6384" width="85" style="170" customWidth="1"/>
    <col min="6385" max="6385" width="13.5" style="170" customWidth="1"/>
    <col min="6386" max="6386" width="21.6640625" style="170" customWidth="1"/>
    <col min="6387" max="6638" width="13.33203125" style="170"/>
    <col min="6639" max="6639" width="2.83203125" style="170" customWidth="1"/>
    <col min="6640" max="6640" width="85" style="170" customWidth="1"/>
    <col min="6641" max="6641" width="13.5" style="170" customWidth="1"/>
    <col min="6642" max="6642" width="21.6640625" style="170" customWidth="1"/>
    <col min="6643" max="6894" width="13.33203125" style="170"/>
    <col min="6895" max="6895" width="2.83203125" style="170" customWidth="1"/>
    <col min="6896" max="6896" width="85" style="170" customWidth="1"/>
    <col min="6897" max="6897" width="13.5" style="170" customWidth="1"/>
    <col min="6898" max="6898" width="21.6640625" style="170" customWidth="1"/>
    <col min="6899" max="7150" width="13.33203125" style="170"/>
    <col min="7151" max="7151" width="2.83203125" style="170" customWidth="1"/>
    <col min="7152" max="7152" width="85" style="170" customWidth="1"/>
    <col min="7153" max="7153" width="13.5" style="170" customWidth="1"/>
    <col min="7154" max="7154" width="21.6640625" style="170" customWidth="1"/>
    <col min="7155" max="7406" width="13.33203125" style="170"/>
    <col min="7407" max="7407" width="2.83203125" style="170" customWidth="1"/>
    <col min="7408" max="7408" width="85" style="170" customWidth="1"/>
    <col min="7409" max="7409" width="13.5" style="170" customWidth="1"/>
    <col min="7410" max="7410" width="21.6640625" style="170" customWidth="1"/>
    <col min="7411" max="7662" width="13.33203125" style="170"/>
    <col min="7663" max="7663" width="2.83203125" style="170" customWidth="1"/>
    <col min="7664" max="7664" width="85" style="170" customWidth="1"/>
    <col min="7665" max="7665" width="13.5" style="170" customWidth="1"/>
    <col min="7666" max="7666" width="21.6640625" style="170" customWidth="1"/>
    <col min="7667" max="7918" width="13.33203125" style="170"/>
    <col min="7919" max="7919" width="2.83203125" style="170" customWidth="1"/>
    <col min="7920" max="7920" width="85" style="170" customWidth="1"/>
    <col min="7921" max="7921" width="13.5" style="170" customWidth="1"/>
    <col min="7922" max="7922" width="21.6640625" style="170" customWidth="1"/>
    <col min="7923" max="8174" width="13.33203125" style="170"/>
    <col min="8175" max="8175" width="2.83203125" style="170" customWidth="1"/>
    <col min="8176" max="8176" width="85" style="170" customWidth="1"/>
    <col min="8177" max="8177" width="13.5" style="170" customWidth="1"/>
    <col min="8178" max="8178" width="21.6640625" style="170" customWidth="1"/>
    <col min="8179" max="8430" width="13.33203125" style="170"/>
    <col min="8431" max="8431" width="2.83203125" style="170" customWidth="1"/>
    <col min="8432" max="8432" width="85" style="170" customWidth="1"/>
    <col min="8433" max="8433" width="13.5" style="170" customWidth="1"/>
    <col min="8434" max="8434" width="21.6640625" style="170" customWidth="1"/>
    <col min="8435" max="8686" width="13.33203125" style="170"/>
    <col min="8687" max="8687" width="2.83203125" style="170" customWidth="1"/>
    <col min="8688" max="8688" width="85" style="170" customWidth="1"/>
    <col min="8689" max="8689" width="13.5" style="170" customWidth="1"/>
    <col min="8690" max="8690" width="21.6640625" style="170" customWidth="1"/>
    <col min="8691" max="8942" width="13.33203125" style="170"/>
    <col min="8943" max="8943" width="2.83203125" style="170" customWidth="1"/>
    <col min="8944" max="8944" width="85" style="170" customWidth="1"/>
    <col min="8945" max="8945" width="13.5" style="170" customWidth="1"/>
    <col min="8946" max="8946" width="21.6640625" style="170" customWidth="1"/>
    <col min="8947" max="9198" width="13.33203125" style="170"/>
    <col min="9199" max="9199" width="2.83203125" style="170" customWidth="1"/>
    <col min="9200" max="9200" width="85" style="170" customWidth="1"/>
    <col min="9201" max="9201" width="13.5" style="170" customWidth="1"/>
    <col min="9202" max="9202" width="21.6640625" style="170" customWidth="1"/>
    <col min="9203" max="9454" width="13.33203125" style="170"/>
    <col min="9455" max="9455" width="2.83203125" style="170" customWidth="1"/>
    <col min="9456" max="9456" width="85" style="170" customWidth="1"/>
    <col min="9457" max="9457" width="13.5" style="170" customWidth="1"/>
    <col min="9458" max="9458" width="21.6640625" style="170" customWidth="1"/>
    <col min="9459" max="9710" width="13.33203125" style="170"/>
    <col min="9711" max="9711" width="2.83203125" style="170" customWidth="1"/>
    <col min="9712" max="9712" width="85" style="170" customWidth="1"/>
    <col min="9713" max="9713" width="13.5" style="170" customWidth="1"/>
    <col min="9714" max="9714" width="21.6640625" style="170" customWidth="1"/>
    <col min="9715" max="9966" width="13.33203125" style="170"/>
    <col min="9967" max="9967" width="2.83203125" style="170" customWidth="1"/>
    <col min="9968" max="9968" width="85" style="170" customWidth="1"/>
    <col min="9969" max="9969" width="13.5" style="170" customWidth="1"/>
    <col min="9970" max="9970" width="21.6640625" style="170" customWidth="1"/>
    <col min="9971" max="10222" width="13.33203125" style="170"/>
    <col min="10223" max="10223" width="2.83203125" style="170" customWidth="1"/>
    <col min="10224" max="10224" width="85" style="170" customWidth="1"/>
    <col min="10225" max="10225" width="13.5" style="170" customWidth="1"/>
    <col min="10226" max="10226" width="21.6640625" style="170" customWidth="1"/>
    <col min="10227" max="10478" width="13.33203125" style="170"/>
    <col min="10479" max="10479" width="2.83203125" style="170" customWidth="1"/>
    <col min="10480" max="10480" width="85" style="170" customWidth="1"/>
    <col min="10481" max="10481" width="13.5" style="170" customWidth="1"/>
    <col min="10482" max="10482" width="21.6640625" style="170" customWidth="1"/>
    <col min="10483" max="10734" width="13.33203125" style="170"/>
    <col min="10735" max="10735" width="2.83203125" style="170" customWidth="1"/>
    <col min="10736" max="10736" width="85" style="170" customWidth="1"/>
    <col min="10737" max="10737" width="13.5" style="170" customWidth="1"/>
    <col min="10738" max="10738" width="21.6640625" style="170" customWidth="1"/>
    <col min="10739" max="10990" width="13.33203125" style="170"/>
    <col min="10991" max="10991" width="2.83203125" style="170" customWidth="1"/>
    <col min="10992" max="10992" width="85" style="170" customWidth="1"/>
    <col min="10993" max="10993" width="13.5" style="170" customWidth="1"/>
    <col min="10994" max="10994" width="21.6640625" style="170" customWidth="1"/>
    <col min="10995" max="11246" width="13.33203125" style="170"/>
    <col min="11247" max="11247" width="2.83203125" style="170" customWidth="1"/>
    <col min="11248" max="11248" width="85" style="170" customWidth="1"/>
    <col min="11249" max="11249" width="13.5" style="170" customWidth="1"/>
    <col min="11250" max="11250" width="21.6640625" style="170" customWidth="1"/>
    <col min="11251" max="11502" width="13.33203125" style="170"/>
    <col min="11503" max="11503" width="2.83203125" style="170" customWidth="1"/>
    <col min="11504" max="11504" width="85" style="170" customWidth="1"/>
    <col min="11505" max="11505" width="13.5" style="170" customWidth="1"/>
    <col min="11506" max="11506" width="21.6640625" style="170" customWidth="1"/>
    <col min="11507" max="11758" width="13.33203125" style="170"/>
    <col min="11759" max="11759" width="2.83203125" style="170" customWidth="1"/>
    <col min="11760" max="11760" width="85" style="170" customWidth="1"/>
    <col min="11761" max="11761" width="13.5" style="170" customWidth="1"/>
    <col min="11762" max="11762" width="21.6640625" style="170" customWidth="1"/>
    <col min="11763" max="12014" width="13.33203125" style="170"/>
    <col min="12015" max="12015" width="2.83203125" style="170" customWidth="1"/>
    <col min="12016" max="12016" width="85" style="170" customWidth="1"/>
    <col min="12017" max="12017" width="13.5" style="170" customWidth="1"/>
    <col min="12018" max="12018" width="21.6640625" style="170" customWidth="1"/>
    <col min="12019" max="12270" width="13.33203125" style="170"/>
    <col min="12271" max="12271" width="2.83203125" style="170" customWidth="1"/>
    <col min="12272" max="12272" width="85" style="170" customWidth="1"/>
    <col min="12273" max="12273" width="13.5" style="170" customWidth="1"/>
    <col min="12274" max="12274" width="21.6640625" style="170" customWidth="1"/>
    <col min="12275" max="12526" width="13.33203125" style="170"/>
    <col min="12527" max="12527" width="2.83203125" style="170" customWidth="1"/>
    <col min="12528" max="12528" width="85" style="170" customWidth="1"/>
    <col min="12529" max="12529" width="13.5" style="170" customWidth="1"/>
    <col min="12530" max="12530" width="21.6640625" style="170" customWidth="1"/>
    <col min="12531" max="12782" width="13.33203125" style="170"/>
    <col min="12783" max="12783" width="2.83203125" style="170" customWidth="1"/>
    <col min="12784" max="12784" width="85" style="170" customWidth="1"/>
    <col min="12785" max="12785" width="13.5" style="170" customWidth="1"/>
    <col min="12786" max="12786" width="21.6640625" style="170" customWidth="1"/>
    <col min="12787" max="13038" width="13.33203125" style="170"/>
    <col min="13039" max="13039" width="2.83203125" style="170" customWidth="1"/>
    <col min="13040" max="13040" width="85" style="170" customWidth="1"/>
    <col min="13041" max="13041" width="13.5" style="170" customWidth="1"/>
    <col min="13042" max="13042" width="21.6640625" style="170" customWidth="1"/>
    <col min="13043" max="13294" width="13.33203125" style="170"/>
    <col min="13295" max="13295" width="2.83203125" style="170" customWidth="1"/>
    <col min="13296" max="13296" width="85" style="170" customWidth="1"/>
    <col min="13297" max="13297" width="13.5" style="170" customWidth="1"/>
    <col min="13298" max="13298" width="21.6640625" style="170" customWidth="1"/>
    <col min="13299" max="13550" width="13.33203125" style="170"/>
    <col min="13551" max="13551" width="2.83203125" style="170" customWidth="1"/>
    <col min="13552" max="13552" width="85" style="170" customWidth="1"/>
    <col min="13553" max="13553" width="13.5" style="170" customWidth="1"/>
    <col min="13554" max="13554" width="21.6640625" style="170" customWidth="1"/>
    <col min="13555" max="13806" width="13.33203125" style="170"/>
    <col min="13807" max="13807" width="2.83203125" style="170" customWidth="1"/>
    <col min="13808" max="13808" width="85" style="170" customWidth="1"/>
    <col min="13809" max="13809" width="13.5" style="170" customWidth="1"/>
    <col min="13810" max="13810" width="21.6640625" style="170" customWidth="1"/>
    <col min="13811" max="14062" width="13.33203125" style="170"/>
    <col min="14063" max="14063" width="2.83203125" style="170" customWidth="1"/>
    <col min="14064" max="14064" width="85" style="170" customWidth="1"/>
    <col min="14065" max="14065" width="13.5" style="170" customWidth="1"/>
    <col min="14066" max="14066" width="21.6640625" style="170" customWidth="1"/>
    <col min="14067" max="14318" width="13.33203125" style="170"/>
    <col min="14319" max="14319" width="2.83203125" style="170" customWidth="1"/>
    <col min="14320" max="14320" width="85" style="170" customWidth="1"/>
    <col min="14321" max="14321" width="13.5" style="170" customWidth="1"/>
    <col min="14322" max="14322" width="21.6640625" style="170" customWidth="1"/>
    <col min="14323" max="14574" width="13.33203125" style="170"/>
    <col min="14575" max="14575" width="2.83203125" style="170" customWidth="1"/>
    <col min="14576" max="14576" width="85" style="170" customWidth="1"/>
    <col min="14577" max="14577" width="13.5" style="170" customWidth="1"/>
    <col min="14578" max="14578" width="21.6640625" style="170" customWidth="1"/>
    <col min="14579" max="14830" width="13.33203125" style="170"/>
    <col min="14831" max="14831" width="2.83203125" style="170" customWidth="1"/>
    <col min="14832" max="14832" width="85" style="170" customWidth="1"/>
    <col min="14833" max="14833" width="13.5" style="170" customWidth="1"/>
    <col min="14834" max="14834" width="21.6640625" style="170" customWidth="1"/>
    <col min="14835" max="15086" width="13.33203125" style="170"/>
    <col min="15087" max="15087" width="2.83203125" style="170" customWidth="1"/>
    <col min="15088" max="15088" width="85" style="170" customWidth="1"/>
    <col min="15089" max="15089" width="13.5" style="170" customWidth="1"/>
    <col min="15090" max="15090" width="21.6640625" style="170" customWidth="1"/>
    <col min="15091" max="15342" width="13.33203125" style="170"/>
    <col min="15343" max="15343" width="2.83203125" style="170" customWidth="1"/>
    <col min="15344" max="15344" width="85" style="170" customWidth="1"/>
    <col min="15345" max="15345" width="13.5" style="170" customWidth="1"/>
    <col min="15346" max="15346" width="21.6640625" style="170" customWidth="1"/>
    <col min="15347" max="15598" width="13.33203125" style="170"/>
    <col min="15599" max="15599" width="2.83203125" style="170" customWidth="1"/>
    <col min="15600" max="15600" width="85" style="170" customWidth="1"/>
    <col min="15601" max="15601" width="13.5" style="170" customWidth="1"/>
    <col min="15602" max="15602" width="21.6640625" style="170" customWidth="1"/>
    <col min="15603" max="15854" width="13.33203125" style="170"/>
    <col min="15855" max="15855" width="2.83203125" style="170" customWidth="1"/>
    <col min="15856" max="15856" width="85" style="170" customWidth="1"/>
    <col min="15857" max="15857" width="13.5" style="170" customWidth="1"/>
    <col min="15858" max="15858" width="21.6640625" style="170" customWidth="1"/>
    <col min="15859" max="16110" width="13.33203125" style="170"/>
    <col min="16111" max="16111" width="2.83203125" style="170" customWidth="1"/>
    <col min="16112" max="16112" width="85" style="170" customWidth="1"/>
    <col min="16113" max="16113" width="13.5" style="170" customWidth="1"/>
    <col min="16114" max="16114" width="21.6640625" style="170" customWidth="1"/>
    <col min="16115" max="16384" width="13.33203125" style="170"/>
  </cols>
  <sheetData>
    <row r="1" spans="1:6" ht="20.100000000000001" customHeight="1" x14ac:dyDescent="0.2">
      <c r="A1" s="1078"/>
      <c r="B1" s="1035" t="s">
        <v>0</v>
      </c>
      <c r="C1" s="1035"/>
      <c r="D1" s="1035"/>
      <c r="E1" s="1036"/>
      <c r="F1" s="189" t="s">
        <v>104</v>
      </c>
    </row>
    <row r="2" spans="1:6" ht="20.100000000000001" customHeight="1" x14ac:dyDescent="0.2">
      <c r="A2" s="1080"/>
      <c r="B2" s="843" t="s">
        <v>897</v>
      </c>
      <c r="C2" s="843"/>
      <c r="D2" s="843"/>
      <c r="E2" s="847"/>
    </row>
    <row r="3" spans="1:6" ht="20.100000000000001" customHeight="1" thickBot="1" x14ac:dyDescent="0.25">
      <c r="A3" s="1082"/>
      <c r="B3" s="845" t="s">
        <v>2</v>
      </c>
      <c r="C3" s="845"/>
      <c r="D3" s="845" t="str">
        <f>Instructivo!G3</f>
        <v>VERSIÓN: 04</v>
      </c>
      <c r="E3" s="848"/>
    </row>
    <row r="4" spans="1:6" ht="22.5" customHeight="1" thickBot="1" x14ac:dyDescent="0.25">
      <c r="A4" s="1125"/>
      <c r="B4" s="1125"/>
      <c r="C4" s="1125"/>
      <c r="D4" s="1125"/>
    </row>
    <row r="5" spans="1:6" ht="24" customHeight="1" thickBot="1" x14ac:dyDescent="0.25">
      <c r="A5" s="137" t="s">
        <v>628</v>
      </c>
      <c r="B5" s="1049">
        <v>2020</v>
      </c>
      <c r="C5" s="1114"/>
      <c r="D5" s="1050"/>
    </row>
    <row r="6" spans="1:6" ht="24" customHeight="1" thickBot="1" x14ac:dyDescent="0.25">
      <c r="A6" s="137" t="s">
        <v>629</v>
      </c>
      <c r="B6" s="1049" t="s">
        <v>898</v>
      </c>
      <c r="C6" s="1114"/>
      <c r="D6" s="1050"/>
    </row>
    <row r="8" spans="1:6" ht="30.75" customHeight="1" x14ac:dyDescent="0.2">
      <c r="A8" s="1120" t="s">
        <v>899</v>
      </c>
      <c r="B8" s="1120"/>
      <c r="C8" s="1120"/>
      <c r="D8" s="1120"/>
    </row>
    <row r="9" spans="1:6" ht="20.100000000000001" customHeight="1" thickBot="1" x14ac:dyDescent="0.25">
      <c r="A9" s="171"/>
      <c r="B9" s="171"/>
      <c r="C9" s="171"/>
      <c r="D9" s="171"/>
    </row>
    <row r="10" spans="1:6" ht="39" customHeight="1" x14ac:dyDescent="0.2">
      <c r="A10" s="1128" t="s">
        <v>900</v>
      </c>
      <c r="B10" s="1129"/>
      <c r="C10" s="172" t="s">
        <v>901</v>
      </c>
      <c r="D10" s="173" t="s">
        <v>902</v>
      </c>
    </row>
    <row r="11" spans="1:6" ht="20.100000000000001" customHeight="1" x14ac:dyDescent="0.2">
      <c r="A11" s="1123" t="s">
        <v>903</v>
      </c>
      <c r="B11" s="1124"/>
      <c r="C11" s="1121" t="s">
        <v>904</v>
      </c>
      <c r="D11" s="1122" t="s">
        <v>905</v>
      </c>
    </row>
    <row r="12" spans="1:6" ht="20.100000000000001" customHeight="1" x14ac:dyDescent="0.2">
      <c r="A12" s="1123" t="s">
        <v>906</v>
      </c>
      <c r="B12" s="1124"/>
      <c r="C12" s="1121"/>
      <c r="D12" s="1122"/>
    </row>
    <row r="13" spans="1:6" ht="25.5" customHeight="1" x14ac:dyDescent="0.2">
      <c r="A13" s="1123" t="s">
        <v>907</v>
      </c>
      <c r="B13" s="1124"/>
      <c r="C13" s="1121"/>
      <c r="D13" s="1122"/>
    </row>
    <row r="14" spans="1:6" ht="27.75" customHeight="1" x14ac:dyDescent="0.2">
      <c r="A14" s="1123" t="s">
        <v>908</v>
      </c>
      <c r="B14" s="1124"/>
      <c r="C14" s="1121"/>
      <c r="D14" s="1122"/>
    </row>
    <row r="15" spans="1:6" ht="20.100000000000001" customHeight="1" x14ac:dyDescent="0.2">
      <c r="A15" s="1123" t="s">
        <v>909</v>
      </c>
      <c r="B15" s="1124"/>
      <c r="C15" s="1121"/>
      <c r="D15" s="1122"/>
    </row>
    <row r="16" spans="1:6" ht="20.100000000000001" customHeight="1" x14ac:dyDescent="0.2">
      <c r="A16" s="1123" t="s">
        <v>910</v>
      </c>
      <c r="B16" s="1124"/>
      <c r="C16" s="1121"/>
      <c r="D16" s="1122"/>
    </row>
    <row r="17" spans="1:4" ht="20.100000000000001" customHeight="1" x14ac:dyDescent="0.2">
      <c r="A17" s="1126" t="s">
        <v>911</v>
      </c>
      <c r="B17" s="1127"/>
      <c r="C17" s="174" t="s">
        <v>901</v>
      </c>
      <c r="D17" s="175" t="s">
        <v>902</v>
      </c>
    </row>
    <row r="18" spans="1:4" ht="20.100000000000001" customHeight="1" x14ac:dyDescent="0.2">
      <c r="A18" s="1123" t="s">
        <v>912</v>
      </c>
      <c r="B18" s="1124"/>
      <c r="C18" s="1121" t="s">
        <v>913</v>
      </c>
      <c r="D18" s="1122" t="s">
        <v>905</v>
      </c>
    </row>
    <row r="19" spans="1:4" ht="20.100000000000001" customHeight="1" x14ac:dyDescent="0.2">
      <c r="A19" s="1123" t="s">
        <v>914</v>
      </c>
      <c r="B19" s="1124"/>
      <c r="C19" s="1121"/>
      <c r="D19" s="1122"/>
    </row>
    <row r="20" spans="1:4" ht="20.100000000000001" customHeight="1" x14ac:dyDescent="0.2">
      <c r="A20" s="1123" t="s">
        <v>915</v>
      </c>
      <c r="B20" s="1124"/>
      <c r="C20" s="1121"/>
      <c r="D20" s="1122"/>
    </row>
    <row r="21" spans="1:4" ht="52.5" customHeight="1" x14ac:dyDescent="0.2">
      <c r="A21" s="1123" t="s">
        <v>916</v>
      </c>
      <c r="B21" s="1124"/>
      <c r="C21" s="1121"/>
      <c r="D21" s="1122"/>
    </row>
    <row r="22" spans="1:4" ht="20.100000000000001" customHeight="1" x14ac:dyDescent="0.2">
      <c r="A22" s="1123" t="s">
        <v>917</v>
      </c>
      <c r="B22" s="1124"/>
      <c r="C22" s="1121"/>
      <c r="D22" s="1122"/>
    </row>
    <row r="23" spans="1:4" ht="20.100000000000001" customHeight="1" x14ac:dyDescent="0.2">
      <c r="A23" s="1123" t="s">
        <v>918</v>
      </c>
      <c r="B23" s="1124"/>
      <c r="C23" s="1121"/>
      <c r="D23" s="1122"/>
    </row>
    <row r="24" spans="1:4" ht="20.100000000000001" customHeight="1" x14ac:dyDescent="0.2">
      <c r="A24" s="1123" t="s">
        <v>919</v>
      </c>
      <c r="B24" s="1124"/>
      <c r="C24" s="1121"/>
      <c r="D24" s="1122"/>
    </row>
    <row r="25" spans="1:4" ht="20.100000000000001" customHeight="1" x14ac:dyDescent="0.2">
      <c r="A25" s="1123" t="s">
        <v>920</v>
      </c>
      <c r="B25" s="1124"/>
      <c r="C25" s="1121"/>
      <c r="D25" s="1122"/>
    </row>
    <row r="26" spans="1:4" ht="30" customHeight="1" x14ac:dyDescent="0.2">
      <c r="A26" s="1126" t="s">
        <v>921</v>
      </c>
      <c r="B26" s="1127"/>
      <c r="C26" s="174" t="s">
        <v>901</v>
      </c>
      <c r="D26" s="175" t="s">
        <v>902</v>
      </c>
    </row>
    <row r="27" spans="1:4" ht="20.100000000000001" customHeight="1" x14ac:dyDescent="0.2">
      <c r="A27" s="1123" t="s">
        <v>922</v>
      </c>
      <c r="B27" s="1124"/>
      <c r="C27" s="1121" t="s">
        <v>913</v>
      </c>
      <c r="D27" s="1122" t="s">
        <v>905</v>
      </c>
    </row>
    <row r="28" spans="1:4" ht="20.100000000000001" customHeight="1" x14ac:dyDescent="0.2">
      <c r="A28" s="1123" t="s">
        <v>923</v>
      </c>
      <c r="B28" s="1124"/>
      <c r="C28" s="1121"/>
      <c r="D28" s="1122"/>
    </row>
    <row r="29" spans="1:4" ht="27" customHeight="1" x14ac:dyDescent="0.2">
      <c r="A29" s="1123" t="s">
        <v>924</v>
      </c>
      <c r="B29" s="1124"/>
      <c r="C29" s="1121"/>
      <c r="D29" s="1122"/>
    </row>
    <row r="30" spans="1:4" ht="24.75" customHeight="1" x14ac:dyDescent="0.2">
      <c r="A30" s="1123" t="s">
        <v>925</v>
      </c>
      <c r="B30" s="1124"/>
      <c r="C30" s="1121"/>
      <c r="D30" s="1122"/>
    </row>
    <row r="31" spans="1:4" ht="26.25" customHeight="1" x14ac:dyDescent="0.2">
      <c r="A31" s="1123" t="s">
        <v>926</v>
      </c>
      <c r="B31" s="1124"/>
      <c r="C31" s="1121"/>
      <c r="D31" s="1122"/>
    </row>
    <row r="32" spans="1:4" ht="20.100000000000001" customHeight="1" x14ac:dyDescent="0.2">
      <c r="A32" s="1123" t="s">
        <v>927</v>
      </c>
      <c r="B32" s="1124"/>
      <c r="C32" s="1121"/>
      <c r="D32" s="1122"/>
    </row>
    <row r="33" spans="1:4" ht="24" customHeight="1" x14ac:dyDescent="0.2">
      <c r="A33" s="1130" t="s">
        <v>928</v>
      </c>
      <c r="B33" s="1131"/>
      <c r="C33" s="174" t="s">
        <v>901</v>
      </c>
      <c r="D33" s="175" t="s">
        <v>902</v>
      </c>
    </row>
    <row r="34" spans="1:4" ht="26.25" customHeight="1" x14ac:dyDescent="0.2">
      <c r="A34" s="1118" t="s">
        <v>929</v>
      </c>
      <c r="B34" s="1119"/>
      <c r="C34" s="1121" t="s">
        <v>930</v>
      </c>
      <c r="D34" s="1122" t="s">
        <v>905</v>
      </c>
    </row>
    <row r="35" spans="1:4" ht="27" customHeight="1" x14ac:dyDescent="0.2">
      <c r="A35" s="1118" t="s">
        <v>931</v>
      </c>
      <c r="B35" s="1119"/>
      <c r="C35" s="1121"/>
      <c r="D35" s="1122"/>
    </row>
    <row r="36" spans="1:4" ht="20.100000000000001" customHeight="1" x14ac:dyDescent="0.2">
      <c r="A36" s="1118" t="s">
        <v>932</v>
      </c>
      <c r="B36" s="1119"/>
      <c r="C36" s="1121"/>
      <c r="D36" s="1122"/>
    </row>
    <row r="37" spans="1:4" ht="20.100000000000001" customHeight="1" x14ac:dyDescent="0.2">
      <c r="A37" s="1118" t="s">
        <v>933</v>
      </c>
      <c r="B37" s="1119"/>
      <c r="C37" s="1121"/>
      <c r="D37" s="1122"/>
    </row>
    <row r="38" spans="1:4" ht="29.25" customHeight="1" x14ac:dyDescent="0.2">
      <c r="A38" s="1130" t="s">
        <v>934</v>
      </c>
      <c r="B38" s="1131"/>
      <c r="C38" s="174" t="s">
        <v>901</v>
      </c>
      <c r="D38" s="1122"/>
    </row>
    <row r="39" spans="1:4" ht="20.100000000000001" customHeight="1" x14ac:dyDescent="0.2">
      <c r="A39" s="1118" t="s">
        <v>935</v>
      </c>
      <c r="B39" s="1119"/>
      <c r="C39" s="176">
        <v>2500</v>
      </c>
      <c r="D39" s="1122"/>
    </row>
    <row r="40" spans="1:4" ht="20.100000000000001" customHeight="1" x14ac:dyDescent="0.2">
      <c r="A40" s="1130" t="s">
        <v>936</v>
      </c>
      <c r="B40" s="1131"/>
      <c r="C40" s="174" t="s">
        <v>901</v>
      </c>
      <c r="D40" s="1122"/>
    </row>
    <row r="41" spans="1:4" ht="28.5" customHeight="1" x14ac:dyDescent="0.2">
      <c r="A41" s="1118" t="s">
        <v>937</v>
      </c>
      <c r="B41" s="1119"/>
      <c r="C41" s="177">
        <v>4500</v>
      </c>
      <c r="D41" s="1122"/>
    </row>
    <row r="42" spans="1:4" ht="26.25" customHeight="1" x14ac:dyDescent="0.2">
      <c r="A42" s="1130" t="s">
        <v>938</v>
      </c>
      <c r="B42" s="1131"/>
      <c r="C42" s="174" t="s">
        <v>901</v>
      </c>
      <c r="D42" s="1122"/>
    </row>
    <row r="43" spans="1:4" ht="26.25" customHeight="1" x14ac:dyDescent="0.2">
      <c r="A43" s="1118" t="s">
        <v>939</v>
      </c>
      <c r="B43" s="1119"/>
      <c r="C43" s="1132" t="s">
        <v>940</v>
      </c>
      <c r="D43" s="1122"/>
    </row>
    <row r="44" spans="1:4" ht="78.75" customHeight="1" x14ac:dyDescent="0.2">
      <c r="A44" s="1118" t="s">
        <v>941</v>
      </c>
      <c r="B44" s="1119"/>
      <c r="C44" s="1132"/>
      <c r="D44" s="1122"/>
    </row>
    <row r="45" spans="1:4" ht="20.100000000000001" customHeight="1" x14ac:dyDescent="0.2">
      <c r="A45" s="1141" t="s">
        <v>942</v>
      </c>
      <c r="B45" s="1142"/>
      <c r="C45" s="1142"/>
      <c r="D45" s="1143"/>
    </row>
    <row r="46" spans="1:4" ht="20.100000000000001" customHeight="1" x14ac:dyDescent="0.2">
      <c r="A46" s="1144" t="s">
        <v>943</v>
      </c>
      <c r="B46" s="1145"/>
      <c r="C46" s="174" t="s">
        <v>901</v>
      </c>
      <c r="D46" s="175" t="s">
        <v>902</v>
      </c>
    </row>
    <row r="47" spans="1:4" ht="178.5" customHeight="1" thickBot="1" x14ac:dyDescent="0.25">
      <c r="A47" s="1146" t="s">
        <v>944</v>
      </c>
      <c r="B47" s="1147"/>
      <c r="C47" s="178">
        <v>40000</v>
      </c>
      <c r="D47" s="179" t="s">
        <v>945</v>
      </c>
    </row>
    <row r="48" spans="1:4" ht="20.100000000000001" customHeight="1" x14ac:dyDescent="0.2">
      <c r="A48" s="180"/>
      <c r="B48" s="180"/>
    </row>
    <row r="49" spans="1:6" ht="20.100000000000001" customHeight="1" x14ac:dyDescent="0.2">
      <c r="A49" s="1148" t="s">
        <v>946</v>
      </c>
      <c r="B49" s="1149"/>
      <c r="C49" s="1149"/>
      <c r="D49" s="1149"/>
      <c r="E49" s="1149"/>
      <c r="F49" s="1149"/>
    </row>
    <row r="50" spans="1:6" ht="20.100000000000001" customHeight="1" x14ac:dyDescent="0.2">
      <c r="A50" s="1137" t="s">
        <v>947</v>
      </c>
      <c r="B50" s="1138"/>
      <c r="C50" s="317" t="s">
        <v>450</v>
      </c>
      <c r="D50" s="318">
        <v>1.61E-2</v>
      </c>
      <c r="E50" s="319">
        <v>5.62E-2</v>
      </c>
      <c r="F50" s="438">
        <v>0.13120000000000001</v>
      </c>
    </row>
    <row r="51" spans="1:6" ht="20.100000000000001" customHeight="1" x14ac:dyDescent="0.2">
      <c r="A51" s="1139" t="s">
        <v>948</v>
      </c>
      <c r="B51" s="1140"/>
      <c r="C51" s="317">
        <v>2020</v>
      </c>
      <c r="D51" s="317">
        <v>2021</v>
      </c>
      <c r="E51" s="320">
        <v>2022</v>
      </c>
      <c r="F51" s="439">
        <v>2023</v>
      </c>
    </row>
    <row r="52" spans="1:6" ht="20.100000000000001" customHeight="1" x14ac:dyDescent="0.2">
      <c r="A52" s="1154" t="s">
        <v>402</v>
      </c>
      <c r="B52" s="1155"/>
      <c r="C52" s="181" t="s">
        <v>949</v>
      </c>
      <c r="D52" s="181" t="s">
        <v>949</v>
      </c>
      <c r="E52" s="182" t="s">
        <v>949</v>
      </c>
      <c r="F52" s="440" t="s">
        <v>949</v>
      </c>
    </row>
    <row r="53" spans="1:6" ht="20.100000000000001" customHeight="1" x14ac:dyDescent="0.2">
      <c r="A53" s="1133" t="s">
        <v>950</v>
      </c>
      <c r="B53" s="1134"/>
      <c r="C53" s="313">
        <v>10000</v>
      </c>
      <c r="D53" s="313">
        <f>ROUND((C53*$D$50)+C53,-2)</f>
        <v>10200</v>
      </c>
      <c r="E53" s="314">
        <f t="shared" ref="E53:E60" si="0">ROUND((D53*$E$50)+D53,-2)</f>
        <v>10800</v>
      </c>
      <c r="F53" s="441">
        <f>E53*$F$50+E53</f>
        <v>12216.96</v>
      </c>
    </row>
    <row r="54" spans="1:6" ht="20.100000000000001" customHeight="1" x14ac:dyDescent="0.2">
      <c r="A54" s="1133" t="s">
        <v>951</v>
      </c>
      <c r="B54" s="1134"/>
      <c r="C54" s="313">
        <v>12000</v>
      </c>
      <c r="D54" s="313">
        <f t="shared" ref="D54:D64" si="1">ROUND((C54*$D$50)+C54,-2)</f>
        <v>12200</v>
      </c>
      <c r="E54" s="314">
        <f t="shared" si="0"/>
        <v>12900</v>
      </c>
      <c r="F54" s="441">
        <f t="shared" ref="F54:F64" si="2">E54*$F$50+E54</f>
        <v>14592.48</v>
      </c>
    </row>
    <row r="55" spans="1:6" ht="32.25" customHeight="1" x14ac:dyDescent="0.2">
      <c r="A55" s="1135" t="s">
        <v>952</v>
      </c>
      <c r="B55" s="1136"/>
      <c r="C55" s="313">
        <v>15000</v>
      </c>
      <c r="D55" s="313">
        <f t="shared" si="1"/>
        <v>15200</v>
      </c>
      <c r="E55" s="314">
        <f t="shared" si="0"/>
        <v>16100</v>
      </c>
      <c r="F55" s="441">
        <f t="shared" si="2"/>
        <v>18212.32</v>
      </c>
    </row>
    <row r="56" spans="1:6" ht="32.25" customHeight="1" x14ac:dyDescent="0.2">
      <c r="A56" s="1135" t="s">
        <v>953</v>
      </c>
      <c r="B56" s="1136"/>
      <c r="C56" s="313">
        <v>18000</v>
      </c>
      <c r="D56" s="313">
        <f t="shared" si="1"/>
        <v>18300</v>
      </c>
      <c r="E56" s="314">
        <f t="shared" si="0"/>
        <v>19300</v>
      </c>
      <c r="F56" s="441">
        <f t="shared" si="2"/>
        <v>21832.16</v>
      </c>
    </row>
    <row r="57" spans="1:6" ht="20.100000000000001" customHeight="1" x14ac:dyDescent="0.2">
      <c r="A57" s="1133" t="s">
        <v>954</v>
      </c>
      <c r="B57" s="1134"/>
      <c r="C57" s="313">
        <v>15000</v>
      </c>
      <c r="D57" s="313">
        <f t="shared" si="1"/>
        <v>15200</v>
      </c>
      <c r="E57" s="314">
        <f t="shared" si="0"/>
        <v>16100</v>
      </c>
      <c r="F57" s="441">
        <f t="shared" si="2"/>
        <v>18212.32</v>
      </c>
    </row>
    <row r="58" spans="1:6" ht="20.100000000000001" customHeight="1" x14ac:dyDescent="0.2">
      <c r="A58" s="1133" t="s">
        <v>955</v>
      </c>
      <c r="B58" s="1134"/>
      <c r="C58" s="313">
        <v>18000</v>
      </c>
      <c r="D58" s="313">
        <f t="shared" si="1"/>
        <v>18300</v>
      </c>
      <c r="E58" s="314">
        <f t="shared" si="0"/>
        <v>19300</v>
      </c>
      <c r="F58" s="441">
        <f t="shared" si="2"/>
        <v>21832.16</v>
      </c>
    </row>
    <row r="59" spans="1:6" ht="33.75" customHeight="1" x14ac:dyDescent="0.2">
      <c r="A59" s="1135" t="s">
        <v>928</v>
      </c>
      <c r="B59" s="1136"/>
      <c r="C59" s="313">
        <v>8000</v>
      </c>
      <c r="D59" s="313">
        <f t="shared" si="1"/>
        <v>8100</v>
      </c>
      <c r="E59" s="314">
        <f t="shared" si="0"/>
        <v>8600</v>
      </c>
      <c r="F59" s="441">
        <f t="shared" si="2"/>
        <v>9728.32</v>
      </c>
    </row>
    <row r="60" spans="1:6" ht="32.25" customHeight="1" x14ac:dyDescent="0.2">
      <c r="A60" s="1135" t="s">
        <v>934</v>
      </c>
      <c r="B60" s="1136"/>
      <c r="C60" s="313">
        <v>2500</v>
      </c>
      <c r="D60" s="313">
        <f t="shared" si="1"/>
        <v>2500</v>
      </c>
      <c r="E60" s="314">
        <f t="shared" si="0"/>
        <v>2600</v>
      </c>
      <c r="F60" s="441">
        <f t="shared" si="2"/>
        <v>2941.12</v>
      </c>
    </row>
    <row r="61" spans="1:6" ht="20.100000000000001" customHeight="1" x14ac:dyDescent="0.2">
      <c r="A61" s="1133" t="s">
        <v>936</v>
      </c>
      <c r="B61" s="1134"/>
      <c r="C61" s="313">
        <v>4500</v>
      </c>
      <c r="D61" s="313">
        <f t="shared" si="1"/>
        <v>4600</v>
      </c>
      <c r="E61" s="314">
        <f t="shared" ref="E61:E64" si="3">ROUND((D61*$E$50)+D61,-2)</f>
        <v>4900</v>
      </c>
      <c r="F61" s="441">
        <f t="shared" si="2"/>
        <v>5542.88</v>
      </c>
    </row>
    <row r="62" spans="1:6" ht="33" customHeight="1" x14ac:dyDescent="0.2">
      <c r="A62" s="1135" t="s">
        <v>956</v>
      </c>
      <c r="B62" s="1136"/>
      <c r="C62" s="313">
        <v>5000</v>
      </c>
      <c r="D62" s="313">
        <f t="shared" si="1"/>
        <v>5100</v>
      </c>
      <c r="E62" s="314">
        <f t="shared" si="3"/>
        <v>5400</v>
      </c>
      <c r="F62" s="441">
        <f t="shared" si="2"/>
        <v>6108.48</v>
      </c>
    </row>
    <row r="63" spans="1:6" ht="44.25" customHeight="1" x14ac:dyDescent="0.2">
      <c r="A63" s="1135" t="s">
        <v>957</v>
      </c>
      <c r="B63" s="1136"/>
      <c r="C63" s="313">
        <v>8000</v>
      </c>
      <c r="D63" s="313">
        <f t="shared" si="1"/>
        <v>8100</v>
      </c>
      <c r="E63" s="314">
        <f t="shared" si="3"/>
        <v>8600</v>
      </c>
      <c r="F63" s="441">
        <f t="shared" si="2"/>
        <v>9728.32</v>
      </c>
    </row>
    <row r="64" spans="1:6" ht="20.100000000000001" customHeight="1" thickBot="1" x14ac:dyDescent="0.25">
      <c r="A64" s="1152" t="s">
        <v>958</v>
      </c>
      <c r="B64" s="1153"/>
      <c r="C64" s="315">
        <v>40000</v>
      </c>
      <c r="D64" s="315">
        <f t="shared" si="1"/>
        <v>40600</v>
      </c>
      <c r="E64" s="316">
        <f t="shared" si="3"/>
        <v>42900</v>
      </c>
      <c r="F64" s="441">
        <f t="shared" si="2"/>
        <v>48528.480000000003</v>
      </c>
    </row>
    <row r="65" spans="1:5" ht="20.100000000000001" customHeight="1" thickBot="1" x14ac:dyDescent="0.25"/>
    <row r="66" spans="1:5" ht="61.5" customHeight="1" thickBot="1" x14ac:dyDescent="0.25">
      <c r="A66" s="707" t="s">
        <v>959</v>
      </c>
      <c r="B66" s="1150"/>
      <c r="C66" s="1150"/>
      <c r="D66" s="1150"/>
      <c r="E66" s="1151"/>
    </row>
  </sheetData>
  <sheetProtection algorithmName="SHA-512" hashValue="/vSgK8svwDqbwKPuv4/YAM0APVG57IaCfhfN5ouRcbFRW75astGd7tUYvq/XQZgxQfVUYLrCDaHI8Y1Q95UMAQ==" saltValue="qUI0MAOLlvxtz/yKdpRRCg==" spinCount="100000" sheet="1" formatCells="0" formatColumns="0" formatRows="0"/>
  <mergeCells count="73">
    <mergeCell ref="A49:F49"/>
    <mergeCell ref="A66:E66"/>
    <mergeCell ref="B1:E1"/>
    <mergeCell ref="B2:E2"/>
    <mergeCell ref="D3:E3"/>
    <mergeCell ref="B3:C3"/>
    <mergeCell ref="A62:B62"/>
    <mergeCell ref="A63:B63"/>
    <mergeCell ref="A64:B64"/>
    <mergeCell ref="A57:B57"/>
    <mergeCell ref="A58:B58"/>
    <mergeCell ref="A59:B59"/>
    <mergeCell ref="A60:B60"/>
    <mergeCell ref="A61:B61"/>
    <mergeCell ref="A52:B52"/>
    <mergeCell ref="A53:B53"/>
    <mergeCell ref="A54:B54"/>
    <mergeCell ref="A55:B55"/>
    <mergeCell ref="A56:B56"/>
    <mergeCell ref="A15:B15"/>
    <mergeCell ref="A16:B16"/>
    <mergeCell ref="A26:B26"/>
    <mergeCell ref="A27:B27"/>
    <mergeCell ref="A28:B28"/>
    <mergeCell ref="A50:B50"/>
    <mergeCell ref="A51:B51"/>
    <mergeCell ref="A45:D45"/>
    <mergeCell ref="A40:B40"/>
    <mergeCell ref="A46:B46"/>
    <mergeCell ref="A47:B47"/>
    <mergeCell ref="A41:B41"/>
    <mergeCell ref="A42:B42"/>
    <mergeCell ref="C27:C32"/>
    <mergeCell ref="D27:D32"/>
    <mergeCell ref="C34:C37"/>
    <mergeCell ref="D34:D44"/>
    <mergeCell ref="A29:B29"/>
    <mergeCell ref="A30:B30"/>
    <mergeCell ref="A31:B31"/>
    <mergeCell ref="A32:B32"/>
    <mergeCell ref="A33:B33"/>
    <mergeCell ref="A34:B34"/>
    <mergeCell ref="A35:B35"/>
    <mergeCell ref="A36:B36"/>
    <mergeCell ref="A37:B37"/>
    <mergeCell ref="A38:B38"/>
    <mergeCell ref="A39:B39"/>
    <mergeCell ref="C43:C44"/>
    <mergeCell ref="D18:D25"/>
    <mergeCell ref="A22:B22"/>
    <mergeCell ref="A18:B18"/>
    <mergeCell ref="A19:B19"/>
    <mergeCell ref="A20:B20"/>
    <mergeCell ref="A21:B21"/>
    <mergeCell ref="A23:B23"/>
    <mergeCell ref="A24:B24"/>
    <mergeCell ref="A25:B25"/>
    <mergeCell ref="A43:B43"/>
    <mergeCell ref="A44:B44"/>
    <mergeCell ref="A1:A3"/>
    <mergeCell ref="A8:D8"/>
    <mergeCell ref="C11:C16"/>
    <mergeCell ref="D11:D16"/>
    <mergeCell ref="B5:D5"/>
    <mergeCell ref="B6:D6"/>
    <mergeCell ref="A14:B14"/>
    <mergeCell ref="A4:D4"/>
    <mergeCell ref="A17:B17"/>
    <mergeCell ref="A10:B10"/>
    <mergeCell ref="A11:B11"/>
    <mergeCell ref="A12:B12"/>
    <mergeCell ref="A13:B13"/>
    <mergeCell ref="C18:C25"/>
  </mergeCells>
  <hyperlinks>
    <hyperlink ref="F1" location="ins" display="Instructivo" xr:uid="{00000000-0004-0000-1A00-000000000000}"/>
  </hyperlinks>
  <printOptions horizontalCentered="1"/>
  <pageMargins left="0" right="0" top="0" bottom="0" header="0" footer="0"/>
  <pageSetup fitToHeight="0" orientation="landscape" r:id="rId1"/>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24">
    <tabColor theme="7" tint="0.39997558519241921"/>
    <pageSetUpPr fitToPage="1"/>
  </sheetPr>
  <dimension ref="A1:H16"/>
  <sheetViews>
    <sheetView showGridLines="0" zoomScaleNormal="100" workbookViewId="0">
      <selection activeCell="I16" sqref="I16"/>
    </sheetView>
  </sheetViews>
  <sheetFormatPr baseColWidth="10" defaultColWidth="12" defaultRowHeight="20.100000000000001" customHeight="1" x14ac:dyDescent="0.2"/>
  <cols>
    <col min="1" max="1" width="37.5" style="38" customWidth="1"/>
    <col min="2" max="2" width="35.5" style="38" customWidth="1"/>
    <col min="3" max="3" width="21" style="38" customWidth="1"/>
    <col min="4" max="246" width="12" style="38"/>
    <col min="247" max="247" width="36.33203125" style="38" customWidth="1"/>
    <col min="248" max="248" width="22.33203125" style="38" customWidth="1"/>
    <col min="249" max="249" width="12" style="38"/>
    <col min="250" max="250" width="14.33203125" style="38" customWidth="1"/>
    <col min="251" max="502" width="12" style="38"/>
    <col min="503" max="503" width="36.33203125" style="38" customWidth="1"/>
    <col min="504" max="504" width="22.33203125" style="38" customWidth="1"/>
    <col min="505" max="505" width="12" style="38"/>
    <col min="506" max="506" width="14.33203125" style="38" customWidth="1"/>
    <col min="507" max="758" width="12" style="38"/>
    <col min="759" max="759" width="36.33203125" style="38" customWidth="1"/>
    <col min="760" max="760" width="22.33203125" style="38" customWidth="1"/>
    <col min="761" max="761" width="12" style="38"/>
    <col min="762" max="762" width="14.33203125" style="38" customWidth="1"/>
    <col min="763" max="1014" width="12" style="38"/>
    <col min="1015" max="1015" width="36.33203125" style="38" customWidth="1"/>
    <col min="1016" max="1016" width="22.33203125" style="38" customWidth="1"/>
    <col min="1017" max="1017" width="12" style="38"/>
    <col min="1018" max="1018" width="14.33203125" style="38" customWidth="1"/>
    <col min="1019" max="1270" width="12" style="38"/>
    <col min="1271" max="1271" width="36.33203125" style="38" customWidth="1"/>
    <col min="1272" max="1272" width="22.33203125" style="38" customWidth="1"/>
    <col min="1273" max="1273" width="12" style="38"/>
    <col min="1274" max="1274" width="14.33203125" style="38" customWidth="1"/>
    <col min="1275" max="1526" width="12" style="38"/>
    <col min="1527" max="1527" width="36.33203125" style="38" customWidth="1"/>
    <col min="1528" max="1528" width="22.33203125" style="38" customWidth="1"/>
    <col min="1529" max="1529" width="12" style="38"/>
    <col min="1530" max="1530" width="14.33203125" style="38" customWidth="1"/>
    <col min="1531" max="1782" width="12" style="38"/>
    <col min="1783" max="1783" width="36.33203125" style="38" customWidth="1"/>
    <col min="1784" max="1784" width="22.33203125" style="38" customWidth="1"/>
    <col min="1785" max="1785" width="12" style="38"/>
    <col min="1786" max="1786" width="14.33203125" style="38" customWidth="1"/>
    <col min="1787" max="2038" width="12" style="38"/>
    <col min="2039" max="2039" width="36.33203125" style="38" customWidth="1"/>
    <col min="2040" max="2040" width="22.33203125" style="38" customWidth="1"/>
    <col min="2041" max="2041" width="12" style="38"/>
    <col min="2042" max="2042" width="14.33203125" style="38" customWidth="1"/>
    <col min="2043" max="2294" width="12" style="38"/>
    <col min="2295" max="2295" width="36.33203125" style="38" customWidth="1"/>
    <col min="2296" max="2296" width="22.33203125" style="38" customWidth="1"/>
    <col min="2297" max="2297" width="12" style="38"/>
    <col min="2298" max="2298" width="14.33203125" style="38" customWidth="1"/>
    <col min="2299" max="2550" width="12" style="38"/>
    <col min="2551" max="2551" width="36.33203125" style="38" customWidth="1"/>
    <col min="2552" max="2552" width="22.33203125" style="38" customWidth="1"/>
    <col min="2553" max="2553" width="12" style="38"/>
    <col min="2554" max="2554" width="14.33203125" style="38" customWidth="1"/>
    <col min="2555" max="2806" width="12" style="38"/>
    <col min="2807" max="2807" width="36.33203125" style="38" customWidth="1"/>
    <col min="2808" max="2808" width="22.33203125" style="38" customWidth="1"/>
    <col min="2809" max="2809" width="12" style="38"/>
    <col min="2810" max="2810" width="14.33203125" style="38" customWidth="1"/>
    <col min="2811" max="3062" width="12" style="38"/>
    <col min="3063" max="3063" width="36.33203125" style="38" customWidth="1"/>
    <col min="3064" max="3064" width="22.33203125" style="38" customWidth="1"/>
    <col min="3065" max="3065" width="12" style="38"/>
    <col min="3066" max="3066" width="14.33203125" style="38" customWidth="1"/>
    <col min="3067" max="3318" width="12" style="38"/>
    <col min="3319" max="3319" width="36.33203125" style="38" customWidth="1"/>
    <col min="3320" max="3320" width="22.33203125" style="38" customWidth="1"/>
    <col min="3321" max="3321" width="12" style="38"/>
    <col min="3322" max="3322" width="14.33203125" style="38" customWidth="1"/>
    <col min="3323" max="3574" width="12" style="38"/>
    <col min="3575" max="3575" width="36.33203125" style="38" customWidth="1"/>
    <col min="3576" max="3576" width="22.33203125" style="38" customWidth="1"/>
    <col min="3577" max="3577" width="12" style="38"/>
    <col min="3578" max="3578" width="14.33203125" style="38" customWidth="1"/>
    <col min="3579" max="3830" width="12" style="38"/>
    <col min="3831" max="3831" width="36.33203125" style="38" customWidth="1"/>
    <col min="3832" max="3832" width="22.33203125" style="38" customWidth="1"/>
    <col min="3833" max="3833" width="12" style="38"/>
    <col min="3834" max="3834" width="14.33203125" style="38" customWidth="1"/>
    <col min="3835" max="4086" width="12" style="38"/>
    <col min="4087" max="4087" width="36.33203125" style="38" customWidth="1"/>
    <col min="4088" max="4088" width="22.33203125" style="38" customWidth="1"/>
    <col min="4089" max="4089" width="12" style="38"/>
    <col min="4090" max="4090" width="14.33203125" style="38" customWidth="1"/>
    <col min="4091" max="4342" width="12" style="38"/>
    <col min="4343" max="4343" width="36.33203125" style="38" customWidth="1"/>
    <col min="4344" max="4344" width="22.33203125" style="38" customWidth="1"/>
    <col min="4345" max="4345" width="12" style="38"/>
    <col min="4346" max="4346" width="14.33203125" style="38" customWidth="1"/>
    <col min="4347" max="4598" width="12" style="38"/>
    <col min="4599" max="4599" width="36.33203125" style="38" customWidth="1"/>
    <col min="4600" max="4600" width="22.33203125" style="38" customWidth="1"/>
    <col min="4601" max="4601" width="12" style="38"/>
    <col min="4602" max="4602" width="14.33203125" style="38" customWidth="1"/>
    <col min="4603" max="4854" width="12" style="38"/>
    <col min="4855" max="4855" width="36.33203125" style="38" customWidth="1"/>
    <col min="4856" max="4856" width="22.33203125" style="38" customWidth="1"/>
    <col min="4857" max="4857" width="12" style="38"/>
    <col min="4858" max="4858" width="14.33203125" style="38" customWidth="1"/>
    <col min="4859" max="5110" width="12" style="38"/>
    <col min="5111" max="5111" width="36.33203125" style="38" customWidth="1"/>
    <col min="5112" max="5112" width="22.33203125" style="38" customWidth="1"/>
    <col min="5113" max="5113" width="12" style="38"/>
    <col min="5114" max="5114" width="14.33203125" style="38" customWidth="1"/>
    <col min="5115" max="5366" width="12" style="38"/>
    <col min="5367" max="5367" width="36.33203125" style="38" customWidth="1"/>
    <col min="5368" max="5368" width="22.33203125" style="38" customWidth="1"/>
    <col min="5369" max="5369" width="12" style="38"/>
    <col min="5370" max="5370" width="14.33203125" style="38" customWidth="1"/>
    <col min="5371" max="5622" width="12" style="38"/>
    <col min="5623" max="5623" width="36.33203125" style="38" customWidth="1"/>
    <col min="5624" max="5624" width="22.33203125" style="38" customWidth="1"/>
    <col min="5625" max="5625" width="12" style="38"/>
    <col min="5626" max="5626" width="14.33203125" style="38" customWidth="1"/>
    <col min="5627" max="5878" width="12" style="38"/>
    <col min="5879" max="5879" width="36.33203125" style="38" customWidth="1"/>
    <col min="5880" max="5880" width="22.33203125" style="38" customWidth="1"/>
    <col min="5881" max="5881" width="12" style="38"/>
    <col min="5882" max="5882" width="14.33203125" style="38" customWidth="1"/>
    <col min="5883" max="6134" width="12" style="38"/>
    <col min="6135" max="6135" width="36.33203125" style="38" customWidth="1"/>
    <col min="6136" max="6136" width="22.33203125" style="38" customWidth="1"/>
    <col min="6137" max="6137" width="12" style="38"/>
    <col min="6138" max="6138" width="14.33203125" style="38" customWidth="1"/>
    <col min="6139" max="6390" width="12" style="38"/>
    <col min="6391" max="6391" width="36.33203125" style="38" customWidth="1"/>
    <col min="6392" max="6392" width="22.33203125" style="38" customWidth="1"/>
    <col min="6393" max="6393" width="12" style="38"/>
    <col min="6394" max="6394" width="14.33203125" style="38" customWidth="1"/>
    <col min="6395" max="6646" width="12" style="38"/>
    <col min="6647" max="6647" width="36.33203125" style="38" customWidth="1"/>
    <col min="6648" max="6648" width="22.33203125" style="38" customWidth="1"/>
    <col min="6649" max="6649" width="12" style="38"/>
    <col min="6650" max="6650" width="14.33203125" style="38" customWidth="1"/>
    <col min="6651" max="6902" width="12" style="38"/>
    <col min="6903" max="6903" width="36.33203125" style="38" customWidth="1"/>
    <col min="6904" max="6904" width="22.33203125" style="38" customWidth="1"/>
    <col min="6905" max="6905" width="12" style="38"/>
    <col min="6906" max="6906" width="14.33203125" style="38" customWidth="1"/>
    <col min="6907" max="7158" width="12" style="38"/>
    <col min="7159" max="7159" width="36.33203125" style="38" customWidth="1"/>
    <col min="7160" max="7160" width="22.33203125" style="38" customWidth="1"/>
    <col min="7161" max="7161" width="12" style="38"/>
    <col min="7162" max="7162" width="14.33203125" style="38" customWidth="1"/>
    <col min="7163" max="7414" width="12" style="38"/>
    <col min="7415" max="7415" width="36.33203125" style="38" customWidth="1"/>
    <col min="7416" max="7416" width="22.33203125" style="38" customWidth="1"/>
    <col min="7417" max="7417" width="12" style="38"/>
    <col min="7418" max="7418" width="14.33203125" style="38" customWidth="1"/>
    <col min="7419" max="7670" width="12" style="38"/>
    <col min="7671" max="7671" width="36.33203125" style="38" customWidth="1"/>
    <col min="7672" max="7672" width="22.33203125" style="38" customWidth="1"/>
    <col min="7673" max="7673" width="12" style="38"/>
    <col min="7674" max="7674" width="14.33203125" style="38" customWidth="1"/>
    <col min="7675" max="7926" width="12" style="38"/>
    <col min="7927" max="7927" width="36.33203125" style="38" customWidth="1"/>
    <col min="7928" max="7928" width="22.33203125" style="38" customWidth="1"/>
    <col min="7929" max="7929" width="12" style="38"/>
    <col min="7930" max="7930" width="14.33203125" style="38" customWidth="1"/>
    <col min="7931" max="8182" width="12" style="38"/>
    <col min="8183" max="8183" width="36.33203125" style="38" customWidth="1"/>
    <col min="8184" max="8184" width="22.33203125" style="38" customWidth="1"/>
    <col min="8185" max="8185" width="12" style="38"/>
    <col min="8186" max="8186" width="14.33203125" style="38" customWidth="1"/>
    <col min="8187" max="8438" width="12" style="38"/>
    <col min="8439" max="8439" width="36.33203125" style="38" customWidth="1"/>
    <col min="8440" max="8440" width="22.33203125" style="38" customWidth="1"/>
    <col min="8441" max="8441" width="12" style="38"/>
    <col min="8442" max="8442" width="14.33203125" style="38" customWidth="1"/>
    <col min="8443" max="8694" width="12" style="38"/>
    <col min="8695" max="8695" width="36.33203125" style="38" customWidth="1"/>
    <col min="8696" max="8696" width="22.33203125" style="38" customWidth="1"/>
    <col min="8697" max="8697" width="12" style="38"/>
    <col min="8698" max="8698" width="14.33203125" style="38" customWidth="1"/>
    <col min="8699" max="8950" width="12" style="38"/>
    <col min="8951" max="8951" width="36.33203125" style="38" customWidth="1"/>
    <col min="8952" max="8952" width="22.33203125" style="38" customWidth="1"/>
    <col min="8953" max="8953" width="12" style="38"/>
    <col min="8954" max="8954" width="14.33203125" style="38" customWidth="1"/>
    <col min="8955" max="9206" width="12" style="38"/>
    <col min="9207" max="9207" width="36.33203125" style="38" customWidth="1"/>
    <col min="9208" max="9208" width="22.33203125" style="38" customWidth="1"/>
    <col min="9209" max="9209" width="12" style="38"/>
    <col min="9210" max="9210" width="14.33203125" style="38" customWidth="1"/>
    <col min="9211" max="9462" width="12" style="38"/>
    <col min="9463" max="9463" width="36.33203125" style="38" customWidth="1"/>
    <col min="9464" max="9464" width="22.33203125" style="38" customWidth="1"/>
    <col min="9465" max="9465" width="12" style="38"/>
    <col min="9466" max="9466" width="14.33203125" style="38" customWidth="1"/>
    <col min="9467" max="9718" width="12" style="38"/>
    <col min="9719" max="9719" width="36.33203125" style="38" customWidth="1"/>
    <col min="9720" max="9720" width="22.33203125" style="38" customWidth="1"/>
    <col min="9721" max="9721" width="12" style="38"/>
    <col min="9722" max="9722" width="14.33203125" style="38" customWidth="1"/>
    <col min="9723" max="9974" width="12" style="38"/>
    <col min="9975" max="9975" width="36.33203125" style="38" customWidth="1"/>
    <col min="9976" max="9976" width="22.33203125" style="38" customWidth="1"/>
    <col min="9977" max="9977" width="12" style="38"/>
    <col min="9978" max="9978" width="14.33203125" style="38" customWidth="1"/>
    <col min="9979" max="10230" width="12" style="38"/>
    <col min="10231" max="10231" width="36.33203125" style="38" customWidth="1"/>
    <col min="10232" max="10232" width="22.33203125" style="38" customWidth="1"/>
    <col min="10233" max="10233" width="12" style="38"/>
    <col min="10234" max="10234" width="14.33203125" style="38" customWidth="1"/>
    <col min="10235" max="10486" width="12" style="38"/>
    <col min="10487" max="10487" width="36.33203125" style="38" customWidth="1"/>
    <col min="10488" max="10488" width="22.33203125" style="38" customWidth="1"/>
    <col min="10489" max="10489" width="12" style="38"/>
    <col min="10490" max="10490" width="14.33203125" style="38" customWidth="1"/>
    <col min="10491" max="10742" width="12" style="38"/>
    <col min="10743" max="10743" width="36.33203125" style="38" customWidth="1"/>
    <col min="10744" max="10744" width="22.33203125" style="38" customWidth="1"/>
    <col min="10745" max="10745" width="12" style="38"/>
    <col min="10746" max="10746" width="14.33203125" style="38" customWidth="1"/>
    <col min="10747" max="10998" width="12" style="38"/>
    <col min="10999" max="10999" width="36.33203125" style="38" customWidth="1"/>
    <col min="11000" max="11000" width="22.33203125" style="38" customWidth="1"/>
    <col min="11001" max="11001" width="12" style="38"/>
    <col min="11002" max="11002" width="14.33203125" style="38" customWidth="1"/>
    <col min="11003" max="11254" width="12" style="38"/>
    <col min="11255" max="11255" width="36.33203125" style="38" customWidth="1"/>
    <col min="11256" max="11256" width="22.33203125" style="38" customWidth="1"/>
    <col min="11257" max="11257" width="12" style="38"/>
    <col min="11258" max="11258" width="14.33203125" style="38" customWidth="1"/>
    <col min="11259" max="11510" width="12" style="38"/>
    <col min="11511" max="11511" width="36.33203125" style="38" customWidth="1"/>
    <col min="11512" max="11512" width="22.33203125" style="38" customWidth="1"/>
    <col min="11513" max="11513" width="12" style="38"/>
    <col min="11514" max="11514" width="14.33203125" style="38" customWidth="1"/>
    <col min="11515" max="11766" width="12" style="38"/>
    <col min="11767" max="11767" width="36.33203125" style="38" customWidth="1"/>
    <col min="11768" max="11768" width="22.33203125" style="38" customWidth="1"/>
    <col min="11769" max="11769" width="12" style="38"/>
    <col min="11770" max="11770" width="14.33203125" style="38" customWidth="1"/>
    <col min="11771" max="12022" width="12" style="38"/>
    <col min="12023" max="12023" width="36.33203125" style="38" customWidth="1"/>
    <col min="12024" max="12024" width="22.33203125" style="38" customWidth="1"/>
    <col min="12025" max="12025" width="12" style="38"/>
    <col min="12026" max="12026" width="14.33203125" style="38" customWidth="1"/>
    <col min="12027" max="12278" width="12" style="38"/>
    <col min="12279" max="12279" width="36.33203125" style="38" customWidth="1"/>
    <col min="12280" max="12280" width="22.33203125" style="38" customWidth="1"/>
    <col min="12281" max="12281" width="12" style="38"/>
    <col min="12282" max="12282" width="14.33203125" style="38" customWidth="1"/>
    <col min="12283" max="12534" width="12" style="38"/>
    <col min="12535" max="12535" width="36.33203125" style="38" customWidth="1"/>
    <col min="12536" max="12536" width="22.33203125" style="38" customWidth="1"/>
    <col min="12537" max="12537" width="12" style="38"/>
    <col min="12538" max="12538" width="14.33203125" style="38" customWidth="1"/>
    <col min="12539" max="12790" width="12" style="38"/>
    <col min="12791" max="12791" width="36.33203125" style="38" customWidth="1"/>
    <col min="12792" max="12792" width="22.33203125" style="38" customWidth="1"/>
    <col min="12793" max="12793" width="12" style="38"/>
    <col min="12794" max="12794" width="14.33203125" style="38" customWidth="1"/>
    <col min="12795" max="13046" width="12" style="38"/>
    <col min="13047" max="13047" width="36.33203125" style="38" customWidth="1"/>
    <col min="13048" max="13048" width="22.33203125" style="38" customWidth="1"/>
    <col min="13049" max="13049" width="12" style="38"/>
    <col min="13050" max="13050" width="14.33203125" style="38" customWidth="1"/>
    <col min="13051" max="13302" width="12" style="38"/>
    <col min="13303" max="13303" width="36.33203125" style="38" customWidth="1"/>
    <col min="13304" max="13304" width="22.33203125" style="38" customWidth="1"/>
    <col min="13305" max="13305" width="12" style="38"/>
    <col min="13306" max="13306" width="14.33203125" style="38" customWidth="1"/>
    <col min="13307" max="13558" width="12" style="38"/>
    <col min="13559" max="13559" width="36.33203125" style="38" customWidth="1"/>
    <col min="13560" max="13560" width="22.33203125" style="38" customWidth="1"/>
    <col min="13561" max="13561" width="12" style="38"/>
    <col min="13562" max="13562" width="14.33203125" style="38" customWidth="1"/>
    <col min="13563" max="13814" width="12" style="38"/>
    <col min="13815" max="13815" width="36.33203125" style="38" customWidth="1"/>
    <col min="13816" max="13816" width="22.33203125" style="38" customWidth="1"/>
    <col min="13817" max="13817" width="12" style="38"/>
    <col min="13818" max="13818" width="14.33203125" style="38" customWidth="1"/>
    <col min="13819" max="14070" width="12" style="38"/>
    <col min="14071" max="14071" width="36.33203125" style="38" customWidth="1"/>
    <col min="14072" max="14072" width="22.33203125" style="38" customWidth="1"/>
    <col min="14073" max="14073" width="12" style="38"/>
    <col min="14074" max="14074" width="14.33203125" style="38" customWidth="1"/>
    <col min="14075" max="14326" width="12" style="38"/>
    <col min="14327" max="14327" width="36.33203125" style="38" customWidth="1"/>
    <col min="14328" max="14328" width="22.33203125" style="38" customWidth="1"/>
    <col min="14329" max="14329" width="12" style="38"/>
    <col min="14330" max="14330" width="14.33203125" style="38" customWidth="1"/>
    <col min="14331" max="14582" width="12" style="38"/>
    <col min="14583" max="14583" width="36.33203125" style="38" customWidth="1"/>
    <col min="14584" max="14584" width="22.33203125" style="38" customWidth="1"/>
    <col min="14585" max="14585" width="12" style="38"/>
    <col min="14586" max="14586" width="14.33203125" style="38" customWidth="1"/>
    <col min="14587" max="14838" width="12" style="38"/>
    <col min="14839" max="14839" width="36.33203125" style="38" customWidth="1"/>
    <col min="14840" max="14840" width="22.33203125" style="38" customWidth="1"/>
    <col min="14841" max="14841" width="12" style="38"/>
    <col min="14842" max="14842" width="14.33203125" style="38" customWidth="1"/>
    <col min="14843" max="15094" width="12" style="38"/>
    <col min="15095" max="15095" width="36.33203125" style="38" customWidth="1"/>
    <col min="15096" max="15096" width="22.33203125" style="38" customWidth="1"/>
    <col min="15097" max="15097" width="12" style="38"/>
    <col min="15098" max="15098" width="14.33203125" style="38" customWidth="1"/>
    <col min="15099" max="15350" width="12" style="38"/>
    <col min="15351" max="15351" width="36.33203125" style="38" customWidth="1"/>
    <col min="15352" max="15352" width="22.33203125" style="38" customWidth="1"/>
    <col min="15353" max="15353" width="12" style="38"/>
    <col min="15354" max="15354" width="14.33203125" style="38" customWidth="1"/>
    <col min="15355" max="15606" width="12" style="38"/>
    <col min="15607" max="15607" width="36.33203125" style="38" customWidth="1"/>
    <col min="15608" max="15608" width="22.33203125" style="38" customWidth="1"/>
    <col min="15609" max="15609" width="12" style="38"/>
    <col min="15610" max="15610" width="14.33203125" style="38" customWidth="1"/>
    <col min="15611" max="15862" width="12" style="38"/>
    <col min="15863" max="15863" width="36.33203125" style="38" customWidth="1"/>
    <col min="15864" max="15864" width="22.33203125" style="38" customWidth="1"/>
    <col min="15865" max="15865" width="12" style="38"/>
    <col min="15866" max="15866" width="14.33203125" style="38" customWidth="1"/>
    <col min="15867" max="16118" width="12" style="38"/>
    <col min="16119" max="16119" width="36.33203125" style="38" customWidth="1"/>
    <col min="16120" max="16120" width="22.33203125" style="38" customWidth="1"/>
    <col min="16121" max="16121" width="12" style="38"/>
    <col min="16122" max="16122" width="14.33203125" style="38" customWidth="1"/>
    <col min="16123" max="16384" width="12" style="38"/>
  </cols>
  <sheetData>
    <row r="1" spans="1:8" ht="20.100000000000001" customHeight="1" x14ac:dyDescent="0.2">
      <c r="A1" s="967"/>
      <c r="B1" s="1035" t="s">
        <v>0</v>
      </c>
      <c r="C1" s="1036"/>
      <c r="D1" s="189" t="s">
        <v>104</v>
      </c>
      <c r="E1" s="34"/>
    </row>
    <row r="2" spans="1:8" ht="20.100000000000001" customHeight="1" x14ac:dyDescent="0.2">
      <c r="A2" s="969"/>
      <c r="B2" s="843" t="s">
        <v>960</v>
      </c>
      <c r="C2" s="847"/>
    </row>
    <row r="3" spans="1:8" ht="20.100000000000001" customHeight="1" thickBot="1" x14ac:dyDescent="0.25">
      <c r="A3" s="971"/>
      <c r="B3" s="382" t="s">
        <v>2</v>
      </c>
      <c r="C3" s="381" t="str">
        <f>Instructivo!G3</f>
        <v>VERSIÓN: 04</v>
      </c>
    </row>
    <row r="4" spans="1:8" ht="20.100000000000001" customHeight="1" thickBot="1" x14ac:dyDescent="0.25">
      <c r="A4" s="136"/>
      <c r="B4" s="136"/>
      <c r="C4" s="136"/>
    </row>
    <row r="5" spans="1:8" ht="20.100000000000001" customHeight="1" thickBot="1" x14ac:dyDescent="0.25">
      <c r="A5" s="137" t="s">
        <v>628</v>
      </c>
      <c r="B5" s="1049">
        <v>2022</v>
      </c>
      <c r="C5" s="1050"/>
    </row>
    <row r="6" spans="1:8" ht="25.9" customHeight="1" thickBot="1" x14ac:dyDescent="0.25">
      <c r="A6" s="183" t="s">
        <v>961</v>
      </c>
      <c r="B6" s="1049" t="s">
        <v>962</v>
      </c>
      <c r="C6" s="1050"/>
      <c r="E6" s="184"/>
      <c r="F6" s="184"/>
      <c r="G6" s="184"/>
      <c r="H6" s="184"/>
    </row>
    <row r="7" spans="1:8" ht="25.9" customHeight="1" thickBot="1" x14ac:dyDescent="0.25">
      <c r="A7" s="185"/>
      <c r="B7" s="186"/>
      <c r="C7" s="186"/>
      <c r="E7" s="184"/>
      <c r="F7" s="184"/>
      <c r="G7" s="184"/>
      <c r="H7" s="184"/>
    </row>
    <row r="8" spans="1:8" ht="29.25" customHeight="1" x14ac:dyDescent="0.2">
      <c r="A8" s="1160" t="s">
        <v>963</v>
      </c>
      <c r="B8" s="1161"/>
      <c r="C8" s="150" t="s">
        <v>964</v>
      </c>
    </row>
    <row r="9" spans="1:8" ht="20.100000000000001" customHeight="1" x14ac:dyDescent="0.2">
      <c r="A9" s="1162" t="s">
        <v>965</v>
      </c>
      <c r="B9" s="1163"/>
      <c r="C9" s="444">
        <v>61880</v>
      </c>
    </row>
    <row r="10" spans="1:8" ht="20.100000000000001" customHeight="1" x14ac:dyDescent="0.2">
      <c r="A10" s="1162" t="s">
        <v>966</v>
      </c>
      <c r="B10" s="1163"/>
      <c r="C10" s="444">
        <v>36780</v>
      </c>
    </row>
    <row r="11" spans="1:8" ht="20.100000000000001" customHeight="1" x14ac:dyDescent="0.2">
      <c r="A11" s="1162" t="s">
        <v>967</v>
      </c>
      <c r="B11" s="1163"/>
      <c r="C11" s="444">
        <v>55880</v>
      </c>
    </row>
    <row r="12" spans="1:8" ht="18.75" customHeight="1" x14ac:dyDescent="0.2">
      <c r="A12" s="1162" t="s">
        <v>968</v>
      </c>
      <c r="B12" s="1163"/>
      <c r="C12" s="444">
        <v>49600</v>
      </c>
    </row>
    <row r="13" spans="1:8" ht="20.100000000000001" customHeight="1" x14ac:dyDescent="0.2">
      <c r="A13" s="1162" t="s">
        <v>969</v>
      </c>
      <c r="B13" s="1163"/>
      <c r="C13" s="444">
        <v>89880</v>
      </c>
    </row>
    <row r="14" spans="1:8" ht="20.100000000000001" customHeight="1" thickBot="1" x14ac:dyDescent="0.25">
      <c r="A14" s="1158" t="s">
        <v>970</v>
      </c>
      <c r="B14" s="1159"/>
      <c r="C14" s="445">
        <v>87880</v>
      </c>
    </row>
    <row r="15" spans="1:8" ht="20.100000000000001" customHeight="1" thickBot="1" x14ac:dyDescent="0.25">
      <c r="A15" s="145"/>
      <c r="B15" s="145"/>
      <c r="C15" s="145"/>
    </row>
    <row r="16" spans="1:8" ht="54" customHeight="1" thickBot="1" x14ac:dyDescent="0.25">
      <c r="A16" s="1051" t="s">
        <v>971</v>
      </c>
      <c r="B16" s="1156"/>
      <c r="C16" s="1157"/>
    </row>
  </sheetData>
  <sheetProtection algorithmName="SHA-512" hashValue="1ba+KSNj1/OC6Xl2cfvBEe0aNlcb1UjnDPl/Y+Hj2KszBZP1txxWRT8tZqn2NOmiH12DqY6pp+rrTkN5HaQqeg==" saltValue="501YR1My3Y+cvz16Z9BOMg==" spinCount="100000" sheet="1" formatCells="0" formatColumns="0" formatRows="0"/>
  <mergeCells count="13">
    <mergeCell ref="A16:C16"/>
    <mergeCell ref="A14:B14"/>
    <mergeCell ref="A1:A3"/>
    <mergeCell ref="B1:C1"/>
    <mergeCell ref="B2:C2"/>
    <mergeCell ref="B5:C5"/>
    <mergeCell ref="B6:C6"/>
    <mergeCell ref="A8:B8"/>
    <mergeCell ref="A9:B9"/>
    <mergeCell ref="A10:B10"/>
    <mergeCell ref="A12:B12"/>
    <mergeCell ref="A13:B13"/>
    <mergeCell ref="A11:B11"/>
  </mergeCells>
  <hyperlinks>
    <hyperlink ref="D1" location="ins" display="Instructivo" xr:uid="{00000000-0004-0000-1B00-000000000000}"/>
  </hyperlinks>
  <printOptions horizontalCentered="1"/>
  <pageMargins left="0" right="0" top="0" bottom="0" header="0" footer="0"/>
  <pageSetup fitToHeight="0" orientation="landscape" horizontalDpi="4294967292" verticalDpi="4294967292" r:id="rId1"/>
  <headerFooter>
    <oddFooter>&amp;R&amp;"Arial,Normal"&amp;K01+000Página &amp;P de &amp;N</oddFooter>
  </headerFooter>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30">
    <tabColor theme="0" tint="-0.249977111117893"/>
    <pageSetUpPr fitToPage="1"/>
  </sheetPr>
  <dimension ref="A1:D17"/>
  <sheetViews>
    <sheetView showGridLines="0" zoomScale="90" zoomScaleNormal="90" workbookViewId="0">
      <selection activeCell="B15" sqref="B15:C17"/>
    </sheetView>
  </sheetViews>
  <sheetFormatPr baseColWidth="10" defaultColWidth="11.5" defaultRowHeight="18" customHeight="1" x14ac:dyDescent="0.2"/>
  <cols>
    <col min="1" max="3" width="28.83203125" style="117" customWidth="1"/>
    <col min="4" max="4" width="15.83203125" style="117" customWidth="1"/>
    <col min="5" max="16384" width="11.5" style="117"/>
  </cols>
  <sheetData>
    <row r="1" spans="1:4" ht="18" customHeight="1" x14ac:dyDescent="0.2">
      <c r="A1" s="967"/>
      <c r="B1" s="841" t="s">
        <v>0</v>
      </c>
      <c r="C1" s="846"/>
      <c r="D1" s="232" t="s">
        <v>104</v>
      </c>
    </row>
    <row r="2" spans="1:4" ht="18" customHeight="1" x14ac:dyDescent="0.2">
      <c r="A2" s="969"/>
      <c r="B2" s="1165" t="s">
        <v>972</v>
      </c>
      <c r="C2" s="1166"/>
    </row>
    <row r="3" spans="1:4" ht="21" customHeight="1" thickBot="1" x14ac:dyDescent="0.25">
      <c r="A3" s="971"/>
      <c r="B3" s="382" t="s">
        <v>2</v>
      </c>
      <c r="C3" s="381" t="str">
        <f>Instructivo!G3</f>
        <v>VERSIÓN: 04</v>
      </c>
    </row>
    <row r="4" spans="1:4" ht="18" customHeight="1" thickBot="1" x14ac:dyDescent="0.25"/>
    <row r="5" spans="1:4" ht="18" customHeight="1" thickBot="1" x14ac:dyDescent="0.25">
      <c r="A5" s="339" t="s">
        <v>628</v>
      </c>
      <c r="B5" s="1049">
        <f>Honorarios!B5</f>
        <v>2024</v>
      </c>
      <c r="C5" s="1050"/>
    </row>
    <row r="6" spans="1:4" ht="18" customHeight="1" thickBot="1" x14ac:dyDescent="0.25">
      <c r="A6" s="338" t="s">
        <v>973</v>
      </c>
      <c r="B6" s="1169" t="s">
        <v>974</v>
      </c>
      <c r="C6" s="1170"/>
    </row>
    <row r="7" spans="1:4" ht="13.5" thickBot="1" x14ac:dyDescent="0.25"/>
    <row r="8" spans="1:4" ht="18" customHeight="1" thickBot="1" x14ac:dyDescent="0.25">
      <c r="A8" s="339" t="s">
        <v>975</v>
      </c>
      <c r="B8" s="1167">
        <f>Jornal!D7</f>
        <v>1300000</v>
      </c>
      <c r="C8" s="1168"/>
    </row>
    <row r="9" spans="1:4" ht="18" customHeight="1" thickBot="1" x14ac:dyDescent="0.25">
      <c r="A9" s="338" t="s">
        <v>976</v>
      </c>
      <c r="B9" s="1167">
        <v>164026683397</v>
      </c>
      <c r="C9" s="1168"/>
    </row>
    <row r="10" spans="1:4" ht="18" customHeight="1" thickBot="1" x14ac:dyDescent="0.25"/>
    <row r="11" spans="1:4" ht="57.75" customHeight="1" thickBot="1" x14ac:dyDescent="0.25">
      <c r="A11" s="1171" t="s">
        <v>977</v>
      </c>
      <c r="B11" s="1172"/>
      <c r="C11" s="1173"/>
    </row>
    <row r="12" spans="1:4" ht="18" customHeight="1" thickBot="1" x14ac:dyDescent="0.25"/>
    <row r="13" spans="1:4" ht="18" customHeight="1" thickBot="1" x14ac:dyDescent="0.25">
      <c r="A13" s="853" t="s">
        <v>972</v>
      </c>
      <c r="B13" s="854"/>
      <c r="C13" s="1164"/>
    </row>
    <row r="14" spans="1:4" ht="18" customHeight="1" x14ac:dyDescent="0.2">
      <c r="A14" s="239" t="s">
        <v>978</v>
      </c>
      <c r="B14" s="240" t="s">
        <v>979</v>
      </c>
      <c r="C14" s="240" t="s">
        <v>979</v>
      </c>
    </row>
    <row r="15" spans="1:4" ht="18" customHeight="1" x14ac:dyDescent="0.2">
      <c r="A15" s="230" t="s">
        <v>980</v>
      </c>
      <c r="B15" s="435">
        <v>1</v>
      </c>
      <c r="C15" s="435">
        <v>45000000</v>
      </c>
    </row>
    <row r="16" spans="1:4" ht="18" customHeight="1" x14ac:dyDescent="0.2">
      <c r="A16" s="230" t="s">
        <v>981</v>
      </c>
      <c r="B16" s="435">
        <v>45000001</v>
      </c>
      <c r="C16" s="435">
        <v>450000000</v>
      </c>
    </row>
    <row r="17" spans="1:3" ht="18" customHeight="1" x14ac:dyDescent="0.2">
      <c r="A17" s="335" t="s">
        <v>982</v>
      </c>
      <c r="B17" s="436">
        <v>450000001</v>
      </c>
      <c r="C17" s="436" t="s">
        <v>983</v>
      </c>
    </row>
  </sheetData>
  <sheetProtection algorithmName="SHA-512" hashValue="iTVauXDPpBPaACWXMwK6RTogj+xfLOjwmOMsqOVvp1BhdZI7GglEBwYEGo7LWnrq/9LXnlc8lV2R3t4LWrijVg==" saltValue="z6KsL8oB3vuhrq7PZadNcw==" spinCount="100000" sheet="1" formatCells="0" formatColumns="0" formatRows="0"/>
  <mergeCells count="9">
    <mergeCell ref="A13:C13"/>
    <mergeCell ref="A1:A3"/>
    <mergeCell ref="B1:C1"/>
    <mergeCell ref="B2:C2"/>
    <mergeCell ref="B9:C9"/>
    <mergeCell ref="B5:C5"/>
    <mergeCell ref="B6:C6"/>
    <mergeCell ref="B8:C8"/>
    <mergeCell ref="A11:C11"/>
  </mergeCells>
  <hyperlinks>
    <hyperlink ref="D1" location="ins" display="Instructivo" xr:uid="{00000000-0004-0000-1C00-000000000000}"/>
  </hyperlinks>
  <printOptions horizontalCentered="1"/>
  <pageMargins left="0" right="0" top="0" bottom="0" header="0" footer="0"/>
  <pageSetup fitToHeight="0" orientation="landscape" r:id="rId1"/>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31">
    <tabColor theme="0" tint="-0.249977111117893"/>
    <pageSetUpPr fitToPage="1"/>
  </sheetPr>
  <dimension ref="A1:D49"/>
  <sheetViews>
    <sheetView showGridLines="0" zoomScale="90" zoomScaleNormal="90" workbookViewId="0">
      <selection activeCell="A30" sqref="A30:B30"/>
    </sheetView>
  </sheetViews>
  <sheetFormatPr baseColWidth="10" defaultColWidth="11.5" defaultRowHeight="18" customHeight="1" x14ac:dyDescent="0.2"/>
  <cols>
    <col min="1" max="1" width="28" style="117" customWidth="1"/>
    <col min="2" max="2" width="22.1640625" style="117" bestFit="1" customWidth="1"/>
    <col min="3" max="3" width="154.5" style="117" customWidth="1"/>
    <col min="4" max="4" width="15.83203125" style="117" customWidth="1"/>
    <col min="5" max="16384" width="11.5" style="117"/>
  </cols>
  <sheetData>
    <row r="1" spans="1:4" ht="18" customHeight="1" x14ac:dyDescent="0.2">
      <c r="A1" s="967"/>
      <c r="B1" s="841" t="s">
        <v>0</v>
      </c>
      <c r="C1" s="841"/>
      <c r="D1" s="232" t="s">
        <v>104</v>
      </c>
    </row>
    <row r="2" spans="1:4" ht="18" customHeight="1" x14ac:dyDescent="0.2">
      <c r="A2" s="969"/>
      <c r="B2" s="1181" t="s">
        <v>984</v>
      </c>
      <c r="C2" s="1181"/>
    </row>
    <row r="3" spans="1:4" ht="18" customHeight="1" thickBot="1" x14ac:dyDescent="0.25">
      <c r="A3" s="971"/>
      <c r="B3" s="379" t="s">
        <v>985</v>
      </c>
      <c r="C3" s="379" t="str">
        <f>Instructivo!G3</f>
        <v>VERSIÓN: 04</v>
      </c>
    </row>
    <row r="4" spans="1:4" ht="18" customHeight="1" thickBot="1" x14ac:dyDescent="0.25"/>
    <row r="5" spans="1:4" ht="18" customHeight="1" thickBot="1" x14ac:dyDescent="0.25">
      <c r="A5" s="899" t="s">
        <v>986</v>
      </c>
      <c r="B5" s="900"/>
      <c r="C5" s="901"/>
    </row>
    <row r="6" spans="1:4" ht="18" customHeight="1" x14ac:dyDescent="0.2">
      <c r="A6" s="239" t="s">
        <v>987</v>
      </c>
      <c r="B6" s="240" t="s">
        <v>988</v>
      </c>
      <c r="C6" s="241" t="s">
        <v>989</v>
      </c>
    </row>
    <row r="7" spans="1:4" ht="12.75" x14ac:dyDescent="0.2">
      <c r="A7" s="234" t="s">
        <v>990</v>
      </c>
      <c r="B7" s="251">
        <v>34270</v>
      </c>
      <c r="C7" s="235" t="s">
        <v>991</v>
      </c>
    </row>
    <row r="8" spans="1:4" ht="12.75" x14ac:dyDescent="0.2">
      <c r="A8" s="234" t="s">
        <v>992</v>
      </c>
      <c r="B8" s="251">
        <v>37809</v>
      </c>
      <c r="C8" s="235" t="s">
        <v>993</v>
      </c>
    </row>
    <row r="9" spans="1:4" ht="25.5" x14ac:dyDescent="0.2">
      <c r="A9" s="234" t="s">
        <v>994</v>
      </c>
      <c r="B9" s="251">
        <v>38201</v>
      </c>
      <c r="C9" s="235" t="s">
        <v>995</v>
      </c>
    </row>
    <row r="10" spans="1:4" ht="25.5" x14ac:dyDescent="0.2">
      <c r="A10" s="234" t="s">
        <v>996</v>
      </c>
      <c r="B10" s="251">
        <v>39053</v>
      </c>
      <c r="C10" s="235" t="s">
        <v>997</v>
      </c>
    </row>
    <row r="11" spans="1:4" ht="25.5" x14ac:dyDescent="0.2">
      <c r="A11" s="234" t="s">
        <v>998</v>
      </c>
      <c r="B11" s="251">
        <v>39279</v>
      </c>
      <c r="C11" s="235" t="s">
        <v>999</v>
      </c>
    </row>
    <row r="12" spans="1:4" ht="12.75" x14ac:dyDescent="0.2">
      <c r="A12" s="234" t="s">
        <v>1000</v>
      </c>
      <c r="B12" s="251">
        <v>41628</v>
      </c>
      <c r="C12" s="235" t="s">
        <v>1001</v>
      </c>
    </row>
    <row r="13" spans="1:4" ht="12.75" x14ac:dyDescent="0.2">
      <c r="A13" s="234" t="s">
        <v>1002</v>
      </c>
      <c r="B13" s="251">
        <v>44034</v>
      </c>
      <c r="C13" s="236" t="s">
        <v>1003</v>
      </c>
    </row>
    <row r="14" spans="1:4" ht="12.75" x14ac:dyDescent="0.2">
      <c r="A14" s="234" t="s">
        <v>1004</v>
      </c>
      <c r="B14" s="251">
        <v>40850</v>
      </c>
      <c r="C14" s="236" t="s">
        <v>1005</v>
      </c>
    </row>
    <row r="15" spans="1:4" ht="12.75" x14ac:dyDescent="0.2">
      <c r="A15" s="234" t="s">
        <v>1006</v>
      </c>
      <c r="B15" s="251">
        <v>41472</v>
      </c>
      <c r="C15" s="236" t="s">
        <v>1007</v>
      </c>
    </row>
    <row r="16" spans="1:4" ht="12.75" x14ac:dyDescent="0.2">
      <c r="A16" s="234" t="s">
        <v>1008</v>
      </c>
      <c r="B16" s="251">
        <v>42181</v>
      </c>
      <c r="C16" s="236" t="s">
        <v>1009</v>
      </c>
    </row>
    <row r="17" spans="1:3" ht="38.25" x14ac:dyDescent="0.2">
      <c r="A17" s="234" t="s">
        <v>1010</v>
      </c>
      <c r="B17" s="251">
        <v>44280</v>
      </c>
      <c r="C17" s="236" t="s">
        <v>1011</v>
      </c>
    </row>
    <row r="18" spans="1:3" ht="25.5" x14ac:dyDescent="0.2">
      <c r="A18" s="234" t="s">
        <v>1012</v>
      </c>
      <c r="B18" s="251">
        <v>44299</v>
      </c>
      <c r="C18" s="236" t="s">
        <v>1013</v>
      </c>
    </row>
    <row r="19" spans="1:3" ht="38.25" x14ac:dyDescent="0.2">
      <c r="A19" s="234" t="s">
        <v>1014</v>
      </c>
      <c r="B19" s="251">
        <v>44347</v>
      </c>
      <c r="C19" s="236" t="s">
        <v>1015</v>
      </c>
    </row>
    <row r="20" spans="1:3" ht="39" customHeight="1" x14ac:dyDescent="0.2">
      <c r="A20" s="234" t="s">
        <v>1016</v>
      </c>
      <c r="B20" s="251">
        <v>44369</v>
      </c>
      <c r="C20" s="236" t="s">
        <v>1017</v>
      </c>
    </row>
    <row r="21" spans="1:3" ht="25.5" x14ac:dyDescent="0.2">
      <c r="A21" s="234" t="s">
        <v>1018</v>
      </c>
      <c r="B21" s="251">
        <v>44482</v>
      </c>
      <c r="C21" s="236" t="s">
        <v>1019</v>
      </c>
    </row>
    <row r="22" spans="1:3" ht="25.5" x14ac:dyDescent="0.2">
      <c r="A22" s="234" t="s">
        <v>1020</v>
      </c>
      <c r="B22" s="251">
        <v>44554</v>
      </c>
      <c r="C22" s="236" t="s">
        <v>1021</v>
      </c>
    </row>
    <row r="23" spans="1:3" ht="26.25" thickBot="1" x14ac:dyDescent="0.25">
      <c r="A23" s="237" t="s">
        <v>1022</v>
      </c>
      <c r="B23" s="252">
        <v>44648</v>
      </c>
      <c r="C23" s="238" t="s">
        <v>1023</v>
      </c>
    </row>
    <row r="24" spans="1:3" ht="18" customHeight="1" thickBot="1" x14ac:dyDescent="0.25"/>
    <row r="25" spans="1:3" ht="18" customHeight="1" thickBot="1" x14ac:dyDescent="0.25">
      <c r="A25" s="899" t="s">
        <v>1024</v>
      </c>
      <c r="B25" s="900"/>
      <c r="C25" s="901"/>
    </row>
    <row r="26" spans="1:3" ht="18" customHeight="1" x14ac:dyDescent="0.2">
      <c r="A26" s="1182" t="s">
        <v>989</v>
      </c>
      <c r="B26" s="1183"/>
      <c r="C26" s="241" t="s">
        <v>1025</v>
      </c>
    </row>
    <row r="27" spans="1:3" ht="39" customHeight="1" x14ac:dyDescent="0.2">
      <c r="A27" s="1177" t="s">
        <v>1026</v>
      </c>
      <c r="B27" s="1178"/>
      <c r="C27" s="242" t="s">
        <v>1027</v>
      </c>
    </row>
    <row r="28" spans="1:3" ht="30" customHeight="1" x14ac:dyDescent="0.2">
      <c r="A28" s="1177" t="s">
        <v>1028</v>
      </c>
      <c r="B28" s="1178"/>
      <c r="C28" s="242" t="s">
        <v>1029</v>
      </c>
    </row>
    <row r="29" spans="1:3" ht="39" customHeight="1" x14ac:dyDescent="0.2">
      <c r="A29" s="1179" t="s">
        <v>1030</v>
      </c>
      <c r="B29" s="1180"/>
      <c r="C29" s="242" t="s">
        <v>1031</v>
      </c>
    </row>
    <row r="30" spans="1:3" ht="18" customHeight="1" x14ac:dyDescent="0.2">
      <c r="A30" s="1177" t="s">
        <v>1032</v>
      </c>
      <c r="B30" s="1178"/>
      <c r="C30" s="242" t="s">
        <v>1033</v>
      </c>
    </row>
    <row r="31" spans="1:3" ht="30" customHeight="1" thickBot="1" x14ac:dyDescent="0.25">
      <c r="A31" s="1184" t="s">
        <v>1034</v>
      </c>
      <c r="B31" s="1185"/>
      <c r="C31" s="243" t="s">
        <v>1035</v>
      </c>
    </row>
    <row r="32" spans="1:3" ht="25.5" customHeight="1" thickBot="1" x14ac:dyDescent="0.25">
      <c r="A32" s="1174" t="s">
        <v>1036</v>
      </c>
      <c r="B32" s="1175"/>
      <c r="C32" s="1176"/>
    </row>
    <row r="33" spans="1:3" ht="18" customHeight="1" thickBot="1" x14ac:dyDescent="0.25"/>
    <row r="34" spans="1:3" ht="18" customHeight="1" thickBot="1" x14ac:dyDescent="0.25">
      <c r="A34" s="853" t="s">
        <v>1037</v>
      </c>
      <c r="B34" s="854"/>
      <c r="C34" s="854"/>
    </row>
    <row r="35" spans="1:3" ht="18" customHeight="1" x14ac:dyDescent="0.2">
      <c r="A35" s="239" t="s">
        <v>1038</v>
      </c>
      <c r="B35" s="240" t="s">
        <v>988</v>
      </c>
      <c r="C35" s="240" t="s">
        <v>1039</v>
      </c>
    </row>
    <row r="36" spans="1:3" ht="34.5" customHeight="1" x14ac:dyDescent="0.2">
      <c r="A36" s="250" t="s">
        <v>1040</v>
      </c>
      <c r="B36" s="233">
        <v>43935</v>
      </c>
      <c r="C36" s="230" t="s">
        <v>1041</v>
      </c>
    </row>
    <row r="37" spans="1:3" ht="54.75" customHeight="1" x14ac:dyDescent="0.2">
      <c r="A37" s="250" t="s">
        <v>1042</v>
      </c>
      <c r="B37" s="233">
        <v>43348</v>
      </c>
      <c r="C37" s="230" t="s">
        <v>1043</v>
      </c>
    </row>
    <row r="38" spans="1:3" ht="54" customHeight="1" x14ac:dyDescent="0.2">
      <c r="A38" s="250" t="s">
        <v>1044</v>
      </c>
      <c r="B38" s="233">
        <v>43634</v>
      </c>
      <c r="C38" s="230" t="s">
        <v>1045</v>
      </c>
    </row>
    <row r="39" spans="1:3" ht="28.5" customHeight="1" thickBot="1" x14ac:dyDescent="0.25">
      <c r="A39" s="245" t="s">
        <v>1046</v>
      </c>
      <c r="B39" s="246">
        <v>44237</v>
      </c>
      <c r="C39" s="247" t="s">
        <v>1047</v>
      </c>
    </row>
    <row r="40" spans="1:3" ht="18" customHeight="1" thickBot="1" x14ac:dyDescent="0.25"/>
    <row r="41" spans="1:3" ht="18" customHeight="1" thickBot="1" x14ac:dyDescent="0.25">
      <c r="A41" s="899" t="s">
        <v>1048</v>
      </c>
      <c r="B41" s="900"/>
      <c r="C41" s="901"/>
    </row>
    <row r="42" spans="1:3" ht="18" customHeight="1" x14ac:dyDescent="0.2">
      <c r="A42" s="239" t="s">
        <v>1049</v>
      </c>
      <c r="B42" s="240" t="s">
        <v>988</v>
      </c>
      <c r="C42" s="241" t="s">
        <v>1039</v>
      </c>
    </row>
    <row r="43" spans="1:3" ht="18" customHeight="1" x14ac:dyDescent="0.2">
      <c r="A43" s="244" t="s">
        <v>1050</v>
      </c>
      <c r="B43" s="233">
        <v>40940</v>
      </c>
      <c r="C43" s="231" t="s">
        <v>1051</v>
      </c>
    </row>
    <row r="44" spans="1:3" ht="18" customHeight="1" x14ac:dyDescent="0.2">
      <c r="A44" s="244" t="s">
        <v>1052</v>
      </c>
      <c r="B44" s="248" t="s">
        <v>1053</v>
      </c>
      <c r="C44" s="231" t="s">
        <v>1054</v>
      </c>
    </row>
    <row r="45" spans="1:3" ht="18" customHeight="1" x14ac:dyDescent="0.2">
      <c r="A45" s="244" t="s">
        <v>1055</v>
      </c>
      <c r="B45" s="233">
        <v>43514</v>
      </c>
      <c r="C45" s="231" t="s">
        <v>1056</v>
      </c>
    </row>
    <row r="46" spans="1:3" ht="18" customHeight="1" x14ac:dyDescent="0.2">
      <c r="A46" s="244" t="s">
        <v>1057</v>
      </c>
      <c r="B46" s="233">
        <v>43613</v>
      </c>
      <c r="C46" s="231" t="s">
        <v>1058</v>
      </c>
    </row>
    <row r="47" spans="1:3" ht="18" customHeight="1" x14ac:dyDescent="0.2">
      <c r="A47" s="244" t="s">
        <v>1059</v>
      </c>
      <c r="B47" s="233">
        <v>44237</v>
      </c>
      <c r="C47" s="231" t="s">
        <v>1060</v>
      </c>
    </row>
    <row r="48" spans="1:3" ht="18" customHeight="1" x14ac:dyDescent="0.2">
      <c r="A48" s="244" t="s">
        <v>1061</v>
      </c>
      <c r="B48" s="233">
        <v>44312</v>
      </c>
      <c r="C48" s="231" t="s">
        <v>1062</v>
      </c>
    </row>
    <row r="49" spans="1:3" ht="18" customHeight="1" thickBot="1" x14ac:dyDescent="0.25">
      <c r="A49" s="245" t="s">
        <v>1063</v>
      </c>
      <c r="B49" s="246">
        <v>44483</v>
      </c>
      <c r="C49" s="249" t="s">
        <v>1064</v>
      </c>
    </row>
  </sheetData>
  <sheetProtection algorithmName="SHA-512" hashValue="DVrf4DU5d1t4ksSc3RKkpz4MSA4zOw6L3J+SM8IO9phazz90J6VGOWGGj4SwZZBUNXFuNGR+dQj7I7bVNZVUXQ==" saltValue="UHL4fcf7Ga6lJSLkrjZN8w==" spinCount="100000" sheet="1" formatCells="0" formatColumns="0" formatRows="0"/>
  <mergeCells count="14">
    <mergeCell ref="A41:C41"/>
    <mergeCell ref="A25:C25"/>
    <mergeCell ref="A1:A3"/>
    <mergeCell ref="A32:C32"/>
    <mergeCell ref="A30:B30"/>
    <mergeCell ref="A29:B29"/>
    <mergeCell ref="A27:B27"/>
    <mergeCell ref="A34:C34"/>
    <mergeCell ref="B1:C1"/>
    <mergeCell ref="B2:C2"/>
    <mergeCell ref="A5:C5"/>
    <mergeCell ref="A26:B26"/>
    <mergeCell ref="A31:B31"/>
    <mergeCell ref="A28:B28"/>
  </mergeCells>
  <hyperlinks>
    <hyperlink ref="D1" location="ins" display="Instructivo" xr:uid="{00000000-0004-0000-1D00-000000000000}"/>
    <hyperlink ref="C31" r:id="rId1" xr:uid="{00000000-0004-0000-1D00-000001000000}"/>
    <hyperlink ref="C28" r:id="rId2" xr:uid="{00000000-0004-0000-1D00-000002000000}"/>
    <hyperlink ref="C30" r:id="rId3" display="https://colombiacompra.gov.co/sites/cce_public/files/cce_documents/cce_guia_elaboracion_estudios.pdf" xr:uid="{00000000-0004-0000-1D00-000003000000}"/>
    <hyperlink ref="C29" r:id="rId4" xr:uid="{00000000-0004-0000-1D00-000004000000}"/>
    <hyperlink ref="C27" r:id="rId5" xr:uid="{00000000-0004-0000-1D00-000005000000}"/>
  </hyperlinks>
  <printOptions horizontalCentered="1"/>
  <pageMargins left="0" right="0" top="0" bottom="0" header="0" footer="0"/>
  <pageSetup scale="76" fitToHeight="0" orientation="landscape" r:id="rId6"/>
  <drawing r:id="rId7"/>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32">
    <tabColor theme="0" tint="-0.249977111117893"/>
    <pageSetUpPr fitToPage="1"/>
  </sheetPr>
  <dimension ref="A1:E37"/>
  <sheetViews>
    <sheetView showGridLines="0" topLeftCell="A10" zoomScale="90" zoomScaleNormal="90" workbookViewId="0">
      <selection activeCell="H24" sqref="H24"/>
    </sheetView>
  </sheetViews>
  <sheetFormatPr baseColWidth="10" defaultColWidth="11.5" defaultRowHeight="18" customHeight="1" x14ac:dyDescent="0.2"/>
  <cols>
    <col min="1" max="1" width="26.6640625" style="117" customWidth="1"/>
    <col min="2" max="2" width="48.6640625" style="117" customWidth="1"/>
    <col min="3" max="3" width="46" style="117" customWidth="1"/>
    <col min="4" max="4" width="16.83203125" style="117" customWidth="1"/>
    <col min="5" max="16384" width="11.5" style="117"/>
  </cols>
  <sheetData>
    <row r="1" spans="1:5" ht="18" customHeight="1" x14ac:dyDescent="0.2">
      <c r="A1" s="967"/>
      <c r="B1" s="1186" t="s">
        <v>0</v>
      </c>
      <c r="C1" s="1187"/>
      <c r="D1" s="213" t="s">
        <v>104</v>
      </c>
      <c r="E1" s="34"/>
    </row>
    <row r="2" spans="1:5" ht="18" customHeight="1" x14ac:dyDescent="0.2">
      <c r="A2" s="969"/>
      <c r="B2" s="1165" t="s">
        <v>1065</v>
      </c>
      <c r="C2" s="1166"/>
      <c r="D2" s="213"/>
    </row>
    <row r="3" spans="1:5" ht="18" customHeight="1" thickBot="1" x14ac:dyDescent="0.25">
      <c r="A3" s="971"/>
      <c r="B3" s="382" t="s">
        <v>2</v>
      </c>
      <c r="C3" s="381" t="str">
        <f>Instructivo!G3</f>
        <v>VERSIÓN: 04</v>
      </c>
    </row>
    <row r="4" spans="1:5" ht="18" customHeight="1" thickBot="1" x14ac:dyDescent="0.25"/>
    <row r="5" spans="1:5" ht="18" customHeight="1" x14ac:dyDescent="0.2">
      <c r="A5" s="1188" t="s">
        <v>1066</v>
      </c>
      <c r="B5" s="1189"/>
      <c r="C5" s="1190"/>
    </row>
    <row r="6" spans="1:5" ht="169.5" customHeight="1" x14ac:dyDescent="0.2">
      <c r="A6" s="1191" t="s">
        <v>1067</v>
      </c>
      <c r="B6" s="1192"/>
      <c r="C6" s="1193"/>
    </row>
    <row r="7" spans="1:5" ht="18" customHeight="1" thickBot="1" x14ac:dyDescent="0.25">
      <c r="A7" s="1194" t="s">
        <v>1068</v>
      </c>
      <c r="B7" s="1195"/>
      <c r="C7" s="1196"/>
    </row>
    <row r="8" spans="1:5" ht="18" customHeight="1" thickBot="1" x14ac:dyDescent="0.25">
      <c r="A8" s="226"/>
      <c r="B8" s="229"/>
      <c r="C8" s="229"/>
    </row>
    <row r="9" spans="1:5" ht="18" customHeight="1" x14ac:dyDescent="0.2">
      <c r="A9" s="1188" t="s">
        <v>1069</v>
      </c>
      <c r="B9" s="1189"/>
      <c r="C9" s="1190"/>
    </row>
    <row r="10" spans="1:5" ht="18" customHeight="1" x14ac:dyDescent="0.2">
      <c r="A10" s="1201" t="s">
        <v>1070</v>
      </c>
      <c r="B10" s="1202"/>
      <c r="C10" s="1203"/>
    </row>
    <row r="11" spans="1:5" ht="42" customHeight="1" x14ac:dyDescent="0.2">
      <c r="A11" s="1201" t="s">
        <v>1071</v>
      </c>
      <c r="B11" s="1202"/>
      <c r="C11" s="1203"/>
    </row>
    <row r="12" spans="1:5" ht="31.5" customHeight="1" x14ac:dyDescent="0.2">
      <c r="A12" s="1201" t="s">
        <v>1072</v>
      </c>
      <c r="B12" s="1202"/>
      <c r="C12" s="1203"/>
    </row>
    <row r="13" spans="1:5" ht="114" customHeight="1" thickBot="1" x14ac:dyDescent="0.25">
      <c r="A13" s="1204" t="s">
        <v>1073</v>
      </c>
      <c r="B13" s="1205"/>
      <c r="C13" s="1206"/>
    </row>
    <row r="14" spans="1:5" ht="18" customHeight="1" thickBot="1" x14ac:dyDescent="0.25">
      <c r="A14" s="1192"/>
      <c r="B14" s="1192"/>
      <c r="C14" s="1192"/>
    </row>
    <row r="15" spans="1:5" ht="18" customHeight="1" x14ac:dyDescent="0.2">
      <c r="A15" s="1188" t="s">
        <v>1074</v>
      </c>
      <c r="B15" s="1189"/>
      <c r="C15" s="1190"/>
    </row>
    <row r="16" spans="1:5" ht="62.25" customHeight="1" x14ac:dyDescent="0.2">
      <c r="A16" s="1191" t="s">
        <v>1075</v>
      </c>
      <c r="B16" s="1192"/>
      <c r="C16" s="1193"/>
    </row>
    <row r="17" spans="1:3" ht="18" customHeight="1" thickBot="1" x14ac:dyDescent="0.25">
      <c r="A17" s="1197" t="s">
        <v>1076</v>
      </c>
      <c r="B17" s="1198"/>
      <c r="C17" s="1199"/>
    </row>
    <row r="18" spans="1:3" ht="18" customHeight="1" thickBot="1" x14ac:dyDescent="0.25">
      <c r="A18" s="1192"/>
      <c r="B18" s="1192"/>
      <c r="C18" s="1192"/>
    </row>
    <row r="19" spans="1:3" ht="18" customHeight="1" x14ac:dyDescent="0.2">
      <c r="A19" s="1188" t="s">
        <v>1077</v>
      </c>
      <c r="B19" s="1189"/>
      <c r="C19" s="1190"/>
    </row>
    <row r="20" spans="1:3" ht="28.5" customHeight="1" x14ac:dyDescent="0.2">
      <c r="A20" s="1191" t="s">
        <v>1078</v>
      </c>
      <c r="B20" s="1192"/>
      <c r="C20" s="1193"/>
    </row>
    <row r="21" spans="1:3" ht="28.5" customHeight="1" thickBot="1" x14ac:dyDescent="0.25">
      <c r="A21" s="1194" t="s">
        <v>1079</v>
      </c>
      <c r="B21" s="1195"/>
      <c r="C21" s="1196"/>
    </row>
    <row r="22" spans="1:3" ht="18" customHeight="1" thickBot="1" x14ac:dyDescent="0.25">
      <c r="A22" s="1200"/>
      <c r="B22" s="1192"/>
      <c r="C22" s="1192"/>
    </row>
    <row r="23" spans="1:3" ht="27.75" customHeight="1" x14ac:dyDescent="0.2">
      <c r="A23" s="1188" t="s">
        <v>1080</v>
      </c>
      <c r="B23" s="1189"/>
      <c r="C23" s="1190"/>
    </row>
    <row r="24" spans="1:3" ht="69" customHeight="1" thickBot="1" x14ac:dyDescent="0.25">
      <c r="A24" s="1194" t="s">
        <v>1081</v>
      </c>
      <c r="B24" s="1195"/>
      <c r="C24" s="1196"/>
    </row>
    <row r="25" spans="1:3" ht="18" customHeight="1" thickBot="1" x14ac:dyDescent="0.25">
      <c r="A25" s="1192"/>
      <c r="B25" s="1192"/>
      <c r="C25" s="1192"/>
    </row>
    <row r="26" spans="1:3" ht="26.25" customHeight="1" x14ac:dyDescent="0.2">
      <c r="A26" s="1188" t="s">
        <v>1082</v>
      </c>
      <c r="B26" s="1189"/>
      <c r="C26" s="1190"/>
    </row>
    <row r="27" spans="1:3" ht="96.75" customHeight="1" x14ac:dyDescent="0.2">
      <c r="A27" s="1191" t="s">
        <v>1083</v>
      </c>
      <c r="B27" s="1192"/>
      <c r="C27" s="1193"/>
    </row>
    <row r="28" spans="1:3" ht="36" customHeight="1" x14ac:dyDescent="0.2">
      <c r="A28" s="1191" t="s">
        <v>1084</v>
      </c>
      <c r="B28" s="1192"/>
      <c r="C28" s="1193"/>
    </row>
    <row r="29" spans="1:3" ht="159.75" customHeight="1" thickBot="1" x14ac:dyDescent="0.25">
      <c r="A29" s="1194" t="s">
        <v>1085</v>
      </c>
      <c r="B29" s="1195"/>
      <c r="C29" s="1196"/>
    </row>
    <row r="30" spans="1:3" ht="18" customHeight="1" thickBot="1" x14ac:dyDescent="0.25">
      <c r="A30" s="1192"/>
      <c r="B30" s="1192"/>
      <c r="C30" s="1192"/>
    </row>
    <row r="31" spans="1:3" ht="18" customHeight="1" x14ac:dyDescent="0.2">
      <c r="A31" s="1188" t="s">
        <v>1086</v>
      </c>
      <c r="B31" s="1189"/>
      <c r="C31" s="1190"/>
    </row>
    <row r="32" spans="1:3" ht="72" customHeight="1" x14ac:dyDescent="0.2">
      <c r="A32" s="1191" t="s">
        <v>1087</v>
      </c>
      <c r="B32" s="1192"/>
      <c r="C32" s="1193"/>
    </row>
    <row r="33" spans="1:3" ht="30.75" customHeight="1" thickBot="1" x14ac:dyDescent="0.25">
      <c r="A33" s="1194" t="s">
        <v>1088</v>
      </c>
      <c r="B33" s="1195"/>
      <c r="C33" s="1196"/>
    </row>
    <row r="34" spans="1:3" ht="18" customHeight="1" thickBot="1" x14ac:dyDescent="0.25">
      <c r="A34" s="1192"/>
      <c r="B34" s="1192"/>
      <c r="C34" s="1192"/>
    </row>
    <row r="35" spans="1:3" ht="18" customHeight="1" x14ac:dyDescent="0.2">
      <c r="A35" s="1188" t="s">
        <v>1089</v>
      </c>
      <c r="B35" s="1189"/>
      <c r="C35" s="1190"/>
    </row>
    <row r="36" spans="1:3" ht="180.75" customHeight="1" x14ac:dyDescent="0.2">
      <c r="A36" s="1191" t="s">
        <v>1090</v>
      </c>
      <c r="B36" s="1192"/>
      <c r="C36" s="1193"/>
    </row>
    <row r="37" spans="1:3" ht="120" customHeight="1" thickBot="1" x14ac:dyDescent="0.25">
      <c r="A37" s="1194" t="s">
        <v>1091</v>
      </c>
      <c r="B37" s="1195"/>
      <c r="C37" s="1196"/>
    </row>
  </sheetData>
  <sheetProtection algorithmName="SHA-512" hashValue="yp6/6Y67uBFzlKTK46nWnGT58VAzY9TwvEO52OuJpgaOU2M/9Z9rMi/xIF+4OLi4q0/h9ts/xD9jomuAjS75Mg==" saltValue="ZWHMeIykLCs1RHFKYNDFcw==" spinCount="100000" sheet="1" formatCells="0" formatColumns="0" formatRows="0"/>
  <mergeCells count="35">
    <mergeCell ref="A37:C37"/>
    <mergeCell ref="A1:A3"/>
    <mergeCell ref="A21:C21"/>
    <mergeCell ref="A29:C29"/>
    <mergeCell ref="A28:C28"/>
    <mergeCell ref="A9:C9"/>
    <mergeCell ref="A10:C10"/>
    <mergeCell ref="A11:C11"/>
    <mergeCell ref="A12:C12"/>
    <mergeCell ref="A13:C13"/>
    <mergeCell ref="A33:C33"/>
    <mergeCell ref="A34:C34"/>
    <mergeCell ref="A35:C35"/>
    <mergeCell ref="A36:C36"/>
    <mergeCell ref="A24:C24"/>
    <mergeCell ref="A25:C25"/>
    <mergeCell ref="A31:C31"/>
    <mergeCell ref="A32:C32"/>
    <mergeCell ref="A14:C14"/>
    <mergeCell ref="A15:C15"/>
    <mergeCell ref="A16:C16"/>
    <mergeCell ref="A17:C17"/>
    <mergeCell ref="A20:C20"/>
    <mergeCell ref="A22:C22"/>
    <mergeCell ref="A26:C26"/>
    <mergeCell ref="A27:C27"/>
    <mergeCell ref="A30:C30"/>
    <mergeCell ref="A18:C18"/>
    <mergeCell ref="A19:C19"/>
    <mergeCell ref="A23:C23"/>
    <mergeCell ref="B1:C1"/>
    <mergeCell ref="B2:C2"/>
    <mergeCell ref="A5:C5"/>
    <mergeCell ref="A6:C6"/>
    <mergeCell ref="A7:C7"/>
  </mergeCells>
  <hyperlinks>
    <hyperlink ref="D1" location="ins" display="Instructivo" xr:uid="{00000000-0004-0000-1E00-000000000000}"/>
  </hyperlinks>
  <printOptions horizontalCentered="1"/>
  <pageMargins left="0" right="0" top="0" bottom="0" header="0" footer="0"/>
  <pageSetup fitToHeight="0" orientation="landscape" r:id="rId1"/>
  <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33">
    <tabColor theme="0" tint="-0.249977111117893"/>
    <pageSetUpPr fitToPage="1"/>
  </sheetPr>
  <dimension ref="A1:AX292"/>
  <sheetViews>
    <sheetView showGridLines="0" zoomScaleNormal="100" workbookViewId="0">
      <selection activeCell="I11" sqref="I11"/>
    </sheetView>
  </sheetViews>
  <sheetFormatPr baseColWidth="10" defaultColWidth="11.5" defaultRowHeight="18" customHeight="1" x14ac:dyDescent="0.2"/>
  <cols>
    <col min="1" max="1" width="33.1640625" style="118" customWidth="1"/>
    <col min="2" max="2" width="47.1640625" style="118" customWidth="1"/>
    <col min="3" max="3" width="17.33203125" style="118" customWidth="1"/>
    <col min="4" max="4" width="18.6640625" style="118" customWidth="1"/>
    <col min="5" max="5" width="24.83203125" style="126" customWidth="1"/>
    <col min="6" max="6" width="16.83203125" style="117" customWidth="1"/>
    <col min="7" max="50" width="11.5" style="117"/>
    <col min="51" max="16384" width="11.5" style="118"/>
  </cols>
  <sheetData>
    <row r="1" spans="1:7" ht="18" customHeight="1" x14ac:dyDescent="0.2">
      <c r="A1" s="1078"/>
      <c r="B1" s="841" t="s">
        <v>0</v>
      </c>
      <c r="C1" s="841"/>
      <c r="D1" s="841"/>
      <c r="E1" s="846"/>
      <c r="F1" s="189" t="s">
        <v>104</v>
      </c>
      <c r="G1" s="34"/>
    </row>
    <row r="2" spans="1:7" ht="18" customHeight="1" x14ac:dyDescent="0.2">
      <c r="A2" s="1080"/>
      <c r="B2" s="1181" t="s">
        <v>1092</v>
      </c>
      <c r="C2" s="1181"/>
      <c r="D2" s="1181"/>
      <c r="E2" s="1216"/>
    </row>
    <row r="3" spans="1:7" ht="18" customHeight="1" thickBot="1" x14ac:dyDescent="0.25">
      <c r="A3" s="1082"/>
      <c r="B3" s="845" t="s">
        <v>2</v>
      </c>
      <c r="C3" s="845"/>
      <c r="D3" s="845" t="str">
        <f>Instructivo!G3</f>
        <v>VERSIÓN: 04</v>
      </c>
      <c r="E3" s="848"/>
    </row>
    <row r="4" spans="1:7" ht="18" customHeight="1" thickBot="1" x14ac:dyDescent="0.25">
      <c r="A4" s="117"/>
      <c r="B4" s="117"/>
      <c r="C4" s="117"/>
      <c r="D4" s="117"/>
      <c r="E4" s="119"/>
    </row>
    <row r="5" spans="1:7" s="117" customFormat="1" ht="18" customHeight="1" thickBot="1" x14ac:dyDescent="0.25">
      <c r="A5" s="899" t="s">
        <v>1093</v>
      </c>
      <c r="B5" s="900"/>
      <c r="C5" s="900"/>
      <c r="D5" s="900"/>
      <c r="E5" s="901"/>
    </row>
    <row r="6" spans="1:7" s="117" customFormat="1" ht="30.75" customHeight="1" thickBot="1" x14ac:dyDescent="0.25">
      <c r="A6" s="1223" t="s">
        <v>1094</v>
      </c>
      <c r="B6" s="732"/>
      <c r="C6" s="732"/>
      <c r="D6" s="732"/>
      <c r="E6" s="1224"/>
    </row>
    <row r="7" spans="1:7" s="117" customFormat="1" ht="21.95" customHeight="1" thickBot="1" x14ac:dyDescent="0.25">
      <c r="A7" s="1217" t="s">
        <v>1095</v>
      </c>
      <c r="B7" s="1218"/>
      <c r="C7" s="1218"/>
      <c r="D7" s="1219"/>
      <c r="E7" s="127">
        <v>0</v>
      </c>
    </row>
    <row r="8" spans="1:7" s="117" customFormat="1" ht="18" customHeight="1" x14ac:dyDescent="0.2">
      <c r="A8" s="122" t="s">
        <v>402</v>
      </c>
      <c r="B8" s="51" t="s">
        <v>18</v>
      </c>
      <c r="C8" s="51" t="s">
        <v>747</v>
      </c>
      <c r="D8" s="51" t="s">
        <v>1096</v>
      </c>
      <c r="E8" s="128" t="s">
        <v>748</v>
      </c>
    </row>
    <row r="9" spans="1:7" s="117" customFormat="1" ht="18" customHeight="1" x14ac:dyDescent="0.2">
      <c r="A9" s="1220" t="s">
        <v>1097</v>
      </c>
      <c r="B9" s="1221"/>
      <c r="C9" s="1221"/>
      <c r="D9" s="1221"/>
      <c r="E9" s="1222"/>
    </row>
    <row r="10" spans="1:7" s="117" customFormat="1" ht="30.75" customHeight="1" x14ac:dyDescent="0.2">
      <c r="A10" s="129" t="s">
        <v>1098</v>
      </c>
      <c r="B10" s="130" t="s">
        <v>1099</v>
      </c>
      <c r="C10" s="131">
        <v>3.2000000000000001E-2</v>
      </c>
      <c r="D10" s="377"/>
      <c r="E10" s="378">
        <f>IF(D10="SI",C10*$E$7,0)</f>
        <v>0</v>
      </c>
    </row>
    <row r="11" spans="1:7" s="117" customFormat="1" ht="54.75" customHeight="1" x14ac:dyDescent="0.2">
      <c r="A11" s="129" t="s">
        <v>1100</v>
      </c>
      <c r="B11" s="130" t="s">
        <v>1101</v>
      </c>
      <c r="C11" s="131">
        <v>1.15E-2</v>
      </c>
      <c r="D11" s="377"/>
      <c r="E11" s="378">
        <f>IF(D11="SI",C11*$E$7,0)</f>
        <v>0</v>
      </c>
    </row>
    <row r="12" spans="1:7" s="117" customFormat="1" ht="42.75" customHeight="1" x14ac:dyDescent="0.2">
      <c r="A12" s="129" t="s">
        <v>1102</v>
      </c>
      <c r="B12" s="130" t="s">
        <v>1103</v>
      </c>
      <c r="C12" s="131">
        <v>4.0000000000000001E-3</v>
      </c>
      <c r="D12" s="377"/>
      <c r="E12" s="378">
        <f>IF(D12="SI",C12*$E$7,0)</f>
        <v>0</v>
      </c>
    </row>
    <row r="13" spans="1:7" s="117" customFormat="1" ht="54" customHeight="1" x14ac:dyDescent="0.2">
      <c r="A13" s="129" t="s">
        <v>1104</v>
      </c>
      <c r="B13" s="130" t="s">
        <v>1105</v>
      </c>
      <c r="C13" s="131">
        <v>0.05</v>
      </c>
      <c r="D13" s="377"/>
      <c r="E13" s="378">
        <f>IF(D13="SI",C13*$E$7,0)</f>
        <v>0</v>
      </c>
    </row>
    <row r="14" spans="1:7" s="117" customFormat="1" ht="65.25" customHeight="1" x14ac:dyDescent="0.2">
      <c r="A14" s="129" t="s">
        <v>1106</v>
      </c>
      <c r="B14" s="130" t="s">
        <v>1107</v>
      </c>
      <c r="C14" s="132">
        <v>0</v>
      </c>
      <c r="D14" s="377"/>
      <c r="E14" s="378">
        <f>IF(D14="SI",C14*$E$7,0)</f>
        <v>0</v>
      </c>
    </row>
    <row r="15" spans="1:7" s="117" customFormat="1" ht="18" customHeight="1" x14ac:dyDescent="0.2">
      <c r="A15" s="1217" t="s">
        <v>1097</v>
      </c>
      <c r="B15" s="1218"/>
      <c r="C15" s="1218"/>
      <c r="D15" s="1218"/>
      <c r="E15" s="321">
        <f>SUM(E10:E14)</f>
        <v>0</v>
      </c>
    </row>
    <row r="16" spans="1:7" s="117" customFormat="1" ht="18" customHeight="1" x14ac:dyDescent="0.2">
      <c r="A16" s="1220" t="s">
        <v>1108</v>
      </c>
      <c r="B16" s="1221"/>
      <c r="C16" s="1221"/>
      <c r="D16" s="1221"/>
      <c r="E16" s="1222"/>
    </row>
    <row r="17" spans="1:5" s="117" customFormat="1" ht="32.25" customHeight="1" x14ac:dyDescent="0.2">
      <c r="A17" s="133" t="s">
        <v>1098</v>
      </c>
      <c r="B17" s="130" t="s">
        <v>1099</v>
      </c>
      <c r="C17" s="131">
        <v>1.6E-2</v>
      </c>
      <c r="D17" s="377"/>
      <c r="E17" s="378">
        <f t="shared" ref="E17:E22" si="0">IF(D17="SI",C17*$E$7,0)</f>
        <v>0</v>
      </c>
    </row>
    <row r="18" spans="1:5" s="117" customFormat="1" ht="54" customHeight="1" x14ac:dyDescent="0.2">
      <c r="A18" s="133" t="s">
        <v>1100</v>
      </c>
      <c r="B18" s="130" t="s">
        <v>1101</v>
      </c>
      <c r="C18" s="131">
        <v>1.15E-2</v>
      </c>
      <c r="D18" s="377"/>
      <c r="E18" s="378">
        <f t="shared" si="0"/>
        <v>0</v>
      </c>
    </row>
    <row r="19" spans="1:5" s="117" customFormat="1" ht="54" customHeight="1" x14ac:dyDescent="0.2">
      <c r="A19" s="133" t="s">
        <v>1109</v>
      </c>
      <c r="B19" s="130" t="s">
        <v>1110</v>
      </c>
      <c r="C19" s="131">
        <v>4.0000000000000001E-3</v>
      </c>
      <c r="D19" s="377"/>
      <c r="E19" s="378">
        <f t="shared" si="0"/>
        <v>0</v>
      </c>
    </row>
    <row r="20" spans="1:5" s="117" customFormat="1" ht="54" customHeight="1" x14ac:dyDescent="0.2">
      <c r="A20" s="129" t="s">
        <v>1104</v>
      </c>
      <c r="B20" s="130" t="s">
        <v>1105</v>
      </c>
      <c r="C20" s="131">
        <v>0.05</v>
      </c>
      <c r="D20" s="377"/>
      <c r="E20" s="378">
        <f t="shared" si="0"/>
        <v>0</v>
      </c>
    </row>
    <row r="21" spans="1:5" s="117" customFormat="1" ht="69" customHeight="1" x14ac:dyDescent="0.2">
      <c r="A21" s="133" t="s">
        <v>1106</v>
      </c>
      <c r="B21" s="130" t="s">
        <v>1107</v>
      </c>
      <c r="C21" s="132">
        <v>0</v>
      </c>
      <c r="D21" s="377"/>
      <c r="E21" s="378">
        <f t="shared" si="0"/>
        <v>0</v>
      </c>
    </row>
    <row r="22" spans="1:5" s="117" customFormat="1" ht="54" customHeight="1" x14ac:dyDescent="0.2">
      <c r="A22" s="133" t="s">
        <v>1111</v>
      </c>
      <c r="B22" s="130" t="s">
        <v>1112</v>
      </c>
      <c r="C22" s="131">
        <v>4.0000000000000001E-3</v>
      </c>
      <c r="D22" s="377"/>
      <c r="E22" s="378">
        <f t="shared" si="0"/>
        <v>0</v>
      </c>
    </row>
    <row r="23" spans="1:5" s="117" customFormat="1" ht="18" customHeight="1" x14ac:dyDescent="0.2">
      <c r="A23" s="1217" t="s">
        <v>1108</v>
      </c>
      <c r="B23" s="1218"/>
      <c r="C23" s="1218"/>
      <c r="D23" s="1218"/>
      <c r="E23" s="321">
        <f>SUM(E17:E22)</f>
        <v>0</v>
      </c>
    </row>
    <row r="24" spans="1:5" s="117" customFormat="1" ht="18" customHeight="1" x14ac:dyDescent="0.2">
      <c r="A24" s="1220" t="s">
        <v>1113</v>
      </c>
      <c r="B24" s="1221"/>
      <c r="C24" s="1221"/>
      <c r="D24" s="1221"/>
      <c r="E24" s="1222"/>
    </row>
    <row r="25" spans="1:5" s="117" customFormat="1" ht="34.5" customHeight="1" x14ac:dyDescent="0.2">
      <c r="A25" s="133" t="s">
        <v>1098</v>
      </c>
      <c r="B25" s="130" t="s">
        <v>1099</v>
      </c>
      <c r="C25" s="131">
        <v>1.6E-2</v>
      </c>
      <c r="D25" s="377"/>
      <c r="E25" s="378">
        <f t="shared" ref="E25:E34" si="1">IF(D25="SI",C25*$E$7,0)</f>
        <v>0</v>
      </c>
    </row>
    <row r="26" spans="1:5" s="117" customFormat="1" ht="56.25" customHeight="1" x14ac:dyDescent="0.2">
      <c r="A26" s="129" t="s">
        <v>1100</v>
      </c>
      <c r="B26" s="130" t="s">
        <v>1101</v>
      </c>
      <c r="C26" s="131">
        <v>1.15E-2</v>
      </c>
      <c r="D26" s="377"/>
      <c r="E26" s="378">
        <f t="shared" si="1"/>
        <v>0</v>
      </c>
    </row>
    <row r="27" spans="1:5" s="117" customFormat="1" ht="53.25" customHeight="1" x14ac:dyDescent="0.2">
      <c r="A27" s="133" t="s">
        <v>1109</v>
      </c>
      <c r="B27" s="130" t="s">
        <v>1110</v>
      </c>
      <c r="C27" s="131">
        <v>4.0000000000000001E-3</v>
      </c>
      <c r="D27" s="377"/>
      <c r="E27" s="378">
        <f t="shared" si="1"/>
        <v>0</v>
      </c>
    </row>
    <row r="28" spans="1:5" s="117" customFormat="1" ht="52.5" customHeight="1" x14ac:dyDescent="0.2">
      <c r="A28" s="129" t="s">
        <v>1104</v>
      </c>
      <c r="B28" s="130" t="s">
        <v>1105</v>
      </c>
      <c r="C28" s="131">
        <v>0.05</v>
      </c>
      <c r="D28" s="377"/>
      <c r="E28" s="378">
        <f t="shared" si="1"/>
        <v>0</v>
      </c>
    </row>
    <row r="29" spans="1:5" s="117" customFormat="1" ht="57.75" customHeight="1" x14ac:dyDescent="0.2">
      <c r="A29" s="129" t="s">
        <v>1114</v>
      </c>
      <c r="B29" s="130" t="s">
        <v>1115</v>
      </c>
      <c r="C29" s="131">
        <v>0.02</v>
      </c>
      <c r="D29" s="377"/>
      <c r="E29" s="378">
        <f t="shared" si="1"/>
        <v>0</v>
      </c>
    </row>
    <row r="30" spans="1:5" s="117" customFormat="1" ht="50.25" customHeight="1" x14ac:dyDescent="0.2">
      <c r="A30" s="133" t="s">
        <v>1111</v>
      </c>
      <c r="B30" s="130" t="s">
        <v>1112</v>
      </c>
      <c r="C30" s="131">
        <v>4.0000000000000001E-3</v>
      </c>
      <c r="D30" s="377"/>
      <c r="E30" s="378">
        <f t="shared" si="1"/>
        <v>0</v>
      </c>
    </row>
    <row r="31" spans="1:5" s="117" customFormat="1" ht="52.5" customHeight="1" x14ac:dyDescent="0.2">
      <c r="A31" s="133" t="s">
        <v>1116</v>
      </c>
      <c r="B31" s="130" t="s">
        <v>1115</v>
      </c>
      <c r="C31" s="131">
        <v>6.0000000000000001E-3</v>
      </c>
      <c r="D31" s="377"/>
      <c r="E31" s="378">
        <f t="shared" si="1"/>
        <v>0</v>
      </c>
    </row>
    <row r="32" spans="1:5" s="117" customFormat="1" ht="59.25" customHeight="1" x14ac:dyDescent="0.2">
      <c r="A32" s="133" t="s">
        <v>1117</v>
      </c>
      <c r="B32" s="130" t="s">
        <v>1115</v>
      </c>
      <c r="C32" s="131">
        <v>0.01</v>
      </c>
      <c r="D32" s="377"/>
      <c r="E32" s="378">
        <f t="shared" si="1"/>
        <v>0</v>
      </c>
    </row>
    <row r="33" spans="1:5" s="117" customFormat="1" ht="60" customHeight="1" x14ac:dyDescent="0.2">
      <c r="A33" s="133" t="s">
        <v>1118</v>
      </c>
      <c r="B33" s="130" t="s">
        <v>1115</v>
      </c>
      <c r="C33" s="131">
        <v>4.0000000000000001E-3</v>
      </c>
      <c r="D33" s="377"/>
      <c r="E33" s="378">
        <f t="shared" si="1"/>
        <v>0</v>
      </c>
    </row>
    <row r="34" spans="1:5" s="117" customFormat="1" ht="58.5" customHeight="1" x14ac:dyDescent="0.2">
      <c r="A34" s="133" t="s">
        <v>1119</v>
      </c>
      <c r="B34" s="130" t="s">
        <v>1115</v>
      </c>
      <c r="C34" s="132">
        <v>0</v>
      </c>
      <c r="D34" s="377"/>
      <c r="E34" s="378">
        <f t="shared" si="1"/>
        <v>0</v>
      </c>
    </row>
    <row r="35" spans="1:5" s="117" customFormat="1" ht="18" customHeight="1" x14ac:dyDescent="0.2">
      <c r="A35" s="1217" t="s">
        <v>1113</v>
      </c>
      <c r="B35" s="1218"/>
      <c r="C35" s="1218"/>
      <c r="D35" s="1218"/>
      <c r="E35" s="321">
        <f>SUM(E25:E34)</f>
        <v>0</v>
      </c>
    </row>
    <row r="36" spans="1:5" s="117" customFormat="1" ht="18" customHeight="1" x14ac:dyDescent="0.2">
      <c r="A36" s="1220" t="s">
        <v>1120</v>
      </c>
      <c r="B36" s="1221"/>
      <c r="C36" s="1221"/>
      <c r="D36" s="1221"/>
      <c r="E36" s="1222"/>
    </row>
    <row r="37" spans="1:5" s="117" customFormat="1" ht="30" customHeight="1" x14ac:dyDescent="0.2">
      <c r="A37" s="133" t="s">
        <v>1098</v>
      </c>
      <c r="B37" s="130" t="s">
        <v>1099</v>
      </c>
      <c r="C37" s="131">
        <v>1.6E-2</v>
      </c>
      <c r="D37" s="377"/>
      <c r="E37" s="378">
        <f t="shared" ref="E37:E45" si="2">IF(D37="SI",C37*$E$7,0)</f>
        <v>0</v>
      </c>
    </row>
    <row r="38" spans="1:5" s="117" customFormat="1" ht="54" customHeight="1" x14ac:dyDescent="0.2">
      <c r="A38" s="129" t="s">
        <v>1100</v>
      </c>
      <c r="B38" s="130" t="s">
        <v>1101</v>
      </c>
      <c r="C38" s="131">
        <v>1.15E-2</v>
      </c>
      <c r="D38" s="377"/>
      <c r="E38" s="378">
        <f t="shared" si="2"/>
        <v>0</v>
      </c>
    </row>
    <row r="39" spans="1:5" s="117" customFormat="1" ht="57.75" customHeight="1" x14ac:dyDescent="0.2">
      <c r="A39" s="133" t="s">
        <v>1109</v>
      </c>
      <c r="B39" s="130" t="s">
        <v>1110</v>
      </c>
      <c r="C39" s="131">
        <v>4.0000000000000001E-3</v>
      </c>
      <c r="D39" s="377"/>
      <c r="E39" s="378">
        <f t="shared" si="2"/>
        <v>0</v>
      </c>
    </row>
    <row r="40" spans="1:5" s="117" customFormat="1" ht="57" customHeight="1" x14ac:dyDescent="0.2">
      <c r="A40" s="129" t="s">
        <v>1104</v>
      </c>
      <c r="B40" s="130" t="s">
        <v>1105</v>
      </c>
      <c r="C40" s="131">
        <v>0.05</v>
      </c>
      <c r="D40" s="377"/>
      <c r="E40" s="378">
        <f t="shared" si="2"/>
        <v>0</v>
      </c>
    </row>
    <row r="41" spans="1:5" s="117" customFormat="1" ht="61.5" customHeight="1" x14ac:dyDescent="0.2">
      <c r="A41" s="133" t="s">
        <v>1121</v>
      </c>
      <c r="B41" s="130" t="s">
        <v>1115</v>
      </c>
      <c r="C41" s="132">
        <v>0</v>
      </c>
      <c r="D41" s="377"/>
      <c r="E41" s="378">
        <f t="shared" si="2"/>
        <v>0</v>
      </c>
    </row>
    <row r="42" spans="1:5" s="117" customFormat="1" ht="55.5" customHeight="1" x14ac:dyDescent="0.2">
      <c r="A42" s="129" t="s">
        <v>1114</v>
      </c>
      <c r="B42" s="130" t="s">
        <v>1115</v>
      </c>
      <c r="C42" s="132">
        <v>0</v>
      </c>
      <c r="D42" s="377"/>
      <c r="E42" s="378">
        <f t="shared" si="2"/>
        <v>0</v>
      </c>
    </row>
    <row r="43" spans="1:5" s="117" customFormat="1" ht="58.5" customHeight="1" x14ac:dyDescent="0.2">
      <c r="A43" s="129" t="s">
        <v>1122</v>
      </c>
      <c r="B43" s="130" t="s">
        <v>1115</v>
      </c>
      <c r="C43" s="132">
        <v>0</v>
      </c>
      <c r="D43" s="377"/>
      <c r="E43" s="378">
        <f t="shared" si="2"/>
        <v>0</v>
      </c>
    </row>
    <row r="44" spans="1:5" s="117" customFormat="1" ht="60.75" customHeight="1" x14ac:dyDescent="0.2">
      <c r="A44" s="133" t="s">
        <v>1123</v>
      </c>
      <c r="B44" s="130" t="s">
        <v>1115</v>
      </c>
      <c r="C44" s="132">
        <v>0</v>
      </c>
      <c r="D44" s="377"/>
      <c r="E44" s="378">
        <f t="shared" si="2"/>
        <v>0</v>
      </c>
    </row>
    <row r="45" spans="1:5" s="117" customFormat="1" ht="57.75" customHeight="1" x14ac:dyDescent="0.2">
      <c r="A45" s="133" t="s">
        <v>1119</v>
      </c>
      <c r="B45" s="130" t="s">
        <v>1115</v>
      </c>
      <c r="C45" s="132">
        <v>0</v>
      </c>
      <c r="D45" s="377"/>
      <c r="E45" s="378">
        <f t="shared" si="2"/>
        <v>0</v>
      </c>
    </row>
    <row r="46" spans="1:5" s="117" customFormat="1" ht="18" customHeight="1" thickBot="1" x14ac:dyDescent="0.25">
      <c r="A46" s="1229" t="s">
        <v>1120</v>
      </c>
      <c r="B46" s="1230"/>
      <c r="C46" s="1230"/>
      <c r="D46" s="1230"/>
      <c r="E46" s="322">
        <f>SUM(E37:E45)</f>
        <v>0</v>
      </c>
    </row>
    <row r="47" spans="1:5" s="117" customFormat="1" ht="18" customHeight="1" x14ac:dyDescent="0.2">
      <c r="A47" s="1209"/>
      <c r="B47" s="1210"/>
      <c r="C47" s="1210"/>
      <c r="D47" s="1210"/>
      <c r="E47" s="1210"/>
    </row>
    <row r="48" spans="1:5" s="117" customFormat="1" ht="18" customHeight="1" thickBot="1" x14ac:dyDescent="0.25">
      <c r="E48" s="119"/>
    </row>
    <row r="49" spans="1:5" s="117" customFormat="1" ht="18" customHeight="1" thickBot="1" x14ac:dyDescent="0.25">
      <c r="A49" s="899" t="s">
        <v>1124</v>
      </c>
      <c r="B49" s="900"/>
      <c r="C49" s="900"/>
      <c r="D49" s="900"/>
      <c r="E49" s="901"/>
    </row>
    <row r="50" spans="1:5" s="117" customFormat="1" ht="29.25" customHeight="1" x14ac:dyDescent="0.2">
      <c r="A50" s="1231" t="s">
        <v>1125</v>
      </c>
      <c r="B50" s="1232"/>
      <c r="C50" s="1232"/>
      <c r="D50" s="1232"/>
      <c r="E50" s="1233"/>
    </row>
    <row r="51" spans="1:5" s="117" customFormat="1" ht="18" customHeight="1" x14ac:dyDescent="0.2">
      <c r="A51" s="943" t="s">
        <v>402</v>
      </c>
      <c r="B51" s="944"/>
      <c r="C51" s="944" t="s">
        <v>18</v>
      </c>
      <c r="D51" s="944"/>
      <c r="E51" s="1211"/>
    </row>
    <row r="52" spans="1:5" s="117" customFormat="1" ht="28.5" customHeight="1" x14ac:dyDescent="0.2">
      <c r="A52" s="1212" t="s">
        <v>1126</v>
      </c>
      <c r="B52" s="1213"/>
      <c r="C52" s="1207" t="s">
        <v>1127</v>
      </c>
      <c r="D52" s="1207"/>
      <c r="E52" s="1208"/>
    </row>
    <row r="53" spans="1:5" s="117" customFormat="1" ht="27" customHeight="1" x14ac:dyDescent="0.2">
      <c r="A53" s="1214" t="s">
        <v>1128</v>
      </c>
      <c r="B53" s="1215"/>
      <c r="C53" s="1207" t="s">
        <v>1129</v>
      </c>
      <c r="D53" s="1207"/>
      <c r="E53" s="1208"/>
    </row>
    <row r="54" spans="1:5" s="117" customFormat="1" ht="39" customHeight="1" x14ac:dyDescent="0.2">
      <c r="A54" s="1214" t="s">
        <v>1130</v>
      </c>
      <c r="B54" s="1215"/>
      <c r="C54" s="1207" t="s">
        <v>1131</v>
      </c>
      <c r="D54" s="1207"/>
      <c r="E54" s="1208"/>
    </row>
    <row r="55" spans="1:5" s="117" customFormat="1" ht="54.75" customHeight="1" x14ac:dyDescent="0.2">
      <c r="A55" s="1214" t="s">
        <v>1132</v>
      </c>
      <c r="B55" s="1215"/>
      <c r="C55" s="1207" t="s">
        <v>1133</v>
      </c>
      <c r="D55" s="1207"/>
      <c r="E55" s="1208"/>
    </row>
    <row r="56" spans="1:5" s="117" customFormat="1" ht="25.5" customHeight="1" x14ac:dyDescent="0.2">
      <c r="A56" s="1214" t="s">
        <v>1134</v>
      </c>
      <c r="B56" s="1215"/>
      <c r="C56" s="1207" t="s">
        <v>1135</v>
      </c>
      <c r="D56" s="1207"/>
      <c r="E56" s="1208"/>
    </row>
    <row r="57" spans="1:5" s="117" customFormat="1" ht="42.75" customHeight="1" x14ac:dyDescent="0.2">
      <c r="A57" s="1214" t="s">
        <v>1136</v>
      </c>
      <c r="B57" s="1215"/>
      <c r="C57" s="1207" t="s">
        <v>1137</v>
      </c>
      <c r="D57" s="1207"/>
      <c r="E57" s="1208"/>
    </row>
    <row r="58" spans="1:5" s="117" customFormat="1" ht="44.25" customHeight="1" x14ac:dyDescent="0.2">
      <c r="A58" s="1214" t="s">
        <v>1138</v>
      </c>
      <c r="B58" s="1215"/>
      <c r="C58" s="1207" t="s">
        <v>1139</v>
      </c>
      <c r="D58" s="1207"/>
      <c r="E58" s="1208"/>
    </row>
    <row r="59" spans="1:5" s="117" customFormat="1" ht="33" customHeight="1" x14ac:dyDescent="0.2">
      <c r="A59" s="1214" t="s">
        <v>1140</v>
      </c>
      <c r="B59" s="1215"/>
      <c r="C59" s="1207" t="s">
        <v>1141</v>
      </c>
      <c r="D59" s="1207"/>
      <c r="E59" s="1208"/>
    </row>
    <row r="60" spans="1:5" s="117" customFormat="1" ht="54.75" customHeight="1" x14ac:dyDescent="0.2">
      <c r="A60" s="1214" t="s">
        <v>1142</v>
      </c>
      <c r="B60" s="1215"/>
      <c r="C60" s="1207" t="s">
        <v>1143</v>
      </c>
      <c r="D60" s="1207"/>
      <c r="E60" s="1208"/>
    </row>
    <row r="61" spans="1:5" s="117" customFormat="1" ht="32.25" customHeight="1" thickBot="1" x14ac:dyDescent="0.25">
      <c r="A61" s="1227" t="s">
        <v>1144</v>
      </c>
      <c r="B61" s="1228"/>
      <c r="C61" s="1225" t="s">
        <v>1145</v>
      </c>
      <c r="D61" s="1225"/>
      <c r="E61" s="1226"/>
    </row>
    <row r="62" spans="1:5" s="117" customFormat="1" ht="18" customHeight="1" x14ac:dyDescent="0.2">
      <c r="E62" s="119"/>
    </row>
    <row r="63" spans="1:5" s="117" customFormat="1" ht="18" customHeight="1" x14ac:dyDescent="0.2">
      <c r="E63" s="119"/>
    </row>
    <row r="64" spans="1:5" s="117" customFormat="1" ht="18" customHeight="1" x14ac:dyDescent="0.2">
      <c r="E64" s="119"/>
    </row>
    <row r="65" spans="5:5" s="117" customFormat="1" ht="18" customHeight="1" x14ac:dyDescent="0.2">
      <c r="E65" s="119"/>
    </row>
    <row r="66" spans="5:5" s="117" customFormat="1" ht="18" customHeight="1" x14ac:dyDescent="0.2">
      <c r="E66" s="119"/>
    </row>
    <row r="67" spans="5:5" s="117" customFormat="1" ht="18" customHeight="1" x14ac:dyDescent="0.2">
      <c r="E67" s="119"/>
    </row>
    <row r="68" spans="5:5" s="117" customFormat="1" ht="18" customHeight="1" x14ac:dyDescent="0.2">
      <c r="E68" s="119"/>
    </row>
    <row r="69" spans="5:5" s="117" customFormat="1" ht="18" customHeight="1" x14ac:dyDescent="0.2">
      <c r="E69" s="119"/>
    </row>
    <row r="70" spans="5:5" s="117" customFormat="1" ht="18" customHeight="1" x14ac:dyDescent="0.2">
      <c r="E70" s="119"/>
    </row>
    <row r="71" spans="5:5" s="117" customFormat="1" ht="18" customHeight="1" x14ac:dyDescent="0.2">
      <c r="E71" s="119"/>
    </row>
    <row r="72" spans="5:5" s="117" customFormat="1" ht="18" customHeight="1" x14ac:dyDescent="0.2">
      <c r="E72" s="119"/>
    </row>
    <row r="73" spans="5:5" s="117" customFormat="1" ht="18" customHeight="1" x14ac:dyDescent="0.2">
      <c r="E73" s="119"/>
    </row>
    <row r="74" spans="5:5" s="117" customFormat="1" ht="18" customHeight="1" x14ac:dyDescent="0.2">
      <c r="E74" s="119"/>
    </row>
    <row r="75" spans="5:5" s="117" customFormat="1" ht="18" customHeight="1" x14ac:dyDescent="0.2">
      <c r="E75" s="119"/>
    </row>
    <row r="76" spans="5:5" s="117" customFormat="1" ht="18" customHeight="1" x14ac:dyDescent="0.2">
      <c r="E76" s="119"/>
    </row>
    <row r="77" spans="5:5" s="117" customFormat="1" ht="18" customHeight="1" x14ac:dyDescent="0.2">
      <c r="E77" s="119"/>
    </row>
    <row r="78" spans="5:5" s="117" customFormat="1" ht="18" customHeight="1" x14ac:dyDescent="0.2">
      <c r="E78" s="119"/>
    </row>
    <row r="79" spans="5:5" s="117" customFormat="1" ht="18" customHeight="1" x14ac:dyDescent="0.2">
      <c r="E79" s="119"/>
    </row>
    <row r="80" spans="5:5" s="117" customFormat="1" ht="18" customHeight="1" x14ac:dyDescent="0.2">
      <c r="E80" s="119"/>
    </row>
    <row r="81" spans="5:5" s="117" customFormat="1" ht="18" customHeight="1" x14ac:dyDescent="0.2">
      <c r="E81" s="119"/>
    </row>
    <row r="82" spans="5:5" s="117" customFormat="1" ht="18" customHeight="1" x14ac:dyDescent="0.2">
      <c r="E82" s="119"/>
    </row>
    <row r="83" spans="5:5" s="117" customFormat="1" ht="18" customHeight="1" x14ac:dyDescent="0.2">
      <c r="E83" s="119"/>
    </row>
    <row r="84" spans="5:5" s="117" customFormat="1" ht="18" customHeight="1" x14ac:dyDescent="0.2">
      <c r="E84" s="119"/>
    </row>
    <row r="85" spans="5:5" s="117" customFormat="1" ht="18" customHeight="1" x14ac:dyDescent="0.2">
      <c r="E85" s="119"/>
    </row>
    <row r="86" spans="5:5" s="117" customFormat="1" ht="18" customHeight="1" x14ac:dyDescent="0.2">
      <c r="E86" s="119"/>
    </row>
    <row r="87" spans="5:5" s="117" customFormat="1" ht="18" customHeight="1" x14ac:dyDescent="0.2">
      <c r="E87" s="119"/>
    </row>
    <row r="88" spans="5:5" s="117" customFormat="1" ht="18" customHeight="1" x14ac:dyDescent="0.2">
      <c r="E88" s="119"/>
    </row>
    <row r="89" spans="5:5" s="117" customFormat="1" ht="18" customHeight="1" x14ac:dyDescent="0.2">
      <c r="E89" s="119"/>
    </row>
    <row r="90" spans="5:5" s="117" customFormat="1" ht="18" customHeight="1" x14ac:dyDescent="0.2">
      <c r="E90" s="119"/>
    </row>
    <row r="91" spans="5:5" s="117" customFormat="1" ht="18" customHeight="1" x14ac:dyDescent="0.2">
      <c r="E91" s="119"/>
    </row>
    <row r="92" spans="5:5" s="117" customFormat="1" ht="18" customHeight="1" x14ac:dyDescent="0.2">
      <c r="E92" s="119"/>
    </row>
    <row r="93" spans="5:5" s="117" customFormat="1" ht="18" customHeight="1" x14ac:dyDescent="0.2">
      <c r="E93" s="119"/>
    </row>
    <row r="94" spans="5:5" s="117" customFormat="1" ht="18" customHeight="1" x14ac:dyDescent="0.2">
      <c r="E94" s="119"/>
    </row>
    <row r="95" spans="5:5" s="117" customFormat="1" ht="18" customHeight="1" x14ac:dyDescent="0.2">
      <c r="E95" s="119"/>
    </row>
    <row r="96" spans="5:5" s="117" customFormat="1" ht="18" customHeight="1" x14ac:dyDescent="0.2">
      <c r="E96" s="119"/>
    </row>
    <row r="97" spans="5:5" s="117" customFormat="1" ht="18" customHeight="1" x14ac:dyDescent="0.2">
      <c r="E97" s="119"/>
    </row>
    <row r="98" spans="5:5" s="117" customFormat="1" ht="18" customHeight="1" x14ac:dyDescent="0.2">
      <c r="E98" s="119"/>
    </row>
    <row r="99" spans="5:5" s="117" customFormat="1" ht="18" customHeight="1" x14ac:dyDescent="0.2">
      <c r="E99" s="119"/>
    </row>
    <row r="100" spans="5:5" s="117" customFormat="1" ht="18" customHeight="1" x14ac:dyDescent="0.2">
      <c r="E100" s="119"/>
    </row>
    <row r="101" spans="5:5" s="117" customFormat="1" ht="18" customHeight="1" x14ac:dyDescent="0.2">
      <c r="E101" s="119"/>
    </row>
    <row r="102" spans="5:5" s="117" customFormat="1" ht="18" customHeight="1" x14ac:dyDescent="0.2">
      <c r="E102" s="119"/>
    </row>
    <row r="103" spans="5:5" s="117" customFormat="1" ht="18" customHeight="1" x14ac:dyDescent="0.2">
      <c r="E103" s="119"/>
    </row>
    <row r="104" spans="5:5" s="117" customFormat="1" ht="18" customHeight="1" x14ac:dyDescent="0.2">
      <c r="E104" s="119"/>
    </row>
    <row r="105" spans="5:5" s="117" customFormat="1" ht="18" customHeight="1" x14ac:dyDescent="0.2">
      <c r="E105" s="119"/>
    </row>
    <row r="106" spans="5:5" s="117" customFormat="1" ht="18" customHeight="1" x14ac:dyDescent="0.2">
      <c r="E106" s="119"/>
    </row>
    <row r="107" spans="5:5" s="117" customFormat="1" ht="18" customHeight="1" x14ac:dyDescent="0.2">
      <c r="E107" s="119"/>
    </row>
    <row r="108" spans="5:5" s="117" customFormat="1" ht="18" customHeight="1" x14ac:dyDescent="0.2">
      <c r="E108" s="119"/>
    </row>
    <row r="109" spans="5:5" s="117" customFormat="1" ht="18" customHeight="1" x14ac:dyDescent="0.2">
      <c r="E109" s="119"/>
    </row>
    <row r="110" spans="5:5" s="117" customFormat="1" ht="18" customHeight="1" x14ac:dyDescent="0.2">
      <c r="E110" s="119"/>
    </row>
    <row r="111" spans="5:5" s="117" customFormat="1" ht="18" customHeight="1" x14ac:dyDescent="0.2">
      <c r="E111" s="119"/>
    </row>
    <row r="112" spans="5:5" s="117" customFormat="1" ht="18" customHeight="1" x14ac:dyDescent="0.2">
      <c r="E112" s="119"/>
    </row>
    <row r="113" spans="5:5" s="117" customFormat="1" ht="18" customHeight="1" x14ac:dyDescent="0.2">
      <c r="E113" s="119"/>
    </row>
    <row r="114" spans="5:5" s="117" customFormat="1" ht="18" customHeight="1" x14ac:dyDescent="0.2">
      <c r="E114" s="119"/>
    </row>
    <row r="115" spans="5:5" s="117" customFormat="1" ht="18" customHeight="1" x14ac:dyDescent="0.2">
      <c r="E115" s="119"/>
    </row>
    <row r="116" spans="5:5" s="117" customFormat="1" ht="18" customHeight="1" x14ac:dyDescent="0.2">
      <c r="E116" s="119"/>
    </row>
    <row r="117" spans="5:5" s="117" customFormat="1" ht="18" customHeight="1" x14ac:dyDescent="0.2">
      <c r="E117" s="119"/>
    </row>
    <row r="118" spans="5:5" s="117" customFormat="1" ht="18" customHeight="1" x14ac:dyDescent="0.2">
      <c r="E118" s="119"/>
    </row>
    <row r="119" spans="5:5" s="117" customFormat="1" ht="18" customHeight="1" x14ac:dyDescent="0.2">
      <c r="E119" s="119"/>
    </row>
    <row r="120" spans="5:5" s="117" customFormat="1" ht="18" customHeight="1" x14ac:dyDescent="0.2">
      <c r="E120" s="119"/>
    </row>
    <row r="121" spans="5:5" s="117" customFormat="1" ht="18" customHeight="1" x14ac:dyDescent="0.2">
      <c r="E121" s="119"/>
    </row>
    <row r="122" spans="5:5" s="117" customFormat="1" ht="18" customHeight="1" x14ac:dyDescent="0.2">
      <c r="E122" s="119"/>
    </row>
    <row r="123" spans="5:5" s="117" customFormat="1" ht="18" customHeight="1" x14ac:dyDescent="0.2">
      <c r="E123" s="119"/>
    </row>
    <row r="124" spans="5:5" s="117" customFormat="1" ht="18" customHeight="1" x14ac:dyDescent="0.2">
      <c r="E124" s="119"/>
    </row>
    <row r="125" spans="5:5" s="117" customFormat="1" ht="18" customHeight="1" x14ac:dyDescent="0.2">
      <c r="E125" s="119"/>
    </row>
    <row r="126" spans="5:5" s="117" customFormat="1" ht="18" customHeight="1" x14ac:dyDescent="0.2">
      <c r="E126" s="119"/>
    </row>
    <row r="127" spans="5:5" s="117" customFormat="1" ht="18" customHeight="1" x14ac:dyDescent="0.2">
      <c r="E127" s="119"/>
    </row>
    <row r="128" spans="5:5" s="117" customFormat="1" ht="18" customHeight="1" x14ac:dyDescent="0.2">
      <c r="E128" s="119"/>
    </row>
    <row r="129" spans="5:5" s="117" customFormat="1" ht="18" customHeight="1" x14ac:dyDescent="0.2">
      <c r="E129" s="119"/>
    </row>
    <row r="130" spans="5:5" s="117" customFormat="1" ht="18" customHeight="1" x14ac:dyDescent="0.2">
      <c r="E130" s="119"/>
    </row>
    <row r="131" spans="5:5" s="117" customFormat="1" ht="18" customHeight="1" x14ac:dyDescent="0.2">
      <c r="E131" s="119"/>
    </row>
    <row r="132" spans="5:5" s="117" customFormat="1" ht="18" customHeight="1" x14ac:dyDescent="0.2">
      <c r="E132" s="119"/>
    </row>
    <row r="133" spans="5:5" s="117" customFormat="1" ht="18" customHeight="1" x14ac:dyDescent="0.2">
      <c r="E133" s="119"/>
    </row>
    <row r="134" spans="5:5" s="117" customFormat="1" ht="18" customHeight="1" x14ac:dyDescent="0.2">
      <c r="E134" s="119"/>
    </row>
    <row r="135" spans="5:5" s="117" customFormat="1" ht="18" customHeight="1" x14ac:dyDescent="0.2">
      <c r="E135" s="119"/>
    </row>
    <row r="136" spans="5:5" s="117" customFormat="1" ht="18" customHeight="1" x14ac:dyDescent="0.2">
      <c r="E136" s="119"/>
    </row>
    <row r="137" spans="5:5" s="117" customFormat="1" ht="18" customHeight="1" x14ac:dyDescent="0.2">
      <c r="E137" s="119"/>
    </row>
    <row r="138" spans="5:5" s="117" customFormat="1" ht="18" customHeight="1" x14ac:dyDescent="0.2">
      <c r="E138" s="119"/>
    </row>
    <row r="139" spans="5:5" s="117" customFormat="1" ht="18" customHeight="1" x14ac:dyDescent="0.2">
      <c r="E139" s="119"/>
    </row>
    <row r="140" spans="5:5" s="117" customFormat="1" ht="18" customHeight="1" x14ac:dyDescent="0.2">
      <c r="E140" s="119"/>
    </row>
    <row r="141" spans="5:5" s="117" customFormat="1" ht="18" customHeight="1" x14ac:dyDescent="0.2">
      <c r="E141" s="119"/>
    </row>
    <row r="142" spans="5:5" s="117" customFormat="1" ht="18" customHeight="1" x14ac:dyDescent="0.2">
      <c r="E142" s="119"/>
    </row>
    <row r="143" spans="5:5" s="117" customFormat="1" ht="18" customHeight="1" x14ac:dyDescent="0.2">
      <c r="E143" s="119"/>
    </row>
    <row r="144" spans="5:5" s="117" customFormat="1" ht="18" customHeight="1" x14ac:dyDescent="0.2">
      <c r="E144" s="119"/>
    </row>
    <row r="145" spans="5:5" s="117" customFormat="1" ht="18" customHeight="1" x14ac:dyDescent="0.2">
      <c r="E145" s="119"/>
    </row>
    <row r="146" spans="5:5" s="117" customFormat="1" ht="18" customHeight="1" x14ac:dyDescent="0.2">
      <c r="E146" s="119"/>
    </row>
    <row r="147" spans="5:5" s="117" customFormat="1" ht="18" customHeight="1" x14ac:dyDescent="0.2">
      <c r="E147" s="119"/>
    </row>
    <row r="148" spans="5:5" s="117" customFormat="1" ht="18" customHeight="1" x14ac:dyDescent="0.2">
      <c r="E148" s="119"/>
    </row>
    <row r="149" spans="5:5" s="117" customFormat="1" ht="18" customHeight="1" x14ac:dyDescent="0.2">
      <c r="E149" s="119"/>
    </row>
    <row r="150" spans="5:5" s="117" customFormat="1" ht="18" customHeight="1" x14ac:dyDescent="0.2">
      <c r="E150" s="119"/>
    </row>
    <row r="151" spans="5:5" s="117" customFormat="1" ht="18" customHeight="1" x14ac:dyDescent="0.2">
      <c r="E151" s="119"/>
    </row>
    <row r="152" spans="5:5" s="117" customFormat="1" ht="18" customHeight="1" x14ac:dyDescent="0.2">
      <c r="E152" s="119"/>
    </row>
    <row r="153" spans="5:5" s="117" customFormat="1" ht="18" customHeight="1" x14ac:dyDescent="0.2">
      <c r="E153" s="119"/>
    </row>
    <row r="154" spans="5:5" s="117" customFormat="1" ht="18" customHeight="1" x14ac:dyDescent="0.2">
      <c r="E154" s="119"/>
    </row>
    <row r="155" spans="5:5" s="117" customFormat="1" ht="18" customHeight="1" x14ac:dyDescent="0.2">
      <c r="E155" s="119"/>
    </row>
    <row r="156" spans="5:5" s="117" customFormat="1" ht="18" customHeight="1" x14ac:dyDescent="0.2">
      <c r="E156" s="119"/>
    </row>
    <row r="157" spans="5:5" s="117" customFormat="1" ht="18" customHeight="1" x14ac:dyDescent="0.2">
      <c r="E157" s="119"/>
    </row>
    <row r="158" spans="5:5" s="117" customFormat="1" ht="18" customHeight="1" x14ac:dyDescent="0.2">
      <c r="E158" s="119"/>
    </row>
    <row r="159" spans="5:5" s="117" customFormat="1" ht="18" customHeight="1" x14ac:dyDescent="0.2">
      <c r="E159" s="119"/>
    </row>
    <row r="160" spans="5:5" s="117" customFormat="1" ht="18" customHeight="1" x14ac:dyDescent="0.2">
      <c r="E160" s="119"/>
    </row>
    <row r="161" spans="5:5" s="117" customFormat="1" ht="18" customHeight="1" x14ac:dyDescent="0.2">
      <c r="E161" s="119"/>
    </row>
    <row r="162" spans="5:5" s="117" customFormat="1" ht="18" customHeight="1" x14ac:dyDescent="0.2">
      <c r="E162" s="119"/>
    </row>
    <row r="163" spans="5:5" s="117" customFormat="1" ht="18" customHeight="1" x14ac:dyDescent="0.2">
      <c r="E163" s="119"/>
    </row>
    <row r="164" spans="5:5" s="117" customFormat="1" ht="18" customHeight="1" x14ac:dyDescent="0.2">
      <c r="E164" s="119"/>
    </row>
    <row r="165" spans="5:5" s="117" customFormat="1" ht="18" customHeight="1" x14ac:dyDescent="0.2">
      <c r="E165" s="119"/>
    </row>
    <row r="166" spans="5:5" s="117" customFormat="1" ht="18" customHeight="1" x14ac:dyDescent="0.2">
      <c r="E166" s="119"/>
    </row>
    <row r="167" spans="5:5" s="117" customFormat="1" ht="18" customHeight="1" x14ac:dyDescent="0.2">
      <c r="E167" s="119"/>
    </row>
    <row r="168" spans="5:5" s="117" customFormat="1" ht="18" customHeight="1" x14ac:dyDescent="0.2">
      <c r="E168" s="119"/>
    </row>
    <row r="169" spans="5:5" s="117" customFormat="1" ht="18" customHeight="1" x14ac:dyDescent="0.2">
      <c r="E169" s="119"/>
    </row>
    <row r="170" spans="5:5" s="117" customFormat="1" ht="18" customHeight="1" x14ac:dyDescent="0.2">
      <c r="E170" s="119"/>
    </row>
    <row r="171" spans="5:5" s="117" customFormat="1" ht="18" customHeight="1" x14ac:dyDescent="0.2">
      <c r="E171" s="119"/>
    </row>
    <row r="172" spans="5:5" s="117" customFormat="1" ht="18" customHeight="1" x14ac:dyDescent="0.2">
      <c r="E172" s="119"/>
    </row>
    <row r="173" spans="5:5" s="117" customFormat="1" ht="18" customHeight="1" x14ac:dyDescent="0.2">
      <c r="E173" s="119"/>
    </row>
    <row r="174" spans="5:5" s="117" customFormat="1" ht="18" customHeight="1" x14ac:dyDescent="0.2">
      <c r="E174" s="119"/>
    </row>
    <row r="175" spans="5:5" s="117" customFormat="1" ht="18" customHeight="1" x14ac:dyDescent="0.2">
      <c r="E175" s="119"/>
    </row>
    <row r="176" spans="5:5" s="117" customFormat="1" ht="18" customHeight="1" x14ac:dyDescent="0.2">
      <c r="E176" s="119"/>
    </row>
    <row r="177" spans="5:5" s="117" customFormat="1" ht="18" customHeight="1" x14ac:dyDescent="0.2">
      <c r="E177" s="119"/>
    </row>
    <row r="178" spans="5:5" s="117" customFormat="1" ht="18" customHeight="1" x14ac:dyDescent="0.2">
      <c r="E178" s="119"/>
    </row>
    <row r="179" spans="5:5" s="117" customFormat="1" ht="18" customHeight="1" x14ac:dyDescent="0.2">
      <c r="E179" s="119"/>
    </row>
    <row r="180" spans="5:5" s="117" customFormat="1" ht="18" customHeight="1" x14ac:dyDescent="0.2">
      <c r="E180" s="119"/>
    </row>
    <row r="181" spans="5:5" s="117" customFormat="1" ht="18" customHeight="1" x14ac:dyDescent="0.2">
      <c r="E181" s="119"/>
    </row>
    <row r="182" spans="5:5" s="117" customFormat="1" ht="18" customHeight="1" x14ac:dyDescent="0.2">
      <c r="E182" s="119"/>
    </row>
    <row r="183" spans="5:5" s="117" customFormat="1" ht="18" customHeight="1" x14ac:dyDescent="0.2">
      <c r="E183" s="119"/>
    </row>
    <row r="184" spans="5:5" s="117" customFormat="1" ht="18" customHeight="1" x14ac:dyDescent="0.2">
      <c r="E184" s="119"/>
    </row>
    <row r="185" spans="5:5" s="117" customFormat="1" ht="18" customHeight="1" x14ac:dyDescent="0.2">
      <c r="E185" s="119"/>
    </row>
    <row r="186" spans="5:5" s="117" customFormat="1" ht="18" customHeight="1" x14ac:dyDescent="0.2">
      <c r="E186" s="119"/>
    </row>
    <row r="187" spans="5:5" s="117" customFormat="1" ht="18" customHeight="1" x14ac:dyDescent="0.2">
      <c r="E187" s="119"/>
    </row>
    <row r="188" spans="5:5" s="117" customFormat="1" ht="18" customHeight="1" x14ac:dyDescent="0.2">
      <c r="E188" s="119"/>
    </row>
    <row r="189" spans="5:5" s="117" customFormat="1" ht="18" customHeight="1" x14ac:dyDescent="0.2">
      <c r="E189" s="119"/>
    </row>
    <row r="190" spans="5:5" s="117" customFormat="1" ht="18" customHeight="1" x14ac:dyDescent="0.2">
      <c r="E190" s="119"/>
    </row>
    <row r="191" spans="5:5" s="117" customFormat="1" ht="18" customHeight="1" x14ac:dyDescent="0.2">
      <c r="E191" s="119"/>
    </row>
    <row r="192" spans="5:5" s="117" customFormat="1" ht="18" customHeight="1" x14ac:dyDescent="0.2">
      <c r="E192" s="119"/>
    </row>
    <row r="193" spans="5:5" s="117" customFormat="1" ht="18" customHeight="1" x14ac:dyDescent="0.2">
      <c r="E193" s="119"/>
    </row>
    <row r="194" spans="5:5" s="117" customFormat="1" ht="18" customHeight="1" x14ac:dyDescent="0.2">
      <c r="E194" s="119"/>
    </row>
    <row r="195" spans="5:5" s="117" customFormat="1" ht="18" customHeight="1" x14ac:dyDescent="0.2">
      <c r="E195" s="119"/>
    </row>
    <row r="196" spans="5:5" s="117" customFormat="1" ht="18" customHeight="1" x14ac:dyDescent="0.2">
      <c r="E196" s="119"/>
    </row>
    <row r="197" spans="5:5" s="117" customFormat="1" ht="18" customHeight="1" x14ac:dyDescent="0.2">
      <c r="E197" s="119"/>
    </row>
    <row r="198" spans="5:5" s="117" customFormat="1" ht="18" customHeight="1" x14ac:dyDescent="0.2">
      <c r="E198" s="119"/>
    </row>
    <row r="199" spans="5:5" s="117" customFormat="1" ht="18" customHeight="1" x14ac:dyDescent="0.2">
      <c r="E199" s="119"/>
    </row>
    <row r="200" spans="5:5" s="117" customFormat="1" ht="18" customHeight="1" x14ac:dyDescent="0.2">
      <c r="E200" s="119"/>
    </row>
    <row r="201" spans="5:5" s="117" customFormat="1" ht="18" customHeight="1" x14ac:dyDescent="0.2">
      <c r="E201" s="119"/>
    </row>
    <row r="202" spans="5:5" s="117" customFormat="1" ht="18" customHeight="1" x14ac:dyDescent="0.2">
      <c r="E202" s="119"/>
    </row>
    <row r="203" spans="5:5" s="117" customFormat="1" ht="18" customHeight="1" x14ac:dyDescent="0.2">
      <c r="E203" s="119"/>
    </row>
    <row r="204" spans="5:5" s="117" customFormat="1" ht="18" customHeight="1" x14ac:dyDescent="0.2">
      <c r="E204" s="119"/>
    </row>
    <row r="205" spans="5:5" s="117" customFormat="1" ht="18" customHeight="1" x14ac:dyDescent="0.2">
      <c r="E205" s="119"/>
    </row>
    <row r="206" spans="5:5" s="117" customFormat="1" ht="18" customHeight="1" x14ac:dyDescent="0.2">
      <c r="E206" s="119"/>
    </row>
    <row r="207" spans="5:5" s="117" customFormat="1" ht="18" customHeight="1" x14ac:dyDescent="0.2">
      <c r="E207" s="119"/>
    </row>
    <row r="208" spans="5:5" s="117" customFormat="1" ht="18" customHeight="1" x14ac:dyDescent="0.2">
      <c r="E208" s="119"/>
    </row>
    <row r="209" spans="5:5" s="117" customFormat="1" ht="18" customHeight="1" x14ac:dyDescent="0.2">
      <c r="E209" s="119"/>
    </row>
    <row r="210" spans="5:5" s="117" customFormat="1" ht="18" customHeight="1" x14ac:dyDescent="0.2">
      <c r="E210" s="119"/>
    </row>
    <row r="211" spans="5:5" s="117" customFormat="1" ht="18" customHeight="1" x14ac:dyDescent="0.2">
      <c r="E211" s="119"/>
    </row>
    <row r="212" spans="5:5" s="117" customFormat="1" ht="18" customHeight="1" x14ac:dyDescent="0.2">
      <c r="E212" s="119"/>
    </row>
    <row r="213" spans="5:5" s="117" customFormat="1" ht="18" customHeight="1" x14ac:dyDescent="0.2">
      <c r="E213" s="119"/>
    </row>
    <row r="214" spans="5:5" s="117" customFormat="1" ht="18" customHeight="1" x14ac:dyDescent="0.2">
      <c r="E214" s="119"/>
    </row>
    <row r="215" spans="5:5" s="117" customFormat="1" ht="18" customHeight="1" x14ac:dyDescent="0.2">
      <c r="E215" s="119"/>
    </row>
    <row r="216" spans="5:5" s="117" customFormat="1" ht="18" customHeight="1" x14ac:dyDescent="0.2">
      <c r="E216" s="119"/>
    </row>
    <row r="217" spans="5:5" s="117" customFormat="1" ht="18" customHeight="1" x14ac:dyDescent="0.2">
      <c r="E217" s="119"/>
    </row>
    <row r="218" spans="5:5" s="117" customFormat="1" ht="18" customHeight="1" x14ac:dyDescent="0.2">
      <c r="E218" s="119"/>
    </row>
    <row r="219" spans="5:5" s="117" customFormat="1" ht="18" customHeight="1" x14ac:dyDescent="0.2">
      <c r="E219" s="119"/>
    </row>
    <row r="220" spans="5:5" s="117" customFormat="1" ht="18" customHeight="1" x14ac:dyDescent="0.2">
      <c r="E220" s="119"/>
    </row>
    <row r="221" spans="5:5" s="117" customFormat="1" ht="18" customHeight="1" x14ac:dyDescent="0.2">
      <c r="E221" s="119"/>
    </row>
    <row r="222" spans="5:5" s="117" customFormat="1" ht="18" customHeight="1" x14ac:dyDescent="0.2">
      <c r="E222" s="119"/>
    </row>
    <row r="223" spans="5:5" s="117" customFormat="1" ht="18" customHeight="1" x14ac:dyDescent="0.2">
      <c r="E223" s="119"/>
    </row>
    <row r="224" spans="5:5" s="117" customFormat="1" ht="18" customHeight="1" x14ac:dyDescent="0.2">
      <c r="E224" s="119"/>
    </row>
    <row r="225" spans="5:5" s="117" customFormat="1" ht="18" customHeight="1" x14ac:dyDescent="0.2">
      <c r="E225" s="119"/>
    </row>
    <row r="226" spans="5:5" s="117" customFormat="1" ht="18" customHeight="1" x14ac:dyDescent="0.2">
      <c r="E226" s="119"/>
    </row>
    <row r="227" spans="5:5" s="117" customFormat="1" ht="18" customHeight="1" x14ac:dyDescent="0.2">
      <c r="E227" s="119"/>
    </row>
    <row r="228" spans="5:5" s="117" customFormat="1" ht="18" customHeight="1" x14ac:dyDescent="0.2">
      <c r="E228" s="119"/>
    </row>
    <row r="229" spans="5:5" s="117" customFormat="1" ht="18" customHeight="1" x14ac:dyDescent="0.2">
      <c r="E229" s="119"/>
    </row>
    <row r="230" spans="5:5" s="117" customFormat="1" ht="18" customHeight="1" x14ac:dyDescent="0.2">
      <c r="E230" s="119"/>
    </row>
    <row r="231" spans="5:5" s="117" customFormat="1" ht="18" customHeight="1" x14ac:dyDescent="0.2">
      <c r="E231" s="119"/>
    </row>
    <row r="232" spans="5:5" s="117" customFormat="1" ht="18" customHeight="1" x14ac:dyDescent="0.2">
      <c r="E232" s="119"/>
    </row>
    <row r="233" spans="5:5" s="117" customFormat="1" ht="18" customHeight="1" x14ac:dyDescent="0.2">
      <c r="E233" s="119"/>
    </row>
    <row r="234" spans="5:5" s="117" customFormat="1" ht="18" customHeight="1" x14ac:dyDescent="0.2">
      <c r="E234" s="119"/>
    </row>
    <row r="235" spans="5:5" s="117" customFormat="1" ht="18" customHeight="1" x14ac:dyDescent="0.2">
      <c r="E235" s="119"/>
    </row>
    <row r="236" spans="5:5" s="117" customFormat="1" ht="18" customHeight="1" x14ac:dyDescent="0.2">
      <c r="E236" s="119"/>
    </row>
    <row r="237" spans="5:5" s="117" customFormat="1" ht="18" customHeight="1" x14ac:dyDescent="0.2">
      <c r="E237" s="119"/>
    </row>
    <row r="238" spans="5:5" s="117" customFormat="1" ht="18" customHeight="1" x14ac:dyDescent="0.2">
      <c r="E238" s="119"/>
    </row>
    <row r="239" spans="5:5" s="117" customFormat="1" ht="18" customHeight="1" x14ac:dyDescent="0.2">
      <c r="E239" s="119"/>
    </row>
    <row r="240" spans="5:5" s="117" customFormat="1" ht="18" customHeight="1" x14ac:dyDescent="0.2">
      <c r="E240" s="119"/>
    </row>
    <row r="241" spans="5:5" s="117" customFormat="1" ht="18" customHeight="1" x14ac:dyDescent="0.2">
      <c r="E241" s="119"/>
    </row>
    <row r="242" spans="5:5" s="117" customFormat="1" ht="18" customHeight="1" x14ac:dyDescent="0.2">
      <c r="E242" s="119"/>
    </row>
    <row r="243" spans="5:5" s="117" customFormat="1" ht="18" customHeight="1" x14ac:dyDescent="0.2">
      <c r="E243" s="119"/>
    </row>
    <row r="244" spans="5:5" s="117" customFormat="1" ht="18" customHeight="1" x14ac:dyDescent="0.2">
      <c r="E244" s="119"/>
    </row>
    <row r="245" spans="5:5" s="117" customFormat="1" ht="18" customHeight="1" x14ac:dyDescent="0.2">
      <c r="E245" s="119"/>
    </row>
    <row r="246" spans="5:5" s="117" customFormat="1" ht="18" customHeight="1" x14ac:dyDescent="0.2">
      <c r="E246" s="119"/>
    </row>
    <row r="247" spans="5:5" s="117" customFormat="1" ht="18" customHeight="1" x14ac:dyDescent="0.2">
      <c r="E247" s="119"/>
    </row>
    <row r="248" spans="5:5" s="117" customFormat="1" ht="18" customHeight="1" x14ac:dyDescent="0.2">
      <c r="E248" s="119"/>
    </row>
    <row r="249" spans="5:5" s="117" customFormat="1" ht="18" customHeight="1" x14ac:dyDescent="0.2">
      <c r="E249" s="119"/>
    </row>
    <row r="250" spans="5:5" s="117" customFormat="1" ht="18" customHeight="1" x14ac:dyDescent="0.2">
      <c r="E250" s="119"/>
    </row>
    <row r="251" spans="5:5" s="117" customFormat="1" ht="18" customHeight="1" x14ac:dyDescent="0.2">
      <c r="E251" s="119"/>
    </row>
    <row r="252" spans="5:5" s="117" customFormat="1" ht="18" customHeight="1" x14ac:dyDescent="0.2">
      <c r="E252" s="119"/>
    </row>
    <row r="253" spans="5:5" s="117" customFormat="1" ht="18" customHeight="1" x14ac:dyDescent="0.2">
      <c r="E253" s="119"/>
    </row>
    <row r="254" spans="5:5" s="117" customFormat="1" ht="18" customHeight="1" x14ac:dyDescent="0.2">
      <c r="E254" s="119"/>
    </row>
    <row r="255" spans="5:5" s="117" customFormat="1" ht="18" customHeight="1" x14ac:dyDescent="0.2">
      <c r="E255" s="119"/>
    </row>
    <row r="256" spans="5:5" s="117" customFormat="1" ht="18" customHeight="1" x14ac:dyDescent="0.2">
      <c r="E256" s="119"/>
    </row>
    <row r="257" spans="5:5" s="117" customFormat="1" ht="18" customHeight="1" x14ac:dyDescent="0.2">
      <c r="E257" s="119"/>
    </row>
    <row r="258" spans="5:5" s="117" customFormat="1" ht="18" customHeight="1" x14ac:dyDescent="0.2">
      <c r="E258" s="119"/>
    </row>
    <row r="259" spans="5:5" s="117" customFormat="1" ht="18" customHeight="1" x14ac:dyDescent="0.2">
      <c r="E259" s="119"/>
    </row>
    <row r="260" spans="5:5" s="117" customFormat="1" ht="18" customHeight="1" x14ac:dyDescent="0.2">
      <c r="E260" s="119"/>
    </row>
    <row r="261" spans="5:5" s="117" customFormat="1" ht="18" customHeight="1" x14ac:dyDescent="0.2">
      <c r="E261" s="119"/>
    </row>
    <row r="262" spans="5:5" s="117" customFormat="1" ht="18" customHeight="1" x14ac:dyDescent="0.2">
      <c r="E262" s="119"/>
    </row>
    <row r="263" spans="5:5" s="117" customFormat="1" ht="18" customHeight="1" x14ac:dyDescent="0.2">
      <c r="E263" s="119"/>
    </row>
    <row r="264" spans="5:5" s="117" customFormat="1" ht="18" customHeight="1" x14ac:dyDescent="0.2">
      <c r="E264" s="119"/>
    </row>
    <row r="265" spans="5:5" s="117" customFormat="1" ht="18" customHeight="1" x14ac:dyDescent="0.2">
      <c r="E265" s="119"/>
    </row>
    <row r="266" spans="5:5" s="117" customFormat="1" ht="18" customHeight="1" x14ac:dyDescent="0.2">
      <c r="E266" s="119"/>
    </row>
    <row r="267" spans="5:5" s="117" customFormat="1" ht="18" customHeight="1" x14ac:dyDescent="0.2">
      <c r="E267" s="119"/>
    </row>
    <row r="268" spans="5:5" s="117" customFormat="1" ht="18" customHeight="1" x14ac:dyDescent="0.2">
      <c r="E268" s="119"/>
    </row>
    <row r="269" spans="5:5" s="117" customFormat="1" ht="18" customHeight="1" x14ac:dyDescent="0.2">
      <c r="E269" s="119"/>
    </row>
    <row r="270" spans="5:5" s="117" customFormat="1" ht="18" customHeight="1" x14ac:dyDescent="0.2">
      <c r="E270" s="119"/>
    </row>
    <row r="271" spans="5:5" s="117" customFormat="1" ht="18" customHeight="1" x14ac:dyDescent="0.2">
      <c r="E271" s="119"/>
    </row>
    <row r="272" spans="5:5" s="117" customFormat="1" ht="18" customHeight="1" x14ac:dyDescent="0.2">
      <c r="E272" s="119"/>
    </row>
    <row r="273" spans="5:5" s="117" customFormat="1" ht="18" customHeight="1" x14ac:dyDescent="0.2">
      <c r="E273" s="119"/>
    </row>
    <row r="274" spans="5:5" s="117" customFormat="1" ht="18" customHeight="1" x14ac:dyDescent="0.2">
      <c r="E274" s="119"/>
    </row>
    <row r="275" spans="5:5" s="117" customFormat="1" ht="18" customHeight="1" x14ac:dyDescent="0.2">
      <c r="E275" s="119"/>
    </row>
    <row r="276" spans="5:5" s="117" customFormat="1" ht="18" customHeight="1" x14ac:dyDescent="0.2">
      <c r="E276" s="119"/>
    </row>
    <row r="277" spans="5:5" s="117" customFormat="1" ht="18" customHeight="1" x14ac:dyDescent="0.2">
      <c r="E277" s="119"/>
    </row>
    <row r="278" spans="5:5" s="117" customFormat="1" ht="18" customHeight="1" x14ac:dyDescent="0.2">
      <c r="E278" s="119"/>
    </row>
    <row r="279" spans="5:5" s="117" customFormat="1" ht="18" customHeight="1" x14ac:dyDescent="0.2">
      <c r="E279" s="119"/>
    </row>
    <row r="280" spans="5:5" s="117" customFormat="1" ht="18" customHeight="1" x14ac:dyDescent="0.2">
      <c r="E280" s="119"/>
    </row>
    <row r="281" spans="5:5" s="117" customFormat="1" ht="18" customHeight="1" x14ac:dyDescent="0.2">
      <c r="E281" s="119"/>
    </row>
    <row r="282" spans="5:5" s="117" customFormat="1" ht="18" customHeight="1" x14ac:dyDescent="0.2">
      <c r="E282" s="119"/>
    </row>
    <row r="283" spans="5:5" s="117" customFormat="1" ht="18" customHeight="1" x14ac:dyDescent="0.2">
      <c r="E283" s="119"/>
    </row>
    <row r="284" spans="5:5" s="117" customFormat="1" ht="18" customHeight="1" x14ac:dyDescent="0.2">
      <c r="E284" s="119"/>
    </row>
    <row r="285" spans="5:5" s="117" customFormat="1" ht="18" customHeight="1" x14ac:dyDescent="0.2">
      <c r="E285" s="119"/>
    </row>
    <row r="286" spans="5:5" s="117" customFormat="1" ht="18" customHeight="1" x14ac:dyDescent="0.2">
      <c r="E286" s="119"/>
    </row>
    <row r="287" spans="5:5" s="117" customFormat="1" ht="18" customHeight="1" x14ac:dyDescent="0.2">
      <c r="E287" s="119"/>
    </row>
    <row r="288" spans="5:5" s="117" customFormat="1" ht="18" customHeight="1" x14ac:dyDescent="0.2">
      <c r="E288" s="119"/>
    </row>
    <row r="289" spans="5:5" s="117" customFormat="1" ht="18" customHeight="1" x14ac:dyDescent="0.2">
      <c r="E289" s="119"/>
    </row>
    <row r="290" spans="5:5" s="117" customFormat="1" ht="18" customHeight="1" x14ac:dyDescent="0.2">
      <c r="E290" s="119"/>
    </row>
    <row r="291" spans="5:5" s="117" customFormat="1" ht="18" customHeight="1" x14ac:dyDescent="0.2">
      <c r="E291" s="119"/>
    </row>
    <row r="292" spans="5:5" s="117" customFormat="1" ht="18" customHeight="1" x14ac:dyDescent="0.2">
      <c r="E292" s="119"/>
    </row>
  </sheetData>
  <sheetProtection algorithmName="SHA-512" hashValue="5vZGSgckt1qzHdbK9Cybr3SwM8SuJ+YE9oernlT4qO3qcYUPM9nWuqECKdCsKLmUqYg0lAa9cSI4GomEayfK8Q==" saltValue="s6tNHzQm8oCZh6FEjMhvqw==" spinCount="100000" sheet="1" formatCells="0" formatColumns="0" formatRows="0"/>
  <mergeCells count="41">
    <mergeCell ref="C61:E61"/>
    <mergeCell ref="A23:D23"/>
    <mergeCell ref="A24:E24"/>
    <mergeCell ref="A35:D35"/>
    <mergeCell ref="A36:E36"/>
    <mergeCell ref="C52:E52"/>
    <mergeCell ref="A61:B61"/>
    <mergeCell ref="A57:B57"/>
    <mergeCell ref="A58:B58"/>
    <mergeCell ref="A59:B59"/>
    <mergeCell ref="A54:B54"/>
    <mergeCell ref="A55:B55"/>
    <mergeCell ref="A56:B56"/>
    <mergeCell ref="A46:D46"/>
    <mergeCell ref="A50:E50"/>
    <mergeCell ref="A60:B60"/>
    <mergeCell ref="A7:D7"/>
    <mergeCell ref="A5:E5"/>
    <mergeCell ref="A9:E9"/>
    <mergeCell ref="A15:D15"/>
    <mergeCell ref="A16:E16"/>
    <mergeCell ref="A6:E6"/>
    <mergeCell ref="B1:E1"/>
    <mergeCell ref="B2:E2"/>
    <mergeCell ref="B3:C3"/>
    <mergeCell ref="D3:E3"/>
    <mergeCell ref="A1:A3"/>
    <mergeCell ref="C59:E59"/>
    <mergeCell ref="C60:E60"/>
    <mergeCell ref="A47:E47"/>
    <mergeCell ref="C53:E53"/>
    <mergeCell ref="C54:E54"/>
    <mergeCell ref="C55:E55"/>
    <mergeCell ref="C56:E56"/>
    <mergeCell ref="A49:E49"/>
    <mergeCell ref="C51:E51"/>
    <mergeCell ref="A51:B51"/>
    <mergeCell ref="A52:B52"/>
    <mergeCell ref="A53:B53"/>
    <mergeCell ref="C57:E57"/>
    <mergeCell ref="C58:E58"/>
  </mergeCells>
  <dataValidations count="1">
    <dataValidation type="list" allowBlank="1" showInputMessage="1" showErrorMessage="1" sqref="D10:D14 D37:D45 D25:D34 D17:D22" xr:uid="{00000000-0002-0000-1F00-000000000000}">
      <formula1>"Si, No"</formula1>
    </dataValidation>
  </dataValidations>
  <hyperlinks>
    <hyperlink ref="F1" location="ins" display="Instructivo" xr:uid="{00000000-0004-0000-1F00-000000000000}"/>
  </hyperlinks>
  <printOptions horizontalCentered="1"/>
  <pageMargins left="0" right="0" top="0" bottom="0" header="0" footer="0"/>
  <pageSetup fitToHeight="0" orientation="landscape" r:id="rId1"/>
  <drawing r:id="rId2"/>
  <legacy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Hoja34">
    <tabColor theme="0" tint="-0.249977111117893"/>
    <pageSetUpPr fitToPage="1"/>
  </sheetPr>
  <dimension ref="A1:AX82"/>
  <sheetViews>
    <sheetView showGridLines="0" zoomScaleNormal="100" workbookViewId="0">
      <selection activeCell="R9" sqref="R7:S9"/>
    </sheetView>
  </sheetViews>
  <sheetFormatPr baseColWidth="10" defaultColWidth="11.5" defaultRowHeight="18" customHeight="1" x14ac:dyDescent="0.2"/>
  <cols>
    <col min="1" max="1" width="33.1640625" style="118" customWidth="1"/>
    <col min="2" max="2" width="47.1640625" style="118" customWidth="1"/>
    <col min="3" max="3" width="17.33203125" style="118" customWidth="1"/>
    <col min="4" max="4" width="18.6640625" style="118" customWidth="1"/>
    <col min="5" max="5" width="19.1640625" style="126" customWidth="1"/>
    <col min="6" max="6" width="16.83203125" style="117" customWidth="1"/>
    <col min="7" max="50" width="11.5" style="117"/>
    <col min="51" max="16384" width="11.5" style="118"/>
  </cols>
  <sheetData>
    <row r="1" spans="1:7" ht="18" customHeight="1" x14ac:dyDescent="0.2">
      <c r="A1" s="1078"/>
      <c r="B1" s="1035" t="s">
        <v>0</v>
      </c>
      <c r="C1" s="1035"/>
      <c r="D1" s="1035"/>
      <c r="E1" s="1036"/>
      <c r="F1" s="189" t="s">
        <v>104</v>
      </c>
      <c r="G1" s="34"/>
    </row>
    <row r="2" spans="1:7" ht="18" customHeight="1" x14ac:dyDescent="0.2">
      <c r="A2" s="1080"/>
      <c r="B2" s="1181" t="s">
        <v>1146</v>
      </c>
      <c r="C2" s="1181"/>
      <c r="D2" s="1181"/>
      <c r="E2" s="1216"/>
      <c r="F2" s="213" t="s">
        <v>42</v>
      </c>
    </row>
    <row r="3" spans="1:7" ht="18" customHeight="1" thickBot="1" x14ac:dyDescent="0.25">
      <c r="A3" s="1082"/>
      <c r="B3" s="845" t="s">
        <v>2</v>
      </c>
      <c r="C3" s="845"/>
      <c r="D3" s="845" t="str">
        <f>Instructivo!G3</f>
        <v>VERSIÓN: 04</v>
      </c>
      <c r="E3" s="848"/>
    </row>
    <row r="4" spans="1:7" s="117" customFormat="1" ht="18" customHeight="1" thickBot="1" x14ac:dyDescent="0.25">
      <c r="E4" s="119"/>
    </row>
    <row r="5" spans="1:7" s="117" customFormat="1" ht="30.75" customHeight="1" thickBot="1" x14ac:dyDescent="0.25">
      <c r="A5" s="1171" t="s">
        <v>1147</v>
      </c>
      <c r="B5" s="1234"/>
      <c r="C5" s="1234"/>
      <c r="D5" s="1234"/>
      <c r="E5" s="1235"/>
    </row>
    <row r="6" spans="1:7" s="117" customFormat="1" ht="18" customHeight="1" thickBot="1" x14ac:dyDescent="0.25">
      <c r="A6" s="1192"/>
      <c r="B6" s="1192"/>
      <c r="C6" s="1192"/>
      <c r="D6" s="1192"/>
      <c r="E6" s="1192"/>
    </row>
    <row r="7" spans="1:7" s="117" customFormat="1" ht="18" customHeight="1" x14ac:dyDescent="0.2">
      <c r="A7" s="1188" t="s">
        <v>1148</v>
      </c>
      <c r="B7" s="1189"/>
      <c r="C7" s="1189"/>
      <c r="D7" s="1189"/>
      <c r="E7" s="1190"/>
    </row>
    <row r="8" spans="1:7" s="117" customFormat="1" ht="55.5" customHeight="1" x14ac:dyDescent="0.2">
      <c r="A8" s="1191" t="s">
        <v>1149</v>
      </c>
      <c r="B8" s="1200"/>
      <c r="C8" s="1200"/>
      <c r="D8" s="1200"/>
      <c r="E8" s="1236"/>
    </row>
    <row r="9" spans="1:7" s="117" customFormat="1" ht="18" customHeight="1" thickBot="1" x14ac:dyDescent="0.25">
      <c r="A9" s="1237" t="s">
        <v>1150</v>
      </c>
      <c r="B9" s="1195"/>
      <c r="C9" s="1195"/>
      <c r="D9" s="1195"/>
      <c r="E9" s="1196"/>
    </row>
    <row r="10" spans="1:7" s="117" customFormat="1" ht="18" customHeight="1" thickBot="1" x14ac:dyDescent="0.25">
      <c r="A10" s="1192"/>
      <c r="B10" s="1192"/>
      <c r="C10" s="1192"/>
      <c r="D10" s="1192"/>
      <c r="E10" s="1192"/>
    </row>
    <row r="11" spans="1:7" s="117" customFormat="1" ht="18" customHeight="1" x14ac:dyDescent="0.2">
      <c r="A11" s="1188" t="s">
        <v>1151</v>
      </c>
      <c r="B11" s="1189"/>
      <c r="C11" s="1189"/>
      <c r="D11" s="1189"/>
      <c r="E11" s="1190"/>
    </row>
    <row r="12" spans="1:7" s="117" customFormat="1" ht="111" customHeight="1" x14ac:dyDescent="0.2">
      <c r="A12" s="1191" t="s">
        <v>1152</v>
      </c>
      <c r="B12" s="1192"/>
      <c r="C12" s="1192"/>
      <c r="D12" s="1192"/>
      <c r="E12" s="1193"/>
    </row>
    <row r="13" spans="1:7" s="117" customFormat="1" ht="18" customHeight="1" thickBot="1" x14ac:dyDescent="0.25">
      <c r="A13" s="1237" t="s">
        <v>1153</v>
      </c>
      <c r="B13" s="1195"/>
      <c r="C13" s="1195"/>
      <c r="D13" s="1195"/>
      <c r="E13" s="1196"/>
    </row>
    <row r="14" spans="1:7" s="117" customFormat="1" ht="18" customHeight="1" thickBot="1" x14ac:dyDescent="0.25">
      <c r="A14" s="1192"/>
      <c r="B14" s="1192"/>
      <c r="C14" s="1192"/>
      <c r="D14" s="1192"/>
      <c r="E14" s="1192"/>
    </row>
    <row r="15" spans="1:7" s="117" customFormat="1" ht="18" customHeight="1" x14ac:dyDescent="0.2">
      <c r="A15" s="1188" t="s">
        <v>1154</v>
      </c>
      <c r="B15" s="1189"/>
      <c r="C15" s="1189"/>
      <c r="D15" s="1189"/>
      <c r="E15" s="1190"/>
    </row>
    <row r="16" spans="1:7" s="117" customFormat="1" ht="66" customHeight="1" x14ac:dyDescent="0.2">
      <c r="A16" s="1191" t="s">
        <v>1155</v>
      </c>
      <c r="B16" s="1192"/>
      <c r="C16" s="1192"/>
      <c r="D16" s="1192"/>
      <c r="E16" s="1193"/>
    </row>
    <row r="17" spans="1:5" s="117" customFormat="1" ht="18" customHeight="1" thickBot="1" x14ac:dyDescent="0.25">
      <c r="A17" s="1237" t="s">
        <v>1156</v>
      </c>
      <c r="B17" s="1195"/>
      <c r="C17" s="1195"/>
      <c r="D17" s="1195"/>
      <c r="E17" s="1196"/>
    </row>
    <row r="18" spans="1:5" s="117" customFormat="1" ht="18" customHeight="1" thickBot="1" x14ac:dyDescent="0.25">
      <c r="A18" s="1192"/>
      <c r="B18" s="1192"/>
      <c r="C18" s="1192"/>
      <c r="D18" s="1192"/>
      <c r="E18" s="1192"/>
    </row>
    <row r="19" spans="1:5" s="117" customFormat="1" ht="18" customHeight="1" x14ac:dyDescent="0.2">
      <c r="A19" s="1188" t="s">
        <v>1157</v>
      </c>
      <c r="B19" s="1189"/>
      <c r="C19" s="1189"/>
      <c r="D19" s="1189"/>
      <c r="E19" s="1190"/>
    </row>
    <row r="20" spans="1:5" s="117" customFormat="1" ht="102" customHeight="1" x14ac:dyDescent="0.2">
      <c r="A20" s="1191" t="s">
        <v>1158</v>
      </c>
      <c r="B20" s="1192"/>
      <c r="C20" s="1192"/>
      <c r="D20" s="1192"/>
      <c r="E20" s="1193"/>
    </row>
    <row r="21" spans="1:5" s="117" customFormat="1" ht="18" customHeight="1" thickBot="1" x14ac:dyDescent="0.25">
      <c r="A21" s="1237" t="s">
        <v>1159</v>
      </c>
      <c r="B21" s="1195"/>
      <c r="C21" s="1195"/>
      <c r="D21" s="1195"/>
      <c r="E21" s="1196"/>
    </row>
    <row r="22" spans="1:5" s="117" customFormat="1" ht="18" customHeight="1" thickBot="1" x14ac:dyDescent="0.25">
      <c r="A22" s="1192"/>
      <c r="B22" s="1192"/>
      <c r="C22" s="1192"/>
      <c r="D22" s="1192"/>
      <c r="E22" s="1192"/>
    </row>
    <row r="23" spans="1:5" s="117" customFormat="1" ht="18" customHeight="1" x14ac:dyDescent="0.2">
      <c r="A23" s="1188" t="s">
        <v>1160</v>
      </c>
      <c r="B23" s="1189"/>
      <c r="C23" s="1189"/>
      <c r="D23" s="1189"/>
      <c r="E23" s="1190"/>
    </row>
    <row r="24" spans="1:5" s="117" customFormat="1" ht="108.75" customHeight="1" x14ac:dyDescent="0.2">
      <c r="A24" s="1191" t="s">
        <v>1161</v>
      </c>
      <c r="B24" s="1200"/>
      <c r="C24" s="1200"/>
      <c r="D24" s="1200"/>
      <c r="E24" s="1236"/>
    </row>
    <row r="25" spans="1:5" s="117" customFormat="1" ht="18" customHeight="1" thickBot="1" x14ac:dyDescent="0.25">
      <c r="A25" s="1237" t="s">
        <v>1150</v>
      </c>
      <c r="B25" s="1195"/>
      <c r="C25" s="1195"/>
      <c r="D25" s="1195"/>
      <c r="E25" s="1196"/>
    </row>
    <row r="26" spans="1:5" s="117" customFormat="1" ht="18" customHeight="1" x14ac:dyDescent="0.2"/>
    <row r="27" spans="1:5" s="117" customFormat="1" ht="18" customHeight="1" x14ac:dyDescent="0.2"/>
    <row r="28" spans="1:5" s="117" customFormat="1" ht="18" customHeight="1" x14ac:dyDescent="0.2"/>
    <row r="29" spans="1:5" s="117" customFormat="1" ht="18" customHeight="1" x14ac:dyDescent="0.2">
      <c r="E29" s="119"/>
    </row>
    <row r="30" spans="1:5" s="117" customFormat="1" ht="18" customHeight="1" x14ac:dyDescent="0.2">
      <c r="E30" s="119"/>
    </row>
    <row r="31" spans="1:5" s="117" customFormat="1" ht="18" customHeight="1" x14ac:dyDescent="0.2">
      <c r="E31" s="119"/>
    </row>
    <row r="32" spans="1:5" s="117" customFormat="1" ht="18" customHeight="1" x14ac:dyDescent="0.2">
      <c r="E32" s="119"/>
    </row>
    <row r="33" spans="5:5" s="117" customFormat="1" ht="18" customHeight="1" x14ac:dyDescent="0.2">
      <c r="E33" s="119"/>
    </row>
    <row r="34" spans="5:5" s="117" customFormat="1" ht="18" customHeight="1" x14ac:dyDescent="0.2">
      <c r="E34" s="119"/>
    </row>
    <row r="35" spans="5:5" s="117" customFormat="1" ht="18" customHeight="1" x14ac:dyDescent="0.2">
      <c r="E35" s="119"/>
    </row>
    <row r="36" spans="5:5" s="117" customFormat="1" ht="18" customHeight="1" x14ac:dyDescent="0.2">
      <c r="E36" s="119"/>
    </row>
    <row r="37" spans="5:5" s="117" customFormat="1" ht="18" customHeight="1" x14ac:dyDescent="0.2">
      <c r="E37" s="119"/>
    </row>
    <row r="38" spans="5:5" s="117" customFormat="1" ht="18" customHeight="1" x14ac:dyDescent="0.2">
      <c r="E38" s="119"/>
    </row>
    <row r="39" spans="5:5" s="117" customFormat="1" ht="18" customHeight="1" x14ac:dyDescent="0.2">
      <c r="E39" s="119"/>
    </row>
    <row r="40" spans="5:5" s="117" customFormat="1" ht="18" customHeight="1" x14ac:dyDescent="0.2">
      <c r="E40" s="119"/>
    </row>
    <row r="41" spans="5:5" s="117" customFormat="1" ht="18" customHeight="1" x14ac:dyDescent="0.2">
      <c r="E41" s="119"/>
    </row>
    <row r="42" spans="5:5" s="117" customFormat="1" ht="18" customHeight="1" x14ac:dyDescent="0.2">
      <c r="E42" s="119"/>
    </row>
    <row r="43" spans="5:5" s="117" customFormat="1" ht="18" customHeight="1" x14ac:dyDescent="0.2">
      <c r="E43" s="119"/>
    </row>
    <row r="44" spans="5:5" s="117" customFormat="1" ht="18" customHeight="1" x14ac:dyDescent="0.2">
      <c r="E44" s="119"/>
    </row>
    <row r="45" spans="5:5" s="117" customFormat="1" ht="18" customHeight="1" x14ac:dyDescent="0.2">
      <c r="E45" s="119"/>
    </row>
    <row r="46" spans="5:5" s="117" customFormat="1" ht="18" customHeight="1" x14ac:dyDescent="0.2">
      <c r="E46" s="119"/>
    </row>
    <row r="47" spans="5:5" s="117" customFormat="1" ht="18" customHeight="1" x14ac:dyDescent="0.2">
      <c r="E47" s="119"/>
    </row>
    <row r="48" spans="5:5" s="117" customFormat="1" ht="18" customHeight="1" x14ac:dyDescent="0.2">
      <c r="E48" s="119"/>
    </row>
    <row r="49" spans="5:5" s="117" customFormat="1" ht="18" customHeight="1" x14ac:dyDescent="0.2">
      <c r="E49" s="119"/>
    </row>
    <row r="50" spans="5:5" s="117" customFormat="1" ht="18" customHeight="1" x14ac:dyDescent="0.2">
      <c r="E50" s="119"/>
    </row>
    <row r="51" spans="5:5" s="117" customFormat="1" ht="18" customHeight="1" x14ac:dyDescent="0.2">
      <c r="E51" s="119"/>
    </row>
    <row r="52" spans="5:5" s="117" customFormat="1" ht="18" customHeight="1" x14ac:dyDescent="0.2">
      <c r="E52" s="119"/>
    </row>
    <row r="53" spans="5:5" s="117" customFormat="1" ht="18" customHeight="1" x14ac:dyDescent="0.2">
      <c r="E53" s="119"/>
    </row>
    <row r="54" spans="5:5" s="117" customFormat="1" ht="18" customHeight="1" x14ac:dyDescent="0.2">
      <c r="E54" s="119"/>
    </row>
    <row r="55" spans="5:5" s="117" customFormat="1" ht="18" customHeight="1" x14ac:dyDescent="0.2">
      <c r="E55" s="119"/>
    </row>
    <row r="56" spans="5:5" s="117" customFormat="1" ht="18" customHeight="1" x14ac:dyDescent="0.2">
      <c r="E56" s="119"/>
    </row>
    <row r="57" spans="5:5" s="117" customFormat="1" ht="18" customHeight="1" x14ac:dyDescent="0.2">
      <c r="E57" s="119"/>
    </row>
    <row r="58" spans="5:5" s="117" customFormat="1" ht="18" customHeight="1" x14ac:dyDescent="0.2">
      <c r="E58" s="119"/>
    </row>
    <row r="59" spans="5:5" s="117" customFormat="1" ht="18" customHeight="1" x14ac:dyDescent="0.2">
      <c r="E59" s="119"/>
    </row>
    <row r="60" spans="5:5" s="117" customFormat="1" ht="18" customHeight="1" x14ac:dyDescent="0.2">
      <c r="E60" s="119"/>
    </row>
    <row r="61" spans="5:5" s="117" customFormat="1" ht="18" customHeight="1" x14ac:dyDescent="0.2">
      <c r="E61" s="119"/>
    </row>
    <row r="62" spans="5:5" s="117" customFormat="1" ht="18" customHeight="1" x14ac:dyDescent="0.2">
      <c r="E62" s="119"/>
    </row>
    <row r="63" spans="5:5" s="117" customFormat="1" ht="18" customHeight="1" x14ac:dyDescent="0.2">
      <c r="E63" s="119"/>
    </row>
    <row r="64" spans="5:5" s="117" customFormat="1" ht="18" customHeight="1" x14ac:dyDescent="0.2">
      <c r="E64" s="119"/>
    </row>
    <row r="65" spans="5:5" s="117" customFormat="1" ht="18" customHeight="1" x14ac:dyDescent="0.2">
      <c r="E65" s="119"/>
    </row>
    <row r="66" spans="5:5" s="117" customFormat="1" ht="18" customHeight="1" x14ac:dyDescent="0.2">
      <c r="E66" s="119"/>
    </row>
    <row r="67" spans="5:5" s="117" customFormat="1" ht="18" customHeight="1" x14ac:dyDescent="0.2">
      <c r="E67" s="119"/>
    </row>
    <row r="68" spans="5:5" s="117" customFormat="1" ht="18" customHeight="1" x14ac:dyDescent="0.2">
      <c r="E68" s="119"/>
    </row>
    <row r="69" spans="5:5" s="117" customFormat="1" ht="18" customHeight="1" x14ac:dyDescent="0.2">
      <c r="E69" s="119"/>
    </row>
    <row r="70" spans="5:5" s="117" customFormat="1" ht="18" customHeight="1" x14ac:dyDescent="0.2">
      <c r="E70" s="119"/>
    </row>
    <row r="71" spans="5:5" s="117" customFormat="1" ht="18" customHeight="1" x14ac:dyDescent="0.2">
      <c r="E71" s="119"/>
    </row>
    <row r="72" spans="5:5" s="117" customFormat="1" ht="18" customHeight="1" x14ac:dyDescent="0.2">
      <c r="E72" s="119"/>
    </row>
    <row r="73" spans="5:5" s="117" customFormat="1" ht="18" customHeight="1" x14ac:dyDescent="0.2">
      <c r="E73" s="119"/>
    </row>
    <row r="74" spans="5:5" s="117" customFormat="1" ht="18" customHeight="1" x14ac:dyDescent="0.2">
      <c r="E74" s="119"/>
    </row>
    <row r="75" spans="5:5" s="117" customFormat="1" ht="18" customHeight="1" x14ac:dyDescent="0.2">
      <c r="E75" s="119"/>
    </row>
    <row r="76" spans="5:5" s="117" customFormat="1" ht="18" customHeight="1" x14ac:dyDescent="0.2">
      <c r="E76" s="119"/>
    </row>
    <row r="77" spans="5:5" s="117" customFormat="1" ht="18" customHeight="1" x14ac:dyDescent="0.2">
      <c r="E77" s="119"/>
    </row>
    <row r="78" spans="5:5" s="117" customFormat="1" ht="18" customHeight="1" x14ac:dyDescent="0.2">
      <c r="E78" s="119"/>
    </row>
    <row r="79" spans="5:5" s="117" customFormat="1" ht="18" customHeight="1" x14ac:dyDescent="0.2">
      <c r="E79" s="119"/>
    </row>
    <row r="80" spans="5:5" s="117" customFormat="1" ht="18" customHeight="1" x14ac:dyDescent="0.2">
      <c r="E80" s="119"/>
    </row>
    <row r="81" spans="5:5" s="117" customFormat="1" ht="18" customHeight="1" x14ac:dyDescent="0.2">
      <c r="E81" s="119"/>
    </row>
    <row r="82" spans="5:5" s="117" customFormat="1" ht="18" customHeight="1" x14ac:dyDescent="0.2">
      <c r="E82" s="119"/>
    </row>
  </sheetData>
  <sheetProtection algorithmName="SHA-512" hashValue="0LCY8liZoSq3HpeiC2/Xq+iUACbNXeVjUPwbnYid6tv1wSbbibfRurc+T6gUNUG3iE8Nnv11Wh8ilANc/nz+Dg==" saltValue="AbS+nQ9vD4PpUb4LSV4/sw==" spinCount="100000" sheet="1" formatCells="0" formatColumns="0" formatRows="0"/>
  <mergeCells count="26">
    <mergeCell ref="A1:A3"/>
    <mergeCell ref="B1:E1"/>
    <mergeCell ref="B2:E2"/>
    <mergeCell ref="B3:C3"/>
    <mergeCell ref="D3:E3"/>
    <mergeCell ref="A25:E25"/>
    <mergeCell ref="A15:E15"/>
    <mergeCell ref="A16:E16"/>
    <mergeCell ref="A17:E17"/>
    <mergeCell ref="A9:E9"/>
    <mergeCell ref="A22:E22"/>
    <mergeCell ref="A11:E11"/>
    <mergeCell ref="A12:E12"/>
    <mergeCell ref="A13:E13"/>
    <mergeCell ref="A23:E23"/>
    <mergeCell ref="A19:E19"/>
    <mergeCell ref="A20:E20"/>
    <mergeCell ref="A21:E21"/>
    <mergeCell ref="A24:E24"/>
    <mergeCell ref="A5:E5"/>
    <mergeCell ref="A10:E10"/>
    <mergeCell ref="A14:E14"/>
    <mergeCell ref="A7:E7"/>
    <mergeCell ref="A18:E18"/>
    <mergeCell ref="A8:E8"/>
    <mergeCell ref="A6:E6"/>
  </mergeCells>
  <hyperlinks>
    <hyperlink ref="F1" location="ins" display="Instructivo" xr:uid="{00000000-0004-0000-2000-000000000000}"/>
    <hyperlink ref="F2" location="PEFI" display="Plan de ejecución física y de inversiones" xr:uid="{00000000-0004-0000-2000-000001000000}"/>
  </hyperlinks>
  <printOptions horizontalCentered="1"/>
  <pageMargins left="0" right="0" top="0" bottom="0" header="0" footer="0"/>
  <pageSetup scale="85" fitToHeight="0"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Hoja35">
    <tabColor theme="0" tint="-0.249977111117893"/>
    <pageSetUpPr fitToPage="1"/>
  </sheetPr>
  <dimension ref="A1:H100"/>
  <sheetViews>
    <sheetView showGridLines="0" topLeftCell="A4" zoomScaleNormal="100" workbookViewId="0">
      <selection activeCell="B2" sqref="B2:E2"/>
    </sheetView>
  </sheetViews>
  <sheetFormatPr baseColWidth="10" defaultColWidth="11.5" defaultRowHeight="18" customHeight="1" x14ac:dyDescent="0.2"/>
  <cols>
    <col min="1" max="1" width="33.1640625" style="117" customWidth="1"/>
    <col min="2" max="2" width="47.1640625" style="117" customWidth="1"/>
    <col min="3" max="3" width="17.33203125" style="117" customWidth="1"/>
    <col min="4" max="4" width="18.6640625" style="117" customWidth="1"/>
    <col min="5" max="5" width="19.1640625" style="119" customWidth="1"/>
    <col min="6" max="6" width="23.33203125" style="117" customWidth="1"/>
    <col min="7" max="7" width="24.5" style="117" customWidth="1"/>
    <col min="8" max="8" width="22.83203125" style="117" customWidth="1"/>
    <col min="9" max="16384" width="11.5" style="117"/>
  </cols>
  <sheetData>
    <row r="1" spans="1:8" ht="18" customHeight="1" x14ac:dyDescent="0.2">
      <c r="A1" s="967"/>
      <c r="B1" s="841" t="s">
        <v>0</v>
      </c>
      <c r="C1" s="841"/>
      <c r="D1" s="841"/>
      <c r="E1" s="846"/>
      <c r="F1" s="213" t="s">
        <v>104</v>
      </c>
      <c r="G1" s="213" t="s">
        <v>1162</v>
      </c>
      <c r="H1" s="213" t="s">
        <v>1163</v>
      </c>
    </row>
    <row r="2" spans="1:8" ht="18" customHeight="1" x14ac:dyDescent="0.2">
      <c r="A2" s="969"/>
      <c r="B2" s="1165" t="s">
        <v>1164</v>
      </c>
      <c r="C2" s="1260"/>
      <c r="D2" s="1260"/>
      <c r="E2" s="1166"/>
      <c r="F2" s="213" t="s">
        <v>1165</v>
      </c>
      <c r="G2" s="213" t="s">
        <v>1166</v>
      </c>
    </row>
    <row r="3" spans="1:8" ht="18" customHeight="1" thickBot="1" x14ac:dyDescent="0.25">
      <c r="A3" s="971"/>
      <c r="B3" s="845" t="s">
        <v>2</v>
      </c>
      <c r="C3" s="845"/>
      <c r="D3" s="845" t="str">
        <f>Instructivo!G3</f>
        <v>VERSIÓN: 04</v>
      </c>
      <c r="E3" s="848"/>
      <c r="F3" s="213" t="s">
        <v>1167</v>
      </c>
      <c r="G3" s="213" t="s">
        <v>1168</v>
      </c>
    </row>
    <row r="4" spans="1:8" ht="18" customHeight="1" thickBot="1" x14ac:dyDescent="0.25"/>
    <row r="5" spans="1:8" ht="18" customHeight="1" x14ac:dyDescent="0.2">
      <c r="A5" s="1249" t="s">
        <v>1169</v>
      </c>
      <c r="B5" s="1250"/>
      <c r="C5" s="1250"/>
      <c r="D5" s="1250"/>
      <c r="E5" s="1251"/>
    </row>
    <row r="6" spans="1:8" ht="97.5" customHeight="1" x14ac:dyDescent="0.2">
      <c r="A6" s="1191" t="s">
        <v>1170</v>
      </c>
      <c r="B6" s="1192"/>
      <c r="C6" s="1192"/>
      <c r="D6" s="1192"/>
      <c r="E6" s="1193"/>
    </row>
    <row r="7" spans="1:8" ht="18" customHeight="1" thickBot="1" x14ac:dyDescent="0.25">
      <c r="A7" s="1243" t="s">
        <v>1171</v>
      </c>
      <c r="B7" s="1244"/>
      <c r="C7" s="1244"/>
      <c r="D7" s="1244"/>
      <c r="E7" s="1245"/>
    </row>
    <row r="8" spans="1:8" ht="18" customHeight="1" thickBot="1" x14ac:dyDescent="0.25">
      <c r="A8" s="1248"/>
      <c r="B8" s="1248"/>
      <c r="C8" s="1248"/>
      <c r="D8" s="1248"/>
      <c r="E8" s="1248"/>
    </row>
    <row r="9" spans="1:8" ht="18" customHeight="1" x14ac:dyDescent="0.2">
      <c r="A9" s="1249" t="s">
        <v>1172</v>
      </c>
      <c r="B9" s="1250"/>
      <c r="C9" s="1250"/>
      <c r="D9" s="1250"/>
      <c r="E9" s="1251"/>
    </row>
    <row r="10" spans="1:8" ht="63.75" customHeight="1" x14ac:dyDescent="0.2">
      <c r="A10" s="1201" t="s">
        <v>1173</v>
      </c>
      <c r="B10" s="1246"/>
      <c r="C10" s="1246"/>
      <c r="D10" s="1246"/>
      <c r="E10" s="1247"/>
    </row>
    <row r="11" spans="1:8" ht="188.25" customHeight="1" x14ac:dyDescent="0.2">
      <c r="A11" s="1201" t="s">
        <v>1174</v>
      </c>
      <c r="B11" s="1246"/>
      <c r="C11" s="1246"/>
      <c r="D11" s="1246"/>
      <c r="E11" s="1247"/>
    </row>
    <row r="12" spans="1:8" ht="180" customHeight="1" x14ac:dyDescent="0.2">
      <c r="A12" s="1201" t="s">
        <v>1175</v>
      </c>
      <c r="B12" s="1246"/>
      <c r="C12" s="1246"/>
      <c r="D12" s="1246"/>
      <c r="E12" s="1247"/>
    </row>
    <row r="13" spans="1:8" ht="41.25" customHeight="1" x14ac:dyDescent="0.2">
      <c r="A13" s="1201" t="s">
        <v>1176</v>
      </c>
      <c r="B13" s="1246"/>
      <c r="C13" s="1246"/>
      <c r="D13" s="1246"/>
      <c r="E13" s="1247"/>
    </row>
    <row r="14" spans="1:8" ht="193.5" customHeight="1" x14ac:dyDescent="0.2">
      <c r="A14" s="1201" t="s">
        <v>1177</v>
      </c>
      <c r="B14" s="1246"/>
      <c r="C14" s="1246"/>
      <c r="D14" s="1246"/>
      <c r="E14" s="1247"/>
    </row>
    <row r="15" spans="1:8" ht="240" customHeight="1" x14ac:dyDescent="0.2">
      <c r="A15" s="1201" t="s">
        <v>1178</v>
      </c>
      <c r="B15" s="1246"/>
      <c r="C15" s="1246"/>
      <c r="D15" s="1246"/>
      <c r="E15" s="1247"/>
    </row>
    <row r="16" spans="1:8" ht="284.25" customHeight="1" x14ac:dyDescent="0.2">
      <c r="A16" s="1201" t="s">
        <v>1179</v>
      </c>
      <c r="B16" s="1246"/>
      <c r="C16" s="1246"/>
      <c r="D16" s="1246"/>
      <c r="E16" s="1247"/>
    </row>
    <row r="17" spans="1:5" ht="129.75" customHeight="1" thickBot="1" x14ac:dyDescent="0.25">
      <c r="A17" s="1204" t="s">
        <v>1180</v>
      </c>
      <c r="B17" s="1252"/>
      <c r="C17" s="1252"/>
      <c r="D17" s="1252"/>
      <c r="E17" s="1253"/>
    </row>
    <row r="18" spans="1:5" ht="18" customHeight="1" thickBot="1" x14ac:dyDescent="0.25">
      <c r="A18" s="1248"/>
      <c r="B18" s="1248"/>
      <c r="C18" s="1248"/>
      <c r="D18" s="1248"/>
      <c r="E18" s="1248"/>
    </row>
    <row r="19" spans="1:5" ht="18" customHeight="1" x14ac:dyDescent="0.2">
      <c r="A19" s="1249" t="s">
        <v>1181</v>
      </c>
      <c r="B19" s="1250"/>
      <c r="C19" s="1250"/>
      <c r="D19" s="1250"/>
      <c r="E19" s="1251"/>
    </row>
    <row r="20" spans="1:5" ht="117" customHeight="1" x14ac:dyDescent="0.2">
      <c r="A20" s="1201" t="s">
        <v>1182</v>
      </c>
      <c r="B20" s="1246"/>
      <c r="C20" s="1246"/>
      <c r="D20" s="1246"/>
      <c r="E20" s="1247"/>
    </row>
    <row r="21" spans="1:5" ht="18" customHeight="1" x14ac:dyDescent="0.2">
      <c r="A21" s="1254" t="s">
        <v>1183</v>
      </c>
      <c r="B21" s="1255"/>
      <c r="C21" s="1255"/>
      <c r="D21" s="1255"/>
      <c r="E21" s="1256"/>
    </row>
    <row r="22" spans="1:5" ht="340.5" customHeight="1" thickBot="1" x14ac:dyDescent="0.25">
      <c r="A22" s="1257" t="s">
        <v>1184</v>
      </c>
      <c r="B22" s="1258"/>
      <c r="C22" s="1258"/>
      <c r="D22" s="1258"/>
      <c r="E22" s="1259"/>
    </row>
    <row r="23" spans="1:5" ht="18" customHeight="1" thickBot="1" x14ac:dyDescent="0.25">
      <c r="A23" s="1255"/>
      <c r="B23" s="1255"/>
      <c r="C23" s="1255"/>
      <c r="D23" s="1255"/>
      <c r="E23" s="1255"/>
    </row>
    <row r="24" spans="1:5" ht="18" customHeight="1" x14ac:dyDescent="0.2">
      <c r="A24" s="1249" t="s">
        <v>1185</v>
      </c>
      <c r="B24" s="1250"/>
      <c r="C24" s="1250"/>
      <c r="D24" s="1250"/>
      <c r="E24" s="1251"/>
    </row>
    <row r="25" spans="1:5" ht="114" customHeight="1" x14ac:dyDescent="0.2">
      <c r="A25" s="1191" t="s">
        <v>1186</v>
      </c>
      <c r="B25" s="1192"/>
      <c r="C25" s="1192"/>
      <c r="D25" s="1192"/>
      <c r="E25" s="1193"/>
    </row>
    <row r="26" spans="1:5" ht="63" customHeight="1" x14ac:dyDescent="0.2">
      <c r="A26" s="1201" t="s">
        <v>1187</v>
      </c>
      <c r="B26" s="1246"/>
      <c r="C26" s="1246"/>
      <c r="D26" s="1246"/>
      <c r="E26" s="1247"/>
    </row>
    <row r="27" spans="1:5" ht="63.75" customHeight="1" x14ac:dyDescent="0.2">
      <c r="A27" s="1201" t="s">
        <v>1188</v>
      </c>
      <c r="B27" s="1246"/>
      <c r="C27" s="1246"/>
      <c r="D27" s="1246"/>
      <c r="E27" s="1247"/>
    </row>
    <row r="28" spans="1:5" ht="41.25" customHeight="1" x14ac:dyDescent="0.2">
      <c r="A28" s="1201" t="s">
        <v>1189</v>
      </c>
      <c r="B28" s="1246"/>
      <c r="C28" s="1246"/>
      <c r="D28" s="1246"/>
      <c r="E28" s="1247"/>
    </row>
    <row r="29" spans="1:5" ht="52.5" customHeight="1" x14ac:dyDescent="0.2">
      <c r="A29" s="1201" t="s">
        <v>1190</v>
      </c>
      <c r="B29" s="1246"/>
      <c r="C29" s="1246"/>
      <c r="D29" s="1246"/>
      <c r="E29" s="1247"/>
    </row>
    <row r="30" spans="1:5" ht="17.25" customHeight="1" thickBot="1" x14ac:dyDescent="0.25">
      <c r="A30" s="1243" t="s">
        <v>1171</v>
      </c>
      <c r="B30" s="1244"/>
      <c r="C30" s="1244"/>
      <c r="D30" s="1244"/>
      <c r="E30" s="1245"/>
    </row>
    <row r="31" spans="1:5" ht="18" customHeight="1" thickBot="1" x14ac:dyDescent="0.25">
      <c r="A31" s="1248"/>
      <c r="B31" s="1248"/>
      <c r="C31" s="1248"/>
      <c r="D31" s="1248"/>
      <c r="E31" s="1248"/>
    </row>
    <row r="32" spans="1:5" ht="18" customHeight="1" x14ac:dyDescent="0.2">
      <c r="A32" s="1249" t="s">
        <v>1191</v>
      </c>
      <c r="B32" s="1250"/>
      <c r="C32" s="1250"/>
      <c r="D32" s="1250"/>
      <c r="E32" s="1251"/>
    </row>
    <row r="33" spans="1:5" ht="107.25" customHeight="1" thickBot="1" x14ac:dyDescent="0.25">
      <c r="A33" s="1204" t="s">
        <v>1192</v>
      </c>
      <c r="B33" s="1205"/>
      <c r="C33" s="1205"/>
      <c r="D33" s="1205"/>
      <c r="E33" s="1206"/>
    </row>
    <row r="34" spans="1:5" ht="18" customHeight="1" thickBot="1" x14ac:dyDescent="0.25"/>
    <row r="35" spans="1:5" ht="29.25" customHeight="1" x14ac:dyDescent="0.2">
      <c r="A35" s="1240" t="s">
        <v>1193</v>
      </c>
      <c r="B35" s="1241"/>
      <c r="C35" s="1241"/>
      <c r="D35" s="1241"/>
      <c r="E35" s="1242"/>
    </row>
    <row r="36" spans="1:5" ht="183" customHeight="1" x14ac:dyDescent="0.2">
      <c r="A36" s="1201" t="s">
        <v>1194</v>
      </c>
      <c r="B36" s="1202"/>
      <c r="C36" s="1202"/>
      <c r="D36" s="1202"/>
      <c r="E36" s="1203"/>
    </row>
    <row r="37" spans="1:5" ht="27" customHeight="1" x14ac:dyDescent="0.2">
      <c r="A37" s="1201" t="s">
        <v>1195</v>
      </c>
      <c r="B37" s="1202"/>
      <c r="C37" s="1202"/>
      <c r="D37" s="1202"/>
      <c r="E37" s="1203"/>
    </row>
    <row r="38" spans="1:5" ht="18" customHeight="1" thickBot="1" x14ac:dyDescent="0.25">
      <c r="A38" s="1243" t="s">
        <v>1196</v>
      </c>
      <c r="B38" s="1244"/>
      <c r="C38" s="1244"/>
      <c r="D38" s="1244"/>
      <c r="E38" s="1245"/>
    </row>
    <row r="39" spans="1:5" ht="18" customHeight="1" thickBot="1" x14ac:dyDescent="0.25"/>
    <row r="40" spans="1:5" ht="18" customHeight="1" x14ac:dyDescent="0.2">
      <c r="A40" s="1240" t="s">
        <v>1197</v>
      </c>
      <c r="B40" s="1241"/>
      <c r="C40" s="1241"/>
      <c r="D40" s="1241"/>
      <c r="E40" s="1242"/>
    </row>
    <row r="41" spans="1:5" ht="18" customHeight="1" x14ac:dyDescent="0.2">
      <c r="A41" s="1201" t="s">
        <v>1198</v>
      </c>
      <c r="B41" s="1202"/>
      <c r="C41" s="1202"/>
      <c r="D41" s="1202"/>
      <c r="E41" s="1203"/>
    </row>
    <row r="42" spans="1:5" ht="18" customHeight="1" x14ac:dyDescent="0.2">
      <c r="A42" s="1191" t="s">
        <v>1199</v>
      </c>
      <c r="B42" s="1200"/>
      <c r="C42" s="1200"/>
      <c r="D42" s="1200"/>
      <c r="E42" s="1236"/>
    </row>
    <row r="43" spans="1:5" ht="18" customHeight="1" x14ac:dyDescent="0.2">
      <c r="A43" s="1191" t="s">
        <v>1200</v>
      </c>
      <c r="B43" s="1200"/>
      <c r="C43" s="1200"/>
      <c r="D43" s="1200"/>
      <c r="E43" s="1236"/>
    </row>
    <row r="44" spans="1:5" ht="25.5" customHeight="1" x14ac:dyDescent="0.2">
      <c r="A44" s="1191" t="s">
        <v>1201</v>
      </c>
      <c r="B44" s="1200"/>
      <c r="C44" s="1200"/>
      <c r="D44" s="1200"/>
      <c r="E44" s="1236"/>
    </row>
    <row r="45" spans="1:5" ht="68.25" customHeight="1" x14ac:dyDescent="0.2">
      <c r="A45" s="1191" t="s">
        <v>1202</v>
      </c>
      <c r="B45" s="1200"/>
      <c r="C45" s="1200"/>
      <c r="D45" s="1200"/>
      <c r="E45" s="1236"/>
    </row>
    <row r="46" spans="1:5" ht="40.5" customHeight="1" x14ac:dyDescent="0.2">
      <c r="A46" s="1191" t="s">
        <v>1203</v>
      </c>
      <c r="B46" s="1200"/>
      <c r="C46" s="1200"/>
      <c r="D46" s="1200"/>
      <c r="E46" s="1236"/>
    </row>
    <row r="47" spans="1:5" ht="79.5" customHeight="1" x14ac:dyDescent="0.2">
      <c r="A47" s="1191" t="s">
        <v>1204</v>
      </c>
      <c r="B47" s="1200"/>
      <c r="C47" s="1200"/>
      <c r="D47" s="1200"/>
      <c r="E47" s="1236"/>
    </row>
    <row r="48" spans="1:5" ht="28.5" customHeight="1" x14ac:dyDescent="0.2">
      <c r="A48" s="1191" t="s">
        <v>1205</v>
      </c>
      <c r="B48" s="1200"/>
      <c r="C48" s="1200"/>
      <c r="D48" s="1200"/>
      <c r="E48" s="1236"/>
    </row>
    <row r="49" spans="1:5" ht="18" customHeight="1" x14ac:dyDescent="0.2">
      <c r="A49" s="1191" t="s">
        <v>1206</v>
      </c>
      <c r="B49" s="1200"/>
      <c r="C49" s="1200"/>
      <c r="D49" s="1200"/>
      <c r="E49" s="1236"/>
    </row>
    <row r="50" spans="1:5" ht="33.75" customHeight="1" x14ac:dyDescent="0.2">
      <c r="A50" s="1191" t="s">
        <v>1207</v>
      </c>
      <c r="B50" s="1200"/>
      <c r="C50" s="1200"/>
      <c r="D50" s="1200"/>
      <c r="E50" s="1236"/>
    </row>
    <row r="51" spans="1:5" ht="32.25" customHeight="1" x14ac:dyDescent="0.2">
      <c r="A51" s="1191" t="s">
        <v>1208</v>
      </c>
      <c r="B51" s="1200"/>
      <c r="C51" s="1200"/>
      <c r="D51" s="1200"/>
      <c r="E51" s="1236"/>
    </row>
    <row r="52" spans="1:5" ht="54" customHeight="1" x14ac:dyDescent="0.2">
      <c r="A52" s="1191" t="s">
        <v>1209</v>
      </c>
      <c r="B52" s="1200"/>
      <c r="C52" s="1200"/>
      <c r="D52" s="1200"/>
      <c r="E52" s="1236"/>
    </row>
    <row r="53" spans="1:5" ht="18" customHeight="1" x14ac:dyDescent="0.2">
      <c r="A53" s="1191" t="s">
        <v>1210</v>
      </c>
      <c r="B53" s="1200"/>
      <c r="C53" s="1200"/>
      <c r="D53" s="1200"/>
      <c r="E53" s="1236"/>
    </row>
    <row r="54" spans="1:5" ht="28.5" customHeight="1" x14ac:dyDescent="0.2">
      <c r="A54" s="1191" t="s">
        <v>1211</v>
      </c>
      <c r="B54" s="1200"/>
      <c r="C54" s="1200"/>
      <c r="D54" s="1200"/>
      <c r="E54" s="1236"/>
    </row>
    <row r="55" spans="1:5" ht="26.25" customHeight="1" x14ac:dyDescent="0.2">
      <c r="A55" s="1191" t="s">
        <v>1212</v>
      </c>
      <c r="B55" s="1200"/>
      <c r="C55" s="1200"/>
      <c r="D55" s="1200"/>
      <c r="E55" s="1236"/>
    </row>
    <row r="56" spans="1:5" ht="45" customHeight="1" x14ac:dyDescent="0.2">
      <c r="A56" s="1191" t="s">
        <v>1213</v>
      </c>
      <c r="B56" s="1200"/>
      <c r="C56" s="1200"/>
      <c r="D56" s="1200"/>
      <c r="E56" s="1236"/>
    </row>
    <row r="57" spans="1:5" ht="32.25" customHeight="1" x14ac:dyDescent="0.2">
      <c r="A57" s="1191" t="s">
        <v>1214</v>
      </c>
      <c r="B57" s="1200"/>
      <c r="C57" s="1200"/>
      <c r="D57" s="1200"/>
      <c r="E57" s="1236"/>
    </row>
    <row r="58" spans="1:5" ht="30.75" customHeight="1" x14ac:dyDescent="0.2">
      <c r="A58" s="1191" t="s">
        <v>1215</v>
      </c>
      <c r="B58" s="1200"/>
      <c r="C58" s="1200"/>
      <c r="D58" s="1200"/>
      <c r="E58" s="1236"/>
    </row>
    <row r="59" spans="1:5" ht="28.5" customHeight="1" x14ac:dyDescent="0.2">
      <c r="A59" s="1191" t="s">
        <v>1216</v>
      </c>
      <c r="B59" s="1200"/>
      <c r="C59" s="1200"/>
      <c r="D59" s="1200"/>
      <c r="E59" s="1236"/>
    </row>
    <row r="60" spans="1:5" ht="28.5" customHeight="1" x14ac:dyDescent="0.2">
      <c r="A60" s="1191" t="s">
        <v>1217</v>
      </c>
      <c r="B60" s="1200"/>
      <c r="C60" s="1200"/>
      <c r="D60" s="1200"/>
      <c r="E60" s="1236"/>
    </row>
    <row r="61" spans="1:5" ht="18" customHeight="1" x14ac:dyDescent="0.2">
      <c r="A61" s="1191" t="s">
        <v>1218</v>
      </c>
      <c r="B61" s="1200"/>
      <c r="C61" s="1200"/>
      <c r="D61" s="1200"/>
      <c r="E61" s="1236"/>
    </row>
    <row r="62" spans="1:5" ht="30" customHeight="1" x14ac:dyDescent="0.2">
      <c r="A62" s="1191" t="s">
        <v>1219</v>
      </c>
      <c r="B62" s="1200"/>
      <c r="C62" s="1200"/>
      <c r="D62" s="1200"/>
      <c r="E62" s="1236"/>
    </row>
    <row r="63" spans="1:5" ht="18" customHeight="1" x14ac:dyDescent="0.2">
      <c r="A63" s="1191" t="s">
        <v>1220</v>
      </c>
      <c r="B63" s="1200"/>
      <c r="C63" s="1200"/>
      <c r="D63" s="1200"/>
      <c r="E63" s="1236"/>
    </row>
    <row r="64" spans="1:5" ht="39" customHeight="1" x14ac:dyDescent="0.2">
      <c r="A64" s="1191" t="s">
        <v>1221</v>
      </c>
      <c r="B64" s="1200"/>
      <c r="C64" s="1200"/>
      <c r="D64" s="1200"/>
      <c r="E64" s="1236"/>
    </row>
    <row r="65" spans="1:5" ht="28.5" customHeight="1" x14ac:dyDescent="0.2">
      <c r="A65" s="1191" t="s">
        <v>1222</v>
      </c>
      <c r="B65" s="1200"/>
      <c r="C65" s="1200"/>
      <c r="D65" s="1200"/>
      <c r="E65" s="1236"/>
    </row>
    <row r="66" spans="1:5" ht="27.75" customHeight="1" x14ac:dyDescent="0.2">
      <c r="A66" s="1191" t="s">
        <v>1223</v>
      </c>
      <c r="B66" s="1200"/>
      <c r="C66" s="1200"/>
      <c r="D66" s="1200"/>
      <c r="E66" s="1236"/>
    </row>
    <row r="67" spans="1:5" ht="18" customHeight="1" x14ac:dyDescent="0.2">
      <c r="A67" s="1191" t="s">
        <v>1224</v>
      </c>
      <c r="B67" s="1200"/>
      <c r="C67" s="1200"/>
      <c r="D67" s="1200"/>
      <c r="E67" s="1236"/>
    </row>
    <row r="68" spans="1:5" ht="18" customHeight="1" x14ac:dyDescent="0.2">
      <c r="A68" s="1191" t="s">
        <v>1225</v>
      </c>
      <c r="B68" s="1200"/>
      <c r="C68" s="1200"/>
      <c r="D68" s="1200"/>
      <c r="E68" s="1236"/>
    </row>
    <row r="69" spans="1:5" ht="18" customHeight="1" x14ac:dyDescent="0.2">
      <c r="A69" s="1191" t="s">
        <v>1226</v>
      </c>
      <c r="B69" s="1200"/>
      <c r="C69" s="1200"/>
      <c r="D69" s="1200"/>
      <c r="E69" s="1236"/>
    </row>
    <row r="70" spans="1:5" ht="18" customHeight="1" x14ac:dyDescent="0.2">
      <c r="A70" s="1191" t="s">
        <v>1227</v>
      </c>
      <c r="B70" s="1200"/>
      <c r="C70" s="1200"/>
      <c r="D70" s="1200"/>
      <c r="E70" s="1236"/>
    </row>
    <row r="71" spans="1:5" ht="18" customHeight="1" x14ac:dyDescent="0.2">
      <c r="A71" s="1191" t="s">
        <v>1228</v>
      </c>
      <c r="B71" s="1200"/>
      <c r="C71" s="1200"/>
      <c r="D71" s="1200"/>
      <c r="E71" s="1236"/>
    </row>
    <row r="72" spans="1:5" ht="18" customHeight="1" x14ac:dyDescent="0.2">
      <c r="A72" s="1191" t="s">
        <v>1229</v>
      </c>
      <c r="B72" s="1200"/>
      <c r="C72" s="1200"/>
      <c r="D72" s="1200"/>
      <c r="E72" s="1236"/>
    </row>
    <row r="73" spans="1:5" ht="18" customHeight="1" x14ac:dyDescent="0.2">
      <c r="A73" s="1191" t="s">
        <v>1230</v>
      </c>
      <c r="B73" s="1200"/>
      <c r="C73" s="1200"/>
      <c r="D73" s="1200"/>
      <c r="E73" s="1236"/>
    </row>
    <row r="74" spans="1:5" ht="18" customHeight="1" x14ac:dyDescent="0.2">
      <c r="A74" s="1191" t="s">
        <v>1231</v>
      </c>
      <c r="B74" s="1200"/>
      <c r="C74" s="1200"/>
      <c r="D74" s="1200"/>
      <c r="E74" s="1236"/>
    </row>
    <row r="75" spans="1:5" ht="18" customHeight="1" x14ac:dyDescent="0.2">
      <c r="A75" s="1191" t="s">
        <v>1232</v>
      </c>
      <c r="B75" s="1200"/>
      <c r="C75" s="1200"/>
      <c r="D75" s="1200"/>
      <c r="E75" s="1236"/>
    </row>
    <row r="76" spans="1:5" ht="18" customHeight="1" x14ac:dyDescent="0.2">
      <c r="A76" s="1191" t="s">
        <v>1233</v>
      </c>
      <c r="B76" s="1200"/>
      <c r="C76" s="1200"/>
      <c r="D76" s="1200"/>
      <c r="E76" s="1236"/>
    </row>
    <row r="77" spans="1:5" ht="18" customHeight="1" x14ac:dyDescent="0.2">
      <c r="A77" s="1191" t="s">
        <v>1234</v>
      </c>
      <c r="B77" s="1200"/>
      <c r="C77" s="1200"/>
      <c r="D77" s="1200"/>
      <c r="E77" s="1236"/>
    </row>
    <row r="78" spans="1:5" ht="18" customHeight="1" x14ac:dyDescent="0.2">
      <c r="A78" s="1191" t="s">
        <v>1235</v>
      </c>
      <c r="B78" s="1200"/>
      <c r="C78" s="1200"/>
      <c r="D78" s="1200"/>
      <c r="E78" s="1236"/>
    </row>
    <row r="79" spans="1:5" ht="18" customHeight="1" x14ac:dyDescent="0.2">
      <c r="A79" s="1191" t="s">
        <v>1236</v>
      </c>
      <c r="B79" s="1200"/>
      <c r="C79" s="1200"/>
      <c r="D79" s="1200"/>
      <c r="E79" s="1236"/>
    </row>
    <row r="80" spans="1:5" ht="18" customHeight="1" x14ac:dyDescent="0.2">
      <c r="A80" s="1191" t="s">
        <v>1237</v>
      </c>
      <c r="B80" s="1200"/>
      <c r="C80" s="1200"/>
      <c r="D80" s="1200"/>
      <c r="E80" s="1236"/>
    </row>
    <row r="81" spans="1:5" ht="18" customHeight="1" x14ac:dyDescent="0.2">
      <c r="A81" s="1191" t="s">
        <v>1238</v>
      </c>
      <c r="B81" s="1200"/>
      <c r="C81" s="1200"/>
      <c r="D81" s="1200"/>
      <c r="E81" s="1236"/>
    </row>
    <row r="82" spans="1:5" ht="18" customHeight="1" x14ac:dyDescent="0.2">
      <c r="A82" s="1191" t="s">
        <v>1239</v>
      </c>
      <c r="B82" s="1200"/>
      <c r="C82" s="1200"/>
      <c r="D82" s="1200"/>
      <c r="E82" s="1236"/>
    </row>
    <row r="83" spans="1:5" ht="18" customHeight="1" x14ac:dyDescent="0.2">
      <c r="A83" s="1191" t="s">
        <v>1240</v>
      </c>
      <c r="B83" s="1200"/>
      <c r="C83" s="1200"/>
      <c r="D83" s="1200"/>
      <c r="E83" s="1236"/>
    </row>
    <row r="84" spans="1:5" ht="18" customHeight="1" x14ac:dyDescent="0.2">
      <c r="A84" s="1191" t="s">
        <v>1241</v>
      </c>
      <c r="B84" s="1200"/>
      <c r="C84" s="1200"/>
      <c r="D84" s="1200"/>
      <c r="E84" s="1236"/>
    </row>
    <row r="85" spans="1:5" ht="18" customHeight="1" x14ac:dyDescent="0.2">
      <c r="A85" s="1191" t="s">
        <v>1242</v>
      </c>
      <c r="B85" s="1200"/>
      <c r="C85" s="1200"/>
      <c r="D85" s="1200"/>
      <c r="E85" s="1236"/>
    </row>
    <row r="86" spans="1:5" ht="18" customHeight="1" x14ac:dyDescent="0.2">
      <c r="A86" s="1191" t="s">
        <v>1243</v>
      </c>
      <c r="B86" s="1200"/>
      <c r="C86" s="1200"/>
      <c r="D86" s="1200"/>
      <c r="E86" s="1236"/>
    </row>
    <row r="87" spans="1:5" ht="18" customHeight="1" x14ac:dyDescent="0.2">
      <c r="A87" s="227"/>
      <c r="B87" s="226"/>
      <c r="C87" s="226"/>
      <c r="D87" s="226"/>
      <c r="E87" s="228"/>
    </row>
    <row r="88" spans="1:5" ht="40.5" customHeight="1" x14ac:dyDescent="0.2">
      <c r="A88" s="1191" t="s">
        <v>1244</v>
      </c>
      <c r="B88" s="1200"/>
      <c r="C88" s="1200"/>
      <c r="D88" s="1200"/>
      <c r="E88" s="1236"/>
    </row>
    <row r="89" spans="1:5" ht="18" customHeight="1" x14ac:dyDescent="0.2">
      <c r="A89" s="1191" t="s">
        <v>1245</v>
      </c>
      <c r="B89" s="1200"/>
      <c r="C89" s="1200"/>
      <c r="D89" s="1200"/>
      <c r="E89" s="1236"/>
    </row>
    <row r="90" spans="1:5" ht="45.75" customHeight="1" x14ac:dyDescent="0.2">
      <c r="A90" s="1191" t="s">
        <v>1246</v>
      </c>
      <c r="B90" s="1200"/>
      <c r="C90" s="1200"/>
      <c r="D90" s="1200"/>
      <c r="E90" s="1236"/>
    </row>
    <row r="91" spans="1:5" ht="26.25" customHeight="1" x14ac:dyDescent="0.2">
      <c r="A91" s="1191" t="s">
        <v>1247</v>
      </c>
      <c r="B91" s="1200"/>
      <c r="C91" s="1200"/>
      <c r="D91" s="1200"/>
      <c r="E91" s="1236"/>
    </row>
    <row r="92" spans="1:5" ht="18" customHeight="1" x14ac:dyDescent="0.2">
      <c r="A92" s="1191" t="s">
        <v>1248</v>
      </c>
      <c r="B92" s="1200"/>
      <c r="C92" s="1200"/>
      <c r="D92" s="1200"/>
      <c r="E92" s="1236"/>
    </row>
    <row r="93" spans="1:5" ht="29.25" customHeight="1" x14ac:dyDescent="0.2">
      <c r="A93" s="1191" t="s">
        <v>1249</v>
      </c>
      <c r="B93" s="1200"/>
      <c r="C93" s="1200"/>
      <c r="D93" s="1200"/>
      <c r="E93" s="1236"/>
    </row>
    <row r="94" spans="1:5" ht="32.25" customHeight="1" x14ac:dyDescent="0.2">
      <c r="A94" s="1191" t="s">
        <v>1250</v>
      </c>
      <c r="B94" s="1200"/>
      <c r="C94" s="1200"/>
      <c r="D94" s="1200"/>
      <c r="E94" s="1236"/>
    </row>
    <row r="95" spans="1:5" ht="26.25" customHeight="1" x14ac:dyDescent="0.2">
      <c r="A95" s="1191" t="s">
        <v>1251</v>
      </c>
      <c r="B95" s="1200"/>
      <c r="C95" s="1200"/>
      <c r="D95" s="1200"/>
      <c r="E95" s="1236"/>
    </row>
    <row r="96" spans="1:5" ht="45.75" customHeight="1" x14ac:dyDescent="0.2">
      <c r="A96" s="1191" t="s">
        <v>1252</v>
      </c>
      <c r="B96" s="1200"/>
      <c r="C96" s="1200"/>
      <c r="D96" s="1200"/>
      <c r="E96" s="1236"/>
    </row>
    <row r="97" spans="1:5" ht="42.75" customHeight="1" x14ac:dyDescent="0.2">
      <c r="A97" s="1191" t="s">
        <v>1253</v>
      </c>
      <c r="B97" s="1200"/>
      <c r="C97" s="1200"/>
      <c r="D97" s="1200"/>
      <c r="E97" s="1236"/>
    </row>
    <row r="98" spans="1:5" ht="18" customHeight="1" x14ac:dyDescent="0.2">
      <c r="A98" s="1191" t="s">
        <v>1254</v>
      </c>
      <c r="B98" s="1200"/>
      <c r="C98" s="1200"/>
      <c r="D98" s="1200"/>
      <c r="E98" s="1236"/>
    </row>
    <row r="99" spans="1:5" ht="54.75" customHeight="1" x14ac:dyDescent="0.2">
      <c r="A99" s="1191" t="s">
        <v>1255</v>
      </c>
      <c r="B99" s="1200"/>
      <c r="C99" s="1200"/>
      <c r="D99" s="1200"/>
      <c r="E99" s="1236"/>
    </row>
    <row r="100" spans="1:5" ht="18" customHeight="1" thickBot="1" x14ac:dyDescent="0.25">
      <c r="A100" s="1194" t="s">
        <v>1256</v>
      </c>
      <c r="B100" s="1238"/>
      <c r="C100" s="1238"/>
      <c r="D100" s="1238"/>
      <c r="E100" s="1239"/>
    </row>
  </sheetData>
  <sheetProtection algorithmName="SHA-512" hashValue="vIjFGzIYkQHsgdsuUFX3+BtYoC2ytHyFeYoKKG49DxN/AMv7k65qhk4DjvpYZcpuos5AXmRvJvu3cwQbu2WCZA==" saltValue="RzNJEhMoj2OszTH/qPdXNg==" spinCount="100000" sheet="1" formatCells="0" formatColumns="0" formatRows="0"/>
  <mergeCells count="98">
    <mergeCell ref="A6:E6"/>
    <mergeCell ref="A7:E7"/>
    <mergeCell ref="A8:E8"/>
    <mergeCell ref="A5:E5"/>
    <mergeCell ref="A1:A3"/>
    <mergeCell ref="B1:E1"/>
    <mergeCell ref="B2:E2"/>
    <mergeCell ref="B3:C3"/>
    <mergeCell ref="D3:E3"/>
    <mergeCell ref="A9:E9"/>
    <mergeCell ref="A10:E10"/>
    <mergeCell ref="A11:E11"/>
    <mergeCell ref="A18:E18"/>
    <mergeCell ref="A19:E19"/>
    <mergeCell ref="A12:E12"/>
    <mergeCell ref="A23:E23"/>
    <mergeCell ref="A24:E24"/>
    <mergeCell ref="A25:E25"/>
    <mergeCell ref="A30:E30"/>
    <mergeCell ref="A22:E22"/>
    <mergeCell ref="A27:E27"/>
    <mergeCell ref="A28:E28"/>
    <mergeCell ref="A35:E35"/>
    <mergeCell ref="A36:E36"/>
    <mergeCell ref="A37:E37"/>
    <mergeCell ref="A38:E38"/>
    <mergeCell ref="A13:E13"/>
    <mergeCell ref="A31:E31"/>
    <mergeCell ref="A32:E32"/>
    <mergeCell ref="A33:E33"/>
    <mergeCell ref="A29:E29"/>
    <mergeCell ref="A14:E14"/>
    <mergeCell ref="A15:E15"/>
    <mergeCell ref="A17:E17"/>
    <mergeCell ref="A16:E16"/>
    <mergeCell ref="A20:E20"/>
    <mergeCell ref="A21:E21"/>
    <mergeCell ref="A26:E26"/>
    <mergeCell ref="A55:E55"/>
    <mergeCell ref="A56:E56"/>
    <mergeCell ref="A57:E57"/>
    <mergeCell ref="A58:E58"/>
    <mergeCell ref="A59:E59"/>
    <mergeCell ref="A50:E50"/>
    <mergeCell ref="A51:E51"/>
    <mergeCell ref="A52:E52"/>
    <mergeCell ref="A53:E53"/>
    <mergeCell ref="A54:E54"/>
    <mergeCell ref="A40:E40"/>
    <mergeCell ref="A41:E41"/>
    <mergeCell ref="A42:E42"/>
    <mergeCell ref="A43:E43"/>
    <mergeCell ref="A49:E49"/>
    <mergeCell ref="A44:E44"/>
    <mergeCell ref="A45:E45"/>
    <mergeCell ref="A46:E46"/>
    <mergeCell ref="A47:E47"/>
    <mergeCell ref="A48:E48"/>
    <mergeCell ref="A60:E60"/>
    <mergeCell ref="A61:E61"/>
    <mergeCell ref="A62:E62"/>
    <mergeCell ref="A63:E63"/>
    <mergeCell ref="A64:E64"/>
    <mergeCell ref="A65:E65"/>
    <mergeCell ref="A66:E66"/>
    <mergeCell ref="A67:E67"/>
    <mergeCell ref="A68:E68"/>
    <mergeCell ref="A69:E69"/>
    <mergeCell ref="A70:E70"/>
    <mergeCell ref="A71:E71"/>
    <mergeCell ref="A72:E72"/>
    <mergeCell ref="A73:E73"/>
    <mergeCell ref="A74:E74"/>
    <mergeCell ref="A80:E80"/>
    <mergeCell ref="A81:E81"/>
    <mergeCell ref="A82:E82"/>
    <mergeCell ref="A83:E83"/>
    <mergeCell ref="A75:E75"/>
    <mergeCell ref="A76:E76"/>
    <mergeCell ref="A77:E77"/>
    <mergeCell ref="A78:E78"/>
    <mergeCell ref="A79:E79"/>
    <mergeCell ref="A84:E84"/>
    <mergeCell ref="A85:E85"/>
    <mergeCell ref="A86:E86"/>
    <mergeCell ref="A88:E88"/>
    <mergeCell ref="A89:E89"/>
    <mergeCell ref="A90:E90"/>
    <mergeCell ref="A91:E91"/>
    <mergeCell ref="A92:E92"/>
    <mergeCell ref="A93:E93"/>
    <mergeCell ref="A94:E94"/>
    <mergeCell ref="A100:E100"/>
    <mergeCell ref="A95:E95"/>
    <mergeCell ref="A96:E96"/>
    <mergeCell ref="A97:E97"/>
    <mergeCell ref="A98:E98"/>
    <mergeCell ref="A99:E99"/>
  </mergeCells>
  <hyperlinks>
    <hyperlink ref="F1" location="ins" display="Instructivo" xr:uid="{00000000-0004-0000-2100-000000000000}"/>
    <hyperlink ref="F2" location="PC" display="Presupuesto contrato" xr:uid="{00000000-0004-0000-2100-000001000000}"/>
    <hyperlink ref="F3" location="PCV" display="Presupuesto convenio" xr:uid="{00000000-0004-0000-2100-000002000000}"/>
    <hyperlink ref="G1" location="MCOP1" display="Memoria de cálculo opc 1" xr:uid="{00000000-0004-0000-2100-000003000000}"/>
    <hyperlink ref="G2" location="MCCOP2" display="Memoria de cálculo opc 2" xr:uid="{00000000-0004-0000-2100-000004000000}"/>
    <hyperlink ref="G3" location="MCCOP3" display="Memoria de cálculo opc 3" xr:uid="{00000000-0004-0000-2100-000005000000}"/>
    <hyperlink ref="H1" location="gtosadm2" display="Gastos de adm" xr:uid="{00000000-0004-0000-2100-000006000000}"/>
    <hyperlink ref="A21" r:id="rId1" xr:uid="{00000000-0004-0000-2100-000007000000}"/>
  </hyperlinks>
  <printOptions horizontalCentered="1"/>
  <pageMargins left="0" right="0" top="0" bottom="0" header="0" footer="0"/>
  <pageSetup scale="85" fitToHeight="0" orientation="portrait" r:id="rId2"/>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Hoja11">
    <tabColor theme="0" tint="-0.249977111117893"/>
    <pageSetUpPr fitToPage="1"/>
  </sheetPr>
  <dimension ref="A1:G45"/>
  <sheetViews>
    <sheetView showGridLines="0" zoomScaleNormal="100" workbookViewId="0">
      <selection activeCell="A17" sqref="A17:E17"/>
    </sheetView>
  </sheetViews>
  <sheetFormatPr baseColWidth="10" defaultColWidth="18.83203125" defaultRowHeight="18" customHeight="1" x14ac:dyDescent="0.2"/>
  <cols>
    <col min="1" max="5" width="30.83203125" style="11" customWidth="1"/>
    <col min="6" max="6" width="18.83203125" style="11"/>
    <col min="7" max="7" width="25.83203125" style="11" customWidth="1"/>
    <col min="8" max="16384" width="18.83203125" style="11"/>
  </cols>
  <sheetData>
    <row r="1" spans="1:7" ht="18" customHeight="1" x14ac:dyDescent="0.2">
      <c r="A1" s="738"/>
      <c r="B1" s="739" t="s">
        <v>0</v>
      </c>
      <c r="C1" s="739"/>
      <c r="D1" s="739"/>
      <c r="E1" s="814"/>
      <c r="F1" s="380" t="s">
        <v>104</v>
      </c>
      <c r="G1" s="383" t="s">
        <v>1257</v>
      </c>
    </row>
    <row r="2" spans="1:7" ht="18" customHeight="1" x14ac:dyDescent="0.2">
      <c r="A2" s="740"/>
      <c r="B2" s="741" t="s">
        <v>1258</v>
      </c>
      <c r="C2" s="741"/>
      <c r="D2" s="741"/>
      <c r="E2" s="816"/>
      <c r="G2" s="383" t="s">
        <v>1259</v>
      </c>
    </row>
    <row r="3" spans="1:7" ht="18" customHeight="1" thickBot="1" x14ac:dyDescent="0.25">
      <c r="A3" s="742"/>
      <c r="B3" s="743" t="s">
        <v>2</v>
      </c>
      <c r="C3" s="743"/>
      <c r="D3" s="743" t="str">
        <f>Instructivo!G3</f>
        <v>VERSIÓN: 04</v>
      </c>
      <c r="E3" s="818"/>
      <c r="G3" s="383" t="s">
        <v>1260</v>
      </c>
    </row>
    <row r="5" spans="1:7" ht="64.5" customHeight="1" x14ac:dyDescent="0.2">
      <c r="A5" s="1263" t="s">
        <v>1261</v>
      </c>
      <c r="B5" s="1264"/>
      <c r="C5" s="1264"/>
      <c r="D5" s="1264"/>
      <c r="E5" s="1265"/>
    </row>
    <row r="7" spans="1:7" ht="18" customHeight="1" x14ac:dyDescent="0.2">
      <c r="A7" s="1266" t="s">
        <v>1262</v>
      </c>
      <c r="B7" s="1266"/>
      <c r="C7" s="1266"/>
      <c r="D7" s="1266"/>
      <c r="E7" s="1266"/>
    </row>
    <row r="8" spans="1:7" ht="18" customHeight="1" x14ac:dyDescent="0.2">
      <c r="A8" s="1261" t="s">
        <v>1263</v>
      </c>
      <c r="B8" s="1261"/>
      <c r="C8" s="1261"/>
      <c r="D8" s="1261"/>
      <c r="E8" s="1261"/>
    </row>
    <row r="9" spans="1:7" ht="27.75" customHeight="1" x14ac:dyDescent="0.2">
      <c r="A9" s="1261" t="s">
        <v>1264</v>
      </c>
      <c r="B9" s="1261"/>
      <c r="C9" s="1261"/>
      <c r="D9" s="1261"/>
      <c r="E9" s="1261"/>
    </row>
    <row r="10" spans="1:7" ht="39" customHeight="1" x14ac:dyDescent="0.2">
      <c r="A10" s="1261" t="s">
        <v>1265</v>
      </c>
      <c r="B10" s="1261"/>
      <c r="C10" s="1261"/>
      <c r="D10" s="1261"/>
      <c r="E10" s="1261"/>
    </row>
    <row r="11" spans="1:7" ht="26.25" customHeight="1" x14ac:dyDescent="0.2">
      <c r="A11" s="1261" t="s">
        <v>1266</v>
      </c>
      <c r="B11" s="1261"/>
      <c r="C11" s="1261"/>
      <c r="D11" s="1261"/>
      <c r="E11" s="1261"/>
    </row>
    <row r="12" spans="1:7" ht="30.75" customHeight="1" x14ac:dyDescent="0.2">
      <c r="A12" s="1261" t="s">
        <v>1267</v>
      </c>
      <c r="B12" s="1261"/>
      <c r="C12" s="1261"/>
      <c r="D12" s="1261"/>
      <c r="E12" s="1261"/>
    </row>
    <row r="13" spans="1:7" ht="27.75" customHeight="1" x14ac:dyDescent="0.2">
      <c r="A13" s="1261" t="s">
        <v>1268</v>
      </c>
      <c r="B13" s="1261"/>
      <c r="C13" s="1261"/>
      <c r="D13" s="1261"/>
      <c r="E13" s="1261"/>
    </row>
    <row r="14" spans="1:7" ht="54.75" customHeight="1" x14ac:dyDescent="0.2">
      <c r="A14" s="1261" t="s">
        <v>1269</v>
      </c>
      <c r="B14" s="1261"/>
      <c r="C14" s="1261"/>
      <c r="D14" s="1261"/>
      <c r="E14" s="1261"/>
    </row>
    <row r="15" spans="1:7" ht="154.5" customHeight="1" x14ac:dyDescent="0.2">
      <c r="A15" s="1262" t="s">
        <v>1270</v>
      </c>
      <c r="B15" s="1261"/>
      <c r="C15" s="1261"/>
      <c r="D15" s="1261"/>
      <c r="E15" s="1261"/>
    </row>
    <row r="16" spans="1:7" ht="18" customHeight="1" x14ac:dyDescent="0.2">
      <c r="A16" s="13"/>
      <c r="B16" s="13"/>
      <c r="C16" s="13"/>
      <c r="D16" s="13"/>
      <c r="E16" s="13"/>
    </row>
    <row r="17" spans="1:5" ht="18" customHeight="1" x14ac:dyDescent="0.2">
      <c r="A17" s="1266" t="s">
        <v>1271</v>
      </c>
      <c r="B17" s="1266"/>
      <c r="C17" s="1266"/>
      <c r="D17" s="1266"/>
      <c r="E17" s="1266"/>
    </row>
    <row r="18" spans="1:5" ht="18" customHeight="1" x14ac:dyDescent="0.2">
      <c r="A18" s="1262" t="s">
        <v>1272</v>
      </c>
      <c r="B18" s="1261"/>
      <c r="C18" s="1261"/>
      <c r="D18" s="1261"/>
      <c r="E18" s="1261"/>
    </row>
    <row r="19" spans="1:5" ht="60.75" customHeight="1" x14ac:dyDescent="0.2">
      <c r="A19" s="1262" t="s">
        <v>1273</v>
      </c>
      <c r="B19" s="1261"/>
      <c r="C19" s="1261"/>
      <c r="D19" s="1261"/>
      <c r="E19" s="1261"/>
    </row>
    <row r="20" spans="1:5" ht="29.25" customHeight="1" x14ac:dyDescent="0.2">
      <c r="A20" s="1261" t="s">
        <v>1274</v>
      </c>
      <c r="B20" s="1261"/>
      <c r="C20" s="1261"/>
      <c r="D20" s="1261"/>
      <c r="E20" s="1261"/>
    </row>
    <row r="21" spans="1:5" ht="27.75" customHeight="1" x14ac:dyDescent="0.2">
      <c r="A21" s="1261" t="s">
        <v>1275</v>
      </c>
      <c r="B21" s="1261"/>
      <c r="C21" s="1261"/>
      <c r="D21" s="1261"/>
      <c r="E21" s="1261"/>
    </row>
    <row r="22" spans="1:5" ht="28.5" customHeight="1" x14ac:dyDescent="0.2">
      <c r="A22" s="1261" t="s">
        <v>1276</v>
      </c>
      <c r="B22" s="1261"/>
      <c r="C22" s="1261"/>
      <c r="D22" s="1261"/>
      <c r="E22" s="1261"/>
    </row>
    <row r="23" spans="1:5" ht="42" customHeight="1" x14ac:dyDescent="0.2">
      <c r="A23" s="1261" t="s">
        <v>1277</v>
      </c>
      <c r="B23" s="1261"/>
      <c r="C23" s="1261"/>
      <c r="D23" s="1261"/>
      <c r="E23" s="1261"/>
    </row>
    <row r="24" spans="1:5" ht="27" customHeight="1" x14ac:dyDescent="0.2">
      <c r="A24" s="1261" t="s">
        <v>1276</v>
      </c>
      <c r="B24" s="1261"/>
      <c r="C24" s="1261"/>
      <c r="D24" s="1261"/>
      <c r="E24" s="1261"/>
    </row>
    <row r="25" spans="1:5" ht="18" customHeight="1" x14ac:dyDescent="0.2">
      <c r="A25" s="1261" t="s">
        <v>1278</v>
      </c>
      <c r="B25" s="1261"/>
      <c r="C25" s="1261"/>
      <c r="D25" s="1261"/>
      <c r="E25" s="1261"/>
    </row>
    <row r="26" spans="1:5" ht="27.75" customHeight="1" x14ac:dyDescent="0.2">
      <c r="A26" s="1261" t="s">
        <v>1279</v>
      </c>
      <c r="B26" s="1261"/>
      <c r="C26" s="1261"/>
      <c r="D26" s="1261"/>
      <c r="E26" s="1261"/>
    </row>
    <row r="27" spans="1:5" ht="18" customHeight="1" x14ac:dyDescent="0.2">
      <c r="A27" s="1261" t="s">
        <v>1280</v>
      </c>
      <c r="B27" s="1261"/>
      <c r="C27" s="1261"/>
      <c r="D27" s="1261"/>
      <c r="E27" s="1261"/>
    </row>
    <row r="28" spans="1:5" ht="18" customHeight="1" x14ac:dyDescent="0.2">
      <c r="A28" s="1261" t="s">
        <v>1281</v>
      </c>
      <c r="B28" s="1261"/>
      <c r="C28" s="1261"/>
      <c r="D28" s="1261"/>
      <c r="E28" s="1261"/>
    </row>
    <row r="29" spans="1:5" ht="18" customHeight="1" x14ac:dyDescent="0.2">
      <c r="A29" s="1261" t="s">
        <v>1282</v>
      </c>
      <c r="B29" s="1261"/>
      <c r="C29" s="1261"/>
      <c r="D29" s="1261"/>
      <c r="E29" s="1261"/>
    </row>
    <row r="30" spans="1:5" ht="54.75" customHeight="1" x14ac:dyDescent="0.2">
      <c r="A30" s="1261" t="s">
        <v>1283</v>
      </c>
      <c r="B30" s="1261"/>
      <c r="C30" s="1261"/>
      <c r="D30" s="1261"/>
      <c r="E30" s="1261"/>
    </row>
    <row r="31" spans="1:5" ht="52.5" customHeight="1" x14ac:dyDescent="0.2">
      <c r="A31" s="1261" t="s">
        <v>1284</v>
      </c>
      <c r="B31" s="1261"/>
      <c r="C31" s="1261"/>
      <c r="D31" s="1261"/>
      <c r="E31" s="1261"/>
    </row>
    <row r="32" spans="1:5" ht="29.25" customHeight="1" x14ac:dyDescent="0.2">
      <c r="A32" s="1261" t="s">
        <v>1285</v>
      </c>
      <c r="B32" s="1261"/>
      <c r="C32" s="1261"/>
      <c r="D32" s="1261"/>
      <c r="E32" s="1261"/>
    </row>
    <row r="33" spans="1:5" ht="51.75" customHeight="1" x14ac:dyDescent="0.2">
      <c r="A33" s="1261" t="s">
        <v>1286</v>
      </c>
      <c r="B33" s="1261"/>
      <c r="C33" s="1261"/>
      <c r="D33" s="1261"/>
      <c r="E33" s="1261"/>
    </row>
    <row r="34" spans="1:5" ht="67.5" customHeight="1" x14ac:dyDescent="0.2">
      <c r="A34" s="1261" t="s">
        <v>1287</v>
      </c>
      <c r="B34" s="1261"/>
      <c r="C34" s="1261"/>
      <c r="D34" s="1261"/>
      <c r="E34" s="1261"/>
    </row>
    <row r="35" spans="1:5" ht="33" customHeight="1" x14ac:dyDescent="0.2">
      <c r="A35" s="1262" t="s">
        <v>1288</v>
      </c>
      <c r="B35" s="1262"/>
      <c r="C35" s="1262"/>
      <c r="D35" s="1262"/>
      <c r="E35" s="1262"/>
    </row>
    <row r="36" spans="1:5" ht="30" customHeight="1" x14ac:dyDescent="0.2">
      <c r="A36" s="1262" t="s">
        <v>1289</v>
      </c>
      <c r="B36" s="1262"/>
      <c r="C36" s="1262"/>
      <c r="D36" s="1262"/>
      <c r="E36" s="1262"/>
    </row>
    <row r="37" spans="1:5" ht="18" customHeight="1" x14ac:dyDescent="0.2">
      <c r="A37" s="13"/>
      <c r="B37" s="13"/>
      <c r="C37" s="13"/>
      <c r="D37" s="13"/>
      <c r="E37" s="13"/>
    </row>
    <row r="38" spans="1:5" ht="18" customHeight="1" x14ac:dyDescent="0.2">
      <c r="A38" s="1266" t="s">
        <v>1290</v>
      </c>
      <c r="B38" s="1266"/>
      <c r="C38" s="1266"/>
      <c r="D38" s="1266"/>
      <c r="E38" s="1266"/>
    </row>
    <row r="39" spans="1:5" ht="40.5" customHeight="1" x14ac:dyDescent="0.2">
      <c r="A39" s="1261" t="s">
        <v>1291</v>
      </c>
      <c r="B39" s="1261"/>
      <c r="C39" s="1261"/>
      <c r="D39" s="1261"/>
      <c r="E39" s="1261"/>
    </row>
    <row r="40" spans="1:5" ht="17.25" customHeight="1" x14ac:dyDescent="0.2">
      <c r="A40" s="1261" t="s">
        <v>1292</v>
      </c>
      <c r="B40" s="1261"/>
      <c r="C40" s="1261"/>
      <c r="D40" s="1261"/>
      <c r="E40" s="1261"/>
    </row>
    <row r="41" spans="1:5" ht="26.25" customHeight="1" x14ac:dyDescent="0.2"/>
    <row r="43" spans="1:5" ht="16.5" customHeight="1" x14ac:dyDescent="0.2"/>
    <row r="44" spans="1:5" ht="22.5" customHeight="1" x14ac:dyDescent="0.2"/>
    <row r="45" spans="1:5" ht="13.5" customHeight="1" x14ac:dyDescent="0.2"/>
  </sheetData>
  <sheetProtection algorithmName="SHA-512" hashValue="gLA7Yi5WFPctPDISdXMaldwSQ4LWgo0MIEleW2Mjp+6glktM93x2NaY3SEGiK2oaEf0vhQIDYOPPwu40wY2WLg==" saltValue="N+3kgIIBUfuECgX3P7Rbzg==" spinCount="100000" sheet="1" formatCells="0" formatColumns="0" formatRows="0"/>
  <mergeCells count="38">
    <mergeCell ref="A17:E17"/>
    <mergeCell ref="A38:E38"/>
    <mergeCell ref="A30:E30"/>
    <mergeCell ref="A34:E34"/>
    <mergeCell ref="A31:E31"/>
    <mergeCell ref="A28:E28"/>
    <mergeCell ref="A26:E26"/>
    <mergeCell ref="A20:E20"/>
    <mergeCell ref="A27:E27"/>
    <mergeCell ref="A29:E29"/>
    <mergeCell ref="A22:E22"/>
    <mergeCell ref="A39:E39"/>
    <mergeCell ref="A18:E18"/>
    <mergeCell ref="A40:E40"/>
    <mergeCell ref="A25:E25"/>
    <mergeCell ref="A33:E33"/>
    <mergeCell ref="A23:E23"/>
    <mergeCell ref="A21:E21"/>
    <mergeCell ref="A24:E24"/>
    <mergeCell ref="A32:E32"/>
    <mergeCell ref="A35:E35"/>
    <mergeCell ref="A36:E36"/>
    <mergeCell ref="A8:E8"/>
    <mergeCell ref="A19:E19"/>
    <mergeCell ref="A5:E5"/>
    <mergeCell ref="A1:A3"/>
    <mergeCell ref="B1:E1"/>
    <mergeCell ref="B2:E2"/>
    <mergeCell ref="B3:C3"/>
    <mergeCell ref="D3:E3"/>
    <mergeCell ref="A9:E9"/>
    <mergeCell ref="A11:E11"/>
    <mergeCell ref="A7:E7"/>
    <mergeCell ref="A14:E14"/>
    <mergeCell ref="A13:E13"/>
    <mergeCell ref="A10:E10"/>
    <mergeCell ref="A12:E12"/>
    <mergeCell ref="A15:E15"/>
  </mergeCells>
  <hyperlinks>
    <hyperlink ref="F1" location="ins" display="Instructivo" xr:uid="{00000000-0004-0000-2200-000000000000}"/>
    <hyperlink ref="G1" location="ppta" display="Propuesta económica Opc 1" xr:uid="{00000000-0004-0000-2200-000001000000}"/>
    <hyperlink ref="G2" location="PPTA2" display="Propuesta económica Opc 2" xr:uid="{00000000-0004-0000-2200-000002000000}"/>
    <hyperlink ref="G3" location="ppta3" display="Propuesta económica Opc 3" xr:uid="{00000000-0004-0000-2200-000003000000}"/>
  </hyperlinks>
  <printOptions horizontalCentered="1"/>
  <pageMargins left="0" right="0" top="0" bottom="0" header="0" footer="0"/>
  <pageSetup scale="98" fitToHeight="0" orientation="landscape"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Hoja36">
    <tabColor theme="0" tint="-0.249977111117893"/>
    <pageSetUpPr fitToPage="1"/>
  </sheetPr>
  <dimension ref="A1:AX42"/>
  <sheetViews>
    <sheetView showGridLines="0" zoomScaleNormal="100" workbookViewId="0">
      <selection activeCell="A17" sqref="A17:E17"/>
    </sheetView>
  </sheetViews>
  <sheetFormatPr baseColWidth="10" defaultColWidth="11.5" defaultRowHeight="18" customHeight="1" x14ac:dyDescent="0.2"/>
  <cols>
    <col min="1" max="1" width="24.33203125" style="118" customWidth="1"/>
    <col min="2" max="2" width="47.1640625" style="118" customWidth="1"/>
    <col min="3" max="3" width="17.33203125" style="118" customWidth="1"/>
    <col min="4" max="4" width="18.6640625" style="118" customWidth="1"/>
    <col min="5" max="5" width="6.33203125" style="126" customWidth="1"/>
    <col min="6" max="6" width="16.83203125" style="117" customWidth="1"/>
    <col min="7" max="50" width="11.5" style="117"/>
    <col min="51" max="16384" width="11.5" style="118"/>
  </cols>
  <sheetData>
    <row r="1" spans="1:7" s="117" customFormat="1" ht="18" customHeight="1" x14ac:dyDescent="0.2">
      <c r="A1" s="1078"/>
      <c r="B1" s="1035" t="s">
        <v>0</v>
      </c>
      <c r="C1" s="1035"/>
      <c r="D1" s="1035"/>
      <c r="E1" s="1036"/>
      <c r="F1" s="213" t="s">
        <v>104</v>
      </c>
      <c r="G1" s="34"/>
    </row>
    <row r="2" spans="1:7" s="117" customFormat="1" ht="18" customHeight="1" x14ac:dyDescent="0.2">
      <c r="A2" s="1080"/>
      <c r="B2" s="1165" t="s">
        <v>1293</v>
      </c>
      <c r="C2" s="1260"/>
      <c r="D2" s="1260"/>
      <c r="E2" s="1166"/>
      <c r="F2" s="213" t="s">
        <v>76</v>
      </c>
    </row>
    <row r="3" spans="1:7" s="117" customFormat="1" ht="18" customHeight="1" thickBot="1" x14ac:dyDescent="0.25">
      <c r="A3" s="1082"/>
      <c r="B3" s="845" t="s">
        <v>2</v>
      </c>
      <c r="C3" s="845"/>
      <c r="D3" s="845" t="str">
        <f>Instructivo!G3</f>
        <v>VERSIÓN: 04</v>
      </c>
      <c r="E3" s="848"/>
    </row>
    <row r="4" spans="1:7" s="117" customFormat="1" ht="18" customHeight="1" x14ac:dyDescent="0.2">
      <c r="A4" s="134"/>
      <c r="B4" s="35"/>
      <c r="C4" s="35"/>
      <c r="D4" s="35"/>
      <c r="E4" s="35"/>
    </row>
    <row r="5" spans="1:7" s="117" customFormat="1" ht="18" customHeight="1" x14ac:dyDescent="0.2">
      <c r="A5" s="1270" t="s">
        <v>1294</v>
      </c>
      <c r="B5" s="1270"/>
      <c r="C5" s="1270"/>
      <c r="D5" s="1270"/>
      <c r="E5" s="1270"/>
    </row>
    <row r="6" spans="1:7" s="117" customFormat="1" ht="18" customHeight="1" x14ac:dyDescent="0.2">
      <c r="E6" s="119"/>
    </row>
    <row r="7" spans="1:7" s="117" customFormat="1" ht="18" customHeight="1" x14ac:dyDescent="0.2">
      <c r="A7" s="1270" t="s">
        <v>1295</v>
      </c>
      <c r="B7" s="1270"/>
      <c r="C7" s="1270"/>
      <c r="D7" s="1270"/>
      <c r="E7" s="1270"/>
    </row>
    <row r="8" spans="1:7" s="117" customFormat="1" ht="25.5" customHeight="1" x14ac:dyDescent="0.2">
      <c r="A8" s="224" t="s">
        <v>1296</v>
      </c>
      <c r="B8" s="1267" t="s">
        <v>1297</v>
      </c>
      <c r="C8" s="1267"/>
      <c r="D8" s="1267"/>
      <c r="E8" s="1267"/>
    </row>
    <row r="9" spans="1:7" s="117" customFormat="1" ht="32.25" customHeight="1" x14ac:dyDescent="0.2">
      <c r="A9" s="225" t="s">
        <v>1298</v>
      </c>
      <c r="B9" s="1268" t="s">
        <v>1299</v>
      </c>
      <c r="C9" s="1268"/>
      <c r="D9" s="1268"/>
      <c r="E9" s="1268"/>
    </row>
    <row r="10" spans="1:7" ht="30.75" customHeight="1" x14ac:dyDescent="0.2">
      <c r="A10" s="225" t="s">
        <v>1300</v>
      </c>
      <c r="B10" s="1268" t="s">
        <v>1301</v>
      </c>
      <c r="C10" s="1268"/>
      <c r="D10" s="1268"/>
      <c r="E10" s="1268"/>
    </row>
    <row r="11" spans="1:7" ht="68.25" customHeight="1" x14ac:dyDescent="0.2">
      <c r="A11" s="225" t="s">
        <v>1302</v>
      </c>
      <c r="B11" s="1268" t="s">
        <v>1303</v>
      </c>
      <c r="C11" s="1268"/>
      <c r="D11" s="1268"/>
      <c r="E11" s="1268"/>
    </row>
    <row r="12" spans="1:7" ht="18" customHeight="1" x14ac:dyDescent="0.2">
      <c r="A12" s="222"/>
      <c r="B12" s="222"/>
      <c r="C12" s="222"/>
      <c r="D12" s="222"/>
      <c r="E12" s="223"/>
    </row>
    <row r="13" spans="1:7" ht="18" customHeight="1" x14ac:dyDescent="0.2">
      <c r="A13" s="1269" t="s">
        <v>1304</v>
      </c>
      <c r="B13" s="1269"/>
      <c r="C13" s="1269"/>
      <c r="D13" s="1269"/>
      <c r="E13" s="1269"/>
    </row>
    <row r="14" spans="1:7" ht="27.75" customHeight="1" x14ac:dyDescent="0.2">
      <c r="A14" s="224" t="s">
        <v>1296</v>
      </c>
      <c r="B14" s="1267" t="s">
        <v>1297</v>
      </c>
      <c r="C14" s="1267"/>
      <c r="D14" s="1267"/>
      <c r="E14" s="1267"/>
    </row>
    <row r="15" spans="1:7" ht="40.5" customHeight="1" x14ac:dyDescent="0.2">
      <c r="A15" s="225" t="s">
        <v>1305</v>
      </c>
      <c r="B15" s="1268" t="s">
        <v>1306</v>
      </c>
      <c r="C15" s="1268"/>
      <c r="D15" s="1268"/>
      <c r="E15" s="1268"/>
    </row>
    <row r="16" spans="1:7" ht="39.75" customHeight="1" x14ac:dyDescent="0.2">
      <c r="A16" s="225" t="s">
        <v>1307</v>
      </c>
      <c r="B16" s="1268" t="s">
        <v>1308</v>
      </c>
      <c r="C16" s="1268"/>
      <c r="D16" s="1268"/>
      <c r="E16" s="1268"/>
    </row>
    <row r="17" spans="1:5" ht="18" customHeight="1" x14ac:dyDescent="0.2">
      <c r="A17" s="222"/>
      <c r="B17" s="222"/>
      <c r="C17" s="222"/>
      <c r="D17" s="222"/>
      <c r="E17" s="223"/>
    </row>
    <row r="18" spans="1:5" ht="18" customHeight="1" x14ac:dyDescent="0.2">
      <c r="A18" s="1271" t="s">
        <v>1309</v>
      </c>
      <c r="B18" s="1271"/>
      <c r="C18" s="1271"/>
      <c r="D18" s="1271"/>
      <c r="E18" s="1271"/>
    </row>
    <row r="19" spans="1:5" ht="15.75" customHeight="1" x14ac:dyDescent="0.2">
      <c r="A19" s="1272" t="s">
        <v>1310</v>
      </c>
      <c r="B19" s="1273"/>
      <c r="C19" s="1273"/>
      <c r="D19" s="1273"/>
      <c r="E19" s="1274"/>
    </row>
    <row r="20" spans="1:5" ht="156" customHeight="1" x14ac:dyDescent="0.2">
      <c r="A20" s="1275" t="s">
        <v>1311</v>
      </c>
      <c r="B20" s="1276"/>
      <c r="C20" s="1276"/>
      <c r="D20" s="1276"/>
      <c r="E20" s="1277"/>
    </row>
    <row r="21" spans="1:5" ht="198" customHeight="1" x14ac:dyDescent="0.2">
      <c r="A21" s="1275" t="s">
        <v>1312</v>
      </c>
      <c r="B21" s="1276"/>
      <c r="C21" s="1276"/>
      <c r="D21" s="1276"/>
      <c r="E21" s="1277"/>
    </row>
    <row r="22" spans="1:5" ht="116.25" customHeight="1" x14ac:dyDescent="0.2">
      <c r="A22" s="1275" t="s">
        <v>1313</v>
      </c>
      <c r="B22" s="1276"/>
      <c r="C22" s="1276"/>
      <c r="D22" s="1276"/>
      <c r="E22" s="1277"/>
    </row>
    <row r="23" spans="1:5" ht="186" customHeight="1" x14ac:dyDescent="0.2">
      <c r="A23" s="1275" t="s">
        <v>1314</v>
      </c>
      <c r="B23" s="1276"/>
      <c r="C23" s="1276"/>
      <c r="D23" s="1276"/>
      <c r="E23" s="1277"/>
    </row>
    <row r="24" spans="1:5" ht="135" customHeight="1" x14ac:dyDescent="0.2">
      <c r="A24" s="1275" t="s">
        <v>1315</v>
      </c>
      <c r="B24" s="1276"/>
      <c r="C24" s="1276"/>
      <c r="D24" s="1276"/>
      <c r="E24" s="1277"/>
    </row>
    <row r="25" spans="1:5" ht="171" customHeight="1" x14ac:dyDescent="0.2">
      <c r="A25" s="1275" t="s">
        <v>1316</v>
      </c>
      <c r="B25" s="1276"/>
      <c r="C25" s="1276"/>
      <c r="D25" s="1276"/>
      <c r="E25" s="1277"/>
    </row>
    <row r="26" spans="1:5" ht="83.25" customHeight="1" x14ac:dyDescent="0.2">
      <c r="A26" s="1278" t="s">
        <v>1317</v>
      </c>
      <c r="B26" s="1279"/>
      <c r="C26" s="1279"/>
      <c r="D26" s="1279"/>
      <c r="E26" s="1280"/>
    </row>
    <row r="28" spans="1:5" ht="18" customHeight="1" x14ac:dyDescent="0.2">
      <c r="A28" s="1270" t="s">
        <v>1318</v>
      </c>
      <c r="B28" s="1270"/>
      <c r="C28" s="1270"/>
      <c r="D28" s="1270"/>
      <c r="E28" s="1270"/>
    </row>
    <row r="29" spans="1:5" ht="27" customHeight="1" x14ac:dyDescent="0.2">
      <c r="A29" s="224" t="s">
        <v>1296</v>
      </c>
      <c r="B29" s="1267" t="s">
        <v>1297</v>
      </c>
      <c r="C29" s="1267"/>
      <c r="D29" s="1267"/>
      <c r="E29" s="1267"/>
    </row>
    <row r="30" spans="1:5" ht="32.25" customHeight="1" x14ac:dyDescent="0.2">
      <c r="A30" s="225" t="s">
        <v>1298</v>
      </c>
      <c r="B30" s="1268" t="s">
        <v>1299</v>
      </c>
      <c r="C30" s="1268"/>
      <c r="D30" s="1268"/>
      <c r="E30" s="1268"/>
    </row>
    <row r="31" spans="1:5" ht="32.25" customHeight="1" x14ac:dyDescent="0.2">
      <c r="A31" s="225" t="s">
        <v>1300</v>
      </c>
      <c r="B31" s="1268" t="s">
        <v>1319</v>
      </c>
      <c r="C31" s="1268"/>
      <c r="D31" s="1268"/>
      <c r="E31" s="1268"/>
    </row>
    <row r="32" spans="1:5" ht="79.5" customHeight="1" x14ac:dyDescent="0.2">
      <c r="A32" s="225" t="s">
        <v>1302</v>
      </c>
      <c r="B32" s="1268" t="s">
        <v>1320</v>
      </c>
      <c r="C32" s="1268"/>
      <c r="D32" s="1268"/>
      <c r="E32" s="1268"/>
    </row>
    <row r="33" spans="1:5" ht="18" customHeight="1" x14ac:dyDescent="0.2">
      <c r="A33" s="222"/>
      <c r="B33" s="222"/>
      <c r="C33" s="222"/>
      <c r="D33" s="222"/>
      <c r="E33" s="223"/>
    </row>
    <row r="34" spans="1:5" ht="18" customHeight="1" x14ac:dyDescent="0.2">
      <c r="A34" s="1269" t="s">
        <v>1321</v>
      </c>
      <c r="B34" s="1269"/>
      <c r="C34" s="1269"/>
      <c r="D34" s="1269"/>
      <c r="E34" s="1269"/>
    </row>
    <row r="35" spans="1:5" ht="27" customHeight="1" x14ac:dyDescent="0.2">
      <c r="A35" s="224" t="s">
        <v>1296</v>
      </c>
      <c r="B35" s="1267" t="s">
        <v>1297</v>
      </c>
      <c r="C35" s="1267"/>
      <c r="D35" s="1267"/>
      <c r="E35" s="1267"/>
    </row>
    <row r="36" spans="1:5" ht="43.5" customHeight="1" x14ac:dyDescent="0.2">
      <c r="A36" s="225" t="s">
        <v>1305</v>
      </c>
      <c r="B36" s="1268" t="s">
        <v>1322</v>
      </c>
      <c r="C36" s="1268"/>
      <c r="D36" s="1268"/>
      <c r="E36" s="1268"/>
    </row>
    <row r="37" spans="1:5" ht="43.5" customHeight="1" x14ac:dyDescent="0.2">
      <c r="A37" s="225" t="s">
        <v>1307</v>
      </c>
      <c r="B37" s="1268" t="s">
        <v>1323</v>
      </c>
      <c r="C37" s="1268"/>
      <c r="D37" s="1268"/>
      <c r="E37" s="1268"/>
    </row>
    <row r="39" spans="1:5" ht="32.25" customHeight="1" x14ac:dyDescent="0.2">
      <c r="A39" s="1281" t="s">
        <v>1324</v>
      </c>
      <c r="B39" s="1281"/>
      <c r="C39" s="1281"/>
      <c r="D39" s="1281"/>
      <c r="E39" s="1281"/>
    </row>
    <row r="41" spans="1:5" ht="272.25" customHeight="1" x14ac:dyDescent="0.2">
      <c r="A41" s="1282" t="s">
        <v>1325</v>
      </c>
      <c r="B41" s="1283"/>
      <c r="C41" s="1283"/>
      <c r="D41" s="1283"/>
      <c r="E41" s="1284"/>
    </row>
    <row r="42" spans="1:5" ht="105.75" customHeight="1" x14ac:dyDescent="0.2">
      <c r="A42" s="1285" t="s">
        <v>1326</v>
      </c>
      <c r="B42" s="1286"/>
      <c r="C42" s="1286"/>
      <c r="D42" s="1286"/>
      <c r="E42" s="1287"/>
    </row>
  </sheetData>
  <sheetProtection algorithmName="SHA-512" hashValue="z/+zB5DaJ2xoX6pHOzYJ2qUhGiKahhOHa67eEh6HcoUqyiRQrQZaQSqtL7RonCkvQOFV/8+L0la3SMof4nZ+lA==" saltValue="UfoGxj0oFuZIddLMSWZVIA==" spinCount="100000" sheet="1" formatCells="0" formatColumns="0" formatRows="0"/>
  <mergeCells count="36">
    <mergeCell ref="B31:E31"/>
    <mergeCell ref="A39:E39"/>
    <mergeCell ref="A41:E41"/>
    <mergeCell ref="A42:E42"/>
    <mergeCell ref="B37:E37"/>
    <mergeCell ref="B32:E32"/>
    <mergeCell ref="A34:E34"/>
    <mergeCell ref="B35:E35"/>
    <mergeCell ref="B36:E36"/>
    <mergeCell ref="A18:E18"/>
    <mergeCell ref="A19:E19"/>
    <mergeCell ref="A28:E28"/>
    <mergeCell ref="B29:E29"/>
    <mergeCell ref="B30:E30"/>
    <mergeCell ref="A24:E24"/>
    <mergeCell ref="A25:E25"/>
    <mergeCell ref="A20:E20"/>
    <mergeCell ref="A23:E23"/>
    <mergeCell ref="A22:E22"/>
    <mergeCell ref="A21:E21"/>
    <mergeCell ref="A26:E26"/>
    <mergeCell ref="B14:E14"/>
    <mergeCell ref="B15:E15"/>
    <mergeCell ref="B16:E16"/>
    <mergeCell ref="A13:E13"/>
    <mergeCell ref="A1:A3"/>
    <mergeCell ref="B1:E1"/>
    <mergeCell ref="B2:E2"/>
    <mergeCell ref="B3:C3"/>
    <mergeCell ref="D3:E3"/>
    <mergeCell ref="A7:E7"/>
    <mergeCell ref="B8:E8"/>
    <mergeCell ref="B9:E9"/>
    <mergeCell ref="B10:E10"/>
    <mergeCell ref="B11:E11"/>
    <mergeCell ref="A5:E5"/>
  </mergeCells>
  <hyperlinks>
    <hyperlink ref="F1" location="ins" display="Instructivo" xr:uid="{00000000-0004-0000-2300-000000000000}"/>
    <hyperlink ref="F2" location="evafin" display="Verificación de requisitos habilitantes de los proponentes sobre capacidad financiera y organizacional" xr:uid="{00000000-0004-0000-2300-000001000000}"/>
  </hyperlinks>
  <printOptions horizontalCentered="1"/>
  <pageMargins left="0" right="0" top="0" bottom="0" header="0" footer="0"/>
  <pageSetup fitToHeight="0"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11C91-66E2-4C6E-A182-8B9D0D4E246A}">
  <sheetPr codeName="Hoja37">
    <tabColor theme="1" tint="0.499984740745262"/>
  </sheetPr>
  <dimension ref="A1:D51"/>
  <sheetViews>
    <sheetView showGridLines="0" topLeftCell="A30" zoomScaleNormal="100" workbookViewId="0">
      <selection activeCell="D15" sqref="D15"/>
    </sheetView>
  </sheetViews>
  <sheetFormatPr baseColWidth="10" defaultColWidth="12" defaultRowHeight="20.100000000000001" customHeight="1" x14ac:dyDescent="0.2"/>
  <cols>
    <col min="1" max="1" width="32.33203125" style="38" customWidth="1"/>
    <col min="2" max="2" width="25.1640625" style="38" customWidth="1"/>
    <col min="3" max="3" width="15" style="38" customWidth="1"/>
    <col min="4" max="4" width="25" style="38" customWidth="1"/>
    <col min="5" max="6" width="12" style="38"/>
    <col min="7" max="7" width="15" style="38" bestFit="1" customWidth="1"/>
    <col min="8" max="202" width="12" style="38"/>
    <col min="203" max="203" width="36.33203125" style="38" customWidth="1"/>
    <col min="204" max="204" width="22.33203125" style="38" customWidth="1"/>
    <col min="205" max="205" width="12" style="38"/>
    <col min="206" max="206" width="14.33203125" style="38" customWidth="1"/>
    <col min="207" max="458" width="12" style="38"/>
    <col min="459" max="459" width="36.33203125" style="38" customWidth="1"/>
    <col min="460" max="460" width="22.33203125" style="38" customWidth="1"/>
    <col min="461" max="461" width="12" style="38"/>
    <col min="462" max="462" width="14.33203125" style="38" customWidth="1"/>
    <col min="463" max="714" width="12" style="38"/>
    <col min="715" max="715" width="36.33203125" style="38" customWidth="1"/>
    <col min="716" max="716" width="22.33203125" style="38" customWidth="1"/>
    <col min="717" max="717" width="12" style="38"/>
    <col min="718" max="718" width="14.33203125" style="38" customWidth="1"/>
    <col min="719" max="970" width="12" style="38"/>
    <col min="971" max="971" width="36.33203125" style="38" customWidth="1"/>
    <col min="972" max="972" width="22.33203125" style="38" customWidth="1"/>
    <col min="973" max="973" width="12" style="38"/>
    <col min="974" max="974" width="14.33203125" style="38" customWidth="1"/>
    <col min="975" max="1226" width="12" style="38"/>
    <col min="1227" max="1227" width="36.33203125" style="38" customWidth="1"/>
    <col min="1228" max="1228" width="22.33203125" style="38" customWidth="1"/>
    <col min="1229" max="1229" width="12" style="38"/>
    <col min="1230" max="1230" width="14.33203125" style="38" customWidth="1"/>
    <col min="1231" max="1482" width="12" style="38"/>
    <col min="1483" max="1483" width="36.33203125" style="38" customWidth="1"/>
    <col min="1484" max="1484" width="22.33203125" style="38" customWidth="1"/>
    <col min="1485" max="1485" width="12" style="38"/>
    <col min="1486" max="1486" width="14.33203125" style="38" customWidth="1"/>
    <col min="1487" max="1738" width="12" style="38"/>
    <col min="1739" max="1739" width="36.33203125" style="38" customWidth="1"/>
    <col min="1740" max="1740" width="22.33203125" style="38" customWidth="1"/>
    <col min="1741" max="1741" width="12" style="38"/>
    <col min="1742" max="1742" width="14.33203125" style="38" customWidth="1"/>
    <col min="1743" max="1994" width="12" style="38"/>
    <col min="1995" max="1995" width="36.33203125" style="38" customWidth="1"/>
    <col min="1996" max="1996" width="22.33203125" style="38" customWidth="1"/>
    <col min="1997" max="1997" width="12" style="38"/>
    <col min="1998" max="1998" width="14.33203125" style="38" customWidth="1"/>
    <col min="1999" max="2250" width="12" style="38"/>
    <col min="2251" max="2251" width="36.33203125" style="38" customWidth="1"/>
    <col min="2252" max="2252" width="22.33203125" style="38" customWidth="1"/>
    <col min="2253" max="2253" width="12" style="38"/>
    <col min="2254" max="2254" width="14.33203125" style="38" customWidth="1"/>
    <col min="2255" max="2506" width="12" style="38"/>
    <col min="2507" max="2507" width="36.33203125" style="38" customWidth="1"/>
    <col min="2508" max="2508" width="22.33203125" style="38" customWidth="1"/>
    <col min="2509" max="2509" width="12" style="38"/>
    <col min="2510" max="2510" width="14.33203125" style="38" customWidth="1"/>
    <col min="2511" max="2762" width="12" style="38"/>
    <col min="2763" max="2763" width="36.33203125" style="38" customWidth="1"/>
    <col min="2764" max="2764" width="22.33203125" style="38" customWidth="1"/>
    <col min="2765" max="2765" width="12" style="38"/>
    <col min="2766" max="2766" width="14.33203125" style="38" customWidth="1"/>
    <col min="2767" max="3018" width="12" style="38"/>
    <col min="3019" max="3019" width="36.33203125" style="38" customWidth="1"/>
    <col min="3020" max="3020" width="22.33203125" style="38" customWidth="1"/>
    <col min="3021" max="3021" width="12" style="38"/>
    <col min="3022" max="3022" width="14.33203125" style="38" customWidth="1"/>
    <col min="3023" max="3274" width="12" style="38"/>
    <col min="3275" max="3275" width="36.33203125" style="38" customWidth="1"/>
    <col min="3276" max="3276" width="22.33203125" style="38" customWidth="1"/>
    <col min="3277" max="3277" width="12" style="38"/>
    <col min="3278" max="3278" width="14.33203125" style="38" customWidth="1"/>
    <col min="3279" max="3530" width="12" style="38"/>
    <col min="3531" max="3531" width="36.33203125" style="38" customWidth="1"/>
    <col min="3532" max="3532" width="22.33203125" style="38" customWidth="1"/>
    <col min="3533" max="3533" width="12" style="38"/>
    <col min="3534" max="3534" width="14.33203125" style="38" customWidth="1"/>
    <col min="3535" max="3786" width="12" style="38"/>
    <col min="3787" max="3787" width="36.33203125" style="38" customWidth="1"/>
    <col min="3788" max="3788" width="22.33203125" style="38" customWidth="1"/>
    <col min="3789" max="3789" width="12" style="38"/>
    <col min="3790" max="3790" width="14.33203125" style="38" customWidth="1"/>
    <col min="3791" max="4042" width="12" style="38"/>
    <col min="4043" max="4043" width="36.33203125" style="38" customWidth="1"/>
    <col min="4044" max="4044" width="22.33203125" style="38" customWidth="1"/>
    <col min="4045" max="4045" width="12" style="38"/>
    <col min="4046" max="4046" width="14.33203125" style="38" customWidth="1"/>
    <col min="4047" max="4298" width="12" style="38"/>
    <col min="4299" max="4299" width="36.33203125" style="38" customWidth="1"/>
    <col min="4300" max="4300" width="22.33203125" style="38" customWidth="1"/>
    <col min="4301" max="4301" width="12" style="38"/>
    <col min="4302" max="4302" width="14.33203125" style="38" customWidth="1"/>
    <col min="4303" max="4554" width="12" style="38"/>
    <col min="4555" max="4555" width="36.33203125" style="38" customWidth="1"/>
    <col min="4556" max="4556" width="22.33203125" style="38" customWidth="1"/>
    <col min="4557" max="4557" width="12" style="38"/>
    <col min="4558" max="4558" width="14.33203125" style="38" customWidth="1"/>
    <col min="4559" max="4810" width="12" style="38"/>
    <col min="4811" max="4811" width="36.33203125" style="38" customWidth="1"/>
    <col min="4812" max="4812" width="22.33203125" style="38" customWidth="1"/>
    <col min="4813" max="4813" width="12" style="38"/>
    <col min="4814" max="4814" width="14.33203125" style="38" customWidth="1"/>
    <col min="4815" max="5066" width="12" style="38"/>
    <col min="5067" max="5067" width="36.33203125" style="38" customWidth="1"/>
    <col min="5068" max="5068" width="22.33203125" style="38" customWidth="1"/>
    <col min="5069" max="5069" width="12" style="38"/>
    <col min="5070" max="5070" width="14.33203125" style="38" customWidth="1"/>
    <col min="5071" max="5322" width="12" style="38"/>
    <col min="5323" max="5323" width="36.33203125" style="38" customWidth="1"/>
    <col min="5324" max="5324" width="22.33203125" style="38" customWidth="1"/>
    <col min="5325" max="5325" width="12" style="38"/>
    <col min="5326" max="5326" width="14.33203125" style="38" customWidth="1"/>
    <col min="5327" max="5578" width="12" style="38"/>
    <col min="5579" max="5579" width="36.33203125" style="38" customWidth="1"/>
    <col min="5580" max="5580" width="22.33203125" style="38" customWidth="1"/>
    <col min="5581" max="5581" width="12" style="38"/>
    <col min="5582" max="5582" width="14.33203125" style="38" customWidth="1"/>
    <col min="5583" max="5834" width="12" style="38"/>
    <col min="5835" max="5835" width="36.33203125" style="38" customWidth="1"/>
    <col min="5836" max="5836" width="22.33203125" style="38" customWidth="1"/>
    <col min="5837" max="5837" width="12" style="38"/>
    <col min="5838" max="5838" width="14.33203125" style="38" customWidth="1"/>
    <col min="5839" max="6090" width="12" style="38"/>
    <col min="6091" max="6091" width="36.33203125" style="38" customWidth="1"/>
    <col min="6092" max="6092" width="22.33203125" style="38" customWidth="1"/>
    <col min="6093" max="6093" width="12" style="38"/>
    <col min="6094" max="6094" width="14.33203125" style="38" customWidth="1"/>
    <col min="6095" max="6346" width="12" style="38"/>
    <col min="6347" max="6347" width="36.33203125" style="38" customWidth="1"/>
    <col min="6348" max="6348" width="22.33203125" style="38" customWidth="1"/>
    <col min="6349" max="6349" width="12" style="38"/>
    <col min="6350" max="6350" width="14.33203125" style="38" customWidth="1"/>
    <col min="6351" max="6602" width="12" style="38"/>
    <col min="6603" max="6603" width="36.33203125" style="38" customWidth="1"/>
    <col min="6604" max="6604" width="22.33203125" style="38" customWidth="1"/>
    <col min="6605" max="6605" width="12" style="38"/>
    <col min="6606" max="6606" width="14.33203125" style="38" customWidth="1"/>
    <col min="6607" max="6858" width="12" style="38"/>
    <col min="6859" max="6859" width="36.33203125" style="38" customWidth="1"/>
    <col min="6860" max="6860" width="22.33203125" style="38" customWidth="1"/>
    <col min="6861" max="6861" width="12" style="38"/>
    <col min="6862" max="6862" width="14.33203125" style="38" customWidth="1"/>
    <col min="6863" max="7114" width="12" style="38"/>
    <col min="7115" max="7115" width="36.33203125" style="38" customWidth="1"/>
    <col min="7116" max="7116" width="22.33203125" style="38" customWidth="1"/>
    <col min="7117" max="7117" width="12" style="38"/>
    <col min="7118" max="7118" width="14.33203125" style="38" customWidth="1"/>
    <col min="7119" max="7370" width="12" style="38"/>
    <col min="7371" max="7371" width="36.33203125" style="38" customWidth="1"/>
    <col min="7372" max="7372" width="22.33203125" style="38" customWidth="1"/>
    <col min="7373" max="7373" width="12" style="38"/>
    <col min="7374" max="7374" width="14.33203125" style="38" customWidth="1"/>
    <col min="7375" max="7626" width="12" style="38"/>
    <col min="7627" max="7627" width="36.33203125" style="38" customWidth="1"/>
    <col min="7628" max="7628" width="22.33203125" style="38" customWidth="1"/>
    <col min="7629" max="7629" width="12" style="38"/>
    <col min="7630" max="7630" width="14.33203125" style="38" customWidth="1"/>
    <col min="7631" max="7882" width="12" style="38"/>
    <col min="7883" max="7883" width="36.33203125" style="38" customWidth="1"/>
    <col min="7884" max="7884" width="22.33203125" style="38" customWidth="1"/>
    <col min="7885" max="7885" width="12" style="38"/>
    <col min="7886" max="7886" width="14.33203125" style="38" customWidth="1"/>
    <col min="7887" max="8138" width="12" style="38"/>
    <col min="8139" max="8139" width="36.33203125" style="38" customWidth="1"/>
    <col min="8140" max="8140" width="22.33203125" style="38" customWidth="1"/>
    <col min="8141" max="8141" width="12" style="38"/>
    <col min="8142" max="8142" width="14.33203125" style="38" customWidth="1"/>
    <col min="8143" max="8394" width="12" style="38"/>
    <col min="8395" max="8395" width="36.33203125" style="38" customWidth="1"/>
    <col min="8396" max="8396" width="22.33203125" style="38" customWidth="1"/>
    <col min="8397" max="8397" width="12" style="38"/>
    <col min="8398" max="8398" width="14.33203125" style="38" customWidth="1"/>
    <col min="8399" max="8650" width="12" style="38"/>
    <col min="8651" max="8651" width="36.33203125" style="38" customWidth="1"/>
    <col min="8652" max="8652" width="22.33203125" style="38" customWidth="1"/>
    <col min="8653" max="8653" width="12" style="38"/>
    <col min="8654" max="8654" width="14.33203125" style="38" customWidth="1"/>
    <col min="8655" max="8906" width="12" style="38"/>
    <col min="8907" max="8907" width="36.33203125" style="38" customWidth="1"/>
    <col min="8908" max="8908" width="22.33203125" style="38" customWidth="1"/>
    <col min="8909" max="8909" width="12" style="38"/>
    <col min="8910" max="8910" width="14.33203125" style="38" customWidth="1"/>
    <col min="8911" max="9162" width="12" style="38"/>
    <col min="9163" max="9163" width="36.33203125" style="38" customWidth="1"/>
    <col min="9164" max="9164" width="22.33203125" style="38" customWidth="1"/>
    <col min="9165" max="9165" width="12" style="38"/>
    <col min="9166" max="9166" width="14.33203125" style="38" customWidth="1"/>
    <col min="9167" max="9418" width="12" style="38"/>
    <col min="9419" max="9419" width="36.33203125" style="38" customWidth="1"/>
    <col min="9420" max="9420" width="22.33203125" style="38" customWidth="1"/>
    <col min="9421" max="9421" width="12" style="38"/>
    <col min="9422" max="9422" width="14.33203125" style="38" customWidth="1"/>
    <col min="9423" max="9674" width="12" style="38"/>
    <col min="9675" max="9675" width="36.33203125" style="38" customWidth="1"/>
    <col min="9676" max="9676" width="22.33203125" style="38" customWidth="1"/>
    <col min="9677" max="9677" width="12" style="38"/>
    <col min="9678" max="9678" width="14.33203125" style="38" customWidth="1"/>
    <col min="9679" max="9930" width="12" style="38"/>
    <col min="9931" max="9931" width="36.33203125" style="38" customWidth="1"/>
    <col min="9932" max="9932" width="22.33203125" style="38" customWidth="1"/>
    <col min="9933" max="9933" width="12" style="38"/>
    <col min="9934" max="9934" width="14.33203125" style="38" customWidth="1"/>
    <col min="9935" max="10186" width="12" style="38"/>
    <col min="10187" max="10187" width="36.33203125" style="38" customWidth="1"/>
    <col min="10188" max="10188" width="22.33203125" style="38" customWidth="1"/>
    <col min="10189" max="10189" width="12" style="38"/>
    <col min="10190" max="10190" width="14.33203125" style="38" customWidth="1"/>
    <col min="10191" max="10442" width="12" style="38"/>
    <col min="10443" max="10443" width="36.33203125" style="38" customWidth="1"/>
    <col min="10444" max="10444" width="22.33203125" style="38" customWidth="1"/>
    <col min="10445" max="10445" width="12" style="38"/>
    <col min="10446" max="10446" width="14.33203125" style="38" customWidth="1"/>
    <col min="10447" max="10698" width="12" style="38"/>
    <col min="10699" max="10699" width="36.33203125" style="38" customWidth="1"/>
    <col min="10700" max="10700" width="22.33203125" style="38" customWidth="1"/>
    <col min="10701" max="10701" width="12" style="38"/>
    <col min="10702" max="10702" width="14.33203125" style="38" customWidth="1"/>
    <col min="10703" max="10954" width="12" style="38"/>
    <col min="10955" max="10955" width="36.33203125" style="38" customWidth="1"/>
    <col min="10956" max="10956" width="22.33203125" style="38" customWidth="1"/>
    <col min="10957" max="10957" width="12" style="38"/>
    <col min="10958" max="10958" width="14.33203125" style="38" customWidth="1"/>
    <col min="10959" max="11210" width="12" style="38"/>
    <col min="11211" max="11211" width="36.33203125" style="38" customWidth="1"/>
    <col min="11212" max="11212" width="22.33203125" style="38" customWidth="1"/>
    <col min="11213" max="11213" width="12" style="38"/>
    <col min="11214" max="11214" width="14.33203125" style="38" customWidth="1"/>
    <col min="11215" max="11466" width="12" style="38"/>
    <col min="11467" max="11467" width="36.33203125" style="38" customWidth="1"/>
    <col min="11468" max="11468" width="22.33203125" style="38" customWidth="1"/>
    <col min="11469" max="11469" width="12" style="38"/>
    <col min="11470" max="11470" width="14.33203125" style="38" customWidth="1"/>
    <col min="11471" max="11722" width="12" style="38"/>
    <col min="11723" max="11723" width="36.33203125" style="38" customWidth="1"/>
    <col min="11724" max="11724" width="22.33203125" style="38" customWidth="1"/>
    <col min="11725" max="11725" width="12" style="38"/>
    <col min="11726" max="11726" width="14.33203125" style="38" customWidth="1"/>
    <col min="11727" max="11978" width="12" style="38"/>
    <col min="11979" max="11979" width="36.33203125" style="38" customWidth="1"/>
    <col min="11980" max="11980" width="22.33203125" style="38" customWidth="1"/>
    <col min="11981" max="11981" width="12" style="38"/>
    <col min="11982" max="11982" width="14.33203125" style="38" customWidth="1"/>
    <col min="11983" max="12234" width="12" style="38"/>
    <col min="12235" max="12235" width="36.33203125" style="38" customWidth="1"/>
    <col min="12236" max="12236" width="22.33203125" style="38" customWidth="1"/>
    <col min="12237" max="12237" width="12" style="38"/>
    <col min="12238" max="12238" width="14.33203125" style="38" customWidth="1"/>
    <col min="12239" max="12490" width="12" style="38"/>
    <col min="12491" max="12491" width="36.33203125" style="38" customWidth="1"/>
    <col min="12492" max="12492" width="22.33203125" style="38" customWidth="1"/>
    <col min="12493" max="12493" width="12" style="38"/>
    <col min="12494" max="12494" width="14.33203125" style="38" customWidth="1"/>
    <col min="12495" max="12746" width="12" style="38"/>
    <col min="12747" max="12747" width="36.33203125" style="38" customWidth="1"/>
    <col min="12748" max="12748" width="22.33203125" style="38" customWidth="1"/>
    <col min="12749" max="12749" width="12" style="38"/>
    <col min="12750" max="12750" width="14.33203125" style="38" customWidth="1"/>
    <col min="12751" max="13002" width="12" style="38"/>
    <col min="13003" max="13003" width="36.33203125" style="38" customWidth="1"/>
    <col min="13004" max="13004" width="22.33203125" style="38" customWidth="1"/>
    <col min="13005" max="13005" width="12" style="38"/>
    <col min="13006" max="13006" width="14.33203125" style="38" customWidth="1"/>
    <col min="13007" max="13258" width="12" style="38"/>
    <col min="13259" max="13259" width="36.33203125" style="38" customWidth="1"/>
    <col min="13260" max="13260" width="22.33203125" style="38" customWidth="1"/>
    <col min="13261" max="13261" width="12" style="38"/>
    <col min="13262" max="13262" width="14.33203125" style="38" customWidth="1"/>
    <col min="13263" max="13514" width="12" style="38"/>
    <col min="13515" max="13515" width="36.33203125" style="38" customWidth="1"/>
    <col min="13516" max="13516" width="22.33203125" style="38" customWidth="1"/>
    <col min="13517" max="13517" width="12" style="38"/>
    <col min="13518" max="13518" width="14.33203125" style="38" customWidth="1"/>
    <col min="13519" max="13770" width="12" style="38"/>
    <col min="13771" max="13771" width="36.33203125" style="38" customWidth="1"/>
    <col min="13772" max="13772" width="22.33203125" style="38" customWidth="1"/>
    <col min="13773" max="13773" width="12" style="38"/>
    <col min="13774" max="13774" width="14.33203125" style="38" customWidth="1"/>
    <col min="13775" max="14026" width="12" style="38"/>
    <col min="14027" max="14027" width="36.33203125" style="38" customWidth="1"/>
    <col min="14028" max="14028" width="22.33203125" style="38" customWidth="1"/>
    <col min="14029" max="14029" width="12" style="38"/>
    <col min="14030" max="14030" width="14.33203125" style="38" customWidth="1"/>
    <col min="14031" max="14282" width="12" style="38"/>
    <col min="14283" max="14283" width="36.33203125" style="38" customWidth="1"/>
    <col min="14284" max="14284" width="22.33203125" style="38" customWidth="1"/>
    <col min="14285" max="14285" width="12" style="38"/>
    <col min="14286" max="14286" width="14.33203125" style="38" customWidth="1"/>
    <col min="14287" max="14538" width="12" style="38"/>
    <col min="14539" max="14539" width="36.33203125" style="38" customWidth="1"/>
    <col min="14540" max="14540" width="22.33203125" style="38" customWidth="1"/>
    <col min="14541" max="14541" width="12" style="38"/>
    <col min="14542" max="14542" width="14.33203125" style="38" customWidth="1"/>
    <col min="14543" max="14794" width="12" style="38"/>
    <col min="14795" max="14795" width="36.33203125" style="38" customWidth="1"/>
    <col min="14796" max="14796" width="22.33203125" style="38" customWidth="1"/>
    <col min="14797" max="14797" width="12" style="38"/>
    <col min="14798" max="14798" width="14.33203125" style="38" customWidth="1"/>
    <col min="14799" max="15050" width="12" style="38"/>
    <col min="15051" max="15051" width="36.33203125" style="38" customWidth="1"/>
    <col min="15052" max="15052" width="22.33203125" style="38" customWidth="1"/>
    <col min="15053" max="15053" width="12" style="38"/>
    <col min="15054" max="15054" width="14.33203125" style="38" customWidth="1"/>
    <col min="15055" max="15306" width="12" style="38"/>
    <col min="15307" max="15307" width="36.33203125" style="38" customWidth="1"/>
    <col min="15308" max="15308" width="22.33203125" style="38" customWidth="1"/>
    <col min="15309" max="15309" width="12" style="38"/>
    <col min="15310" max="15310" width="14.33203125" style="38" customWidth="1"/>
    <col min="15311" max="15562" width="12" style="38"/>
    <col min="15563" max="15563" width="36.33203125" style="38" customWidth="1"/>
    <col min="15564" max="15564" width="22.33203125" style="38" customWidth="1"/>
    <col min="15565" max="15565" width="12" style="38"/>
    <col min="15566" max="15566" width="14.33203125" style="38" customWidth="1"/>
    <col min="15567" max="15818" width="12" style="38"/>
    <col min="15819" max="15819" width="36.33203125" style="38" customWidth="1"/>
    <col min="15820" max="15820" width="22.33203125" style="38" customWidth="1"/>
    <col min="15821" max="15821" width="12" style="38"/>
    <col min="15822" max="15822" width="14.33203125" style="38" customWidth="1"/>
    <col min="15823" max="16074" width="12" style="38"/>
    <col min="16075" max="16075" width="36.33203125" style="38" customWidth="1"/>
    <col min="16076" max="16076" width="22.33203125" style="38" customWidth="1"/>
    <col min="16077" max="16077" width="12" style="38"/>
    <col min="16078" max="16078" width="14.33203125" style="38" customWidth="1"/>
    <col min="16079" max="16384" width="12" style="38"/>
  </cols>
  <sheetData>
    <row r="1" spans="1:4" ht="20.100000000000001" customHeight="1" x14ac:dyDescent="0.2">
      <c r="A1" s="970"/>
      <c r="B1" s="1047" t="s">
        <v>0</v>
      </c>
      <c r="C1" s="1047"/>
      <c r="D1" s="1047"/>
    </row>
    <row r="2" spans="1:4" ht="20.100000000000001" customHeight="1" x14ac:dyDescent="0.2">
      <c r="A2" s="970"/>
      <c r="B2" s="1047" t="s">
        <v>732</v>
      </c>
      <c r="C2" s="1047"/>
      <c r="D2" s="1047"/>
    </row>
    <row r="3" spans="1:4" ht="20.100000000000001" customHeight="1" x14ac:dyDescent="0.2">
      <c r="A3" s="970"/>
      <c r="B3" s="1306" t="str">
        <f>Instructivo!C3</f>
        <v>CÓDIGO: F-PGC-21</v>
      </c>
      <c r="C3" s="1307"/>
      <c r="D3" s="379" t="str">
        <f>Instructivo!G3</f>
        <v>VERSIÓN: 04</v>
      </c>
    </row>
    <row r="4" spans="1:4" ht="19.5" customHeight="1" x14ac:dyDescent="0.2">
      <c r="A4" s="401"/>
      <c r="B4" s="401"/>
      <c r="C4" s="401"/>
      <c r="D4" s="401"/>
    </row>
    <row r="5" spans="1:4" ht="110.25" customHeight="1" x14ac:dyDescent="0.2">
      <c r="A5" s="1308" t="s">
        <v>1327</v>
      </c>
      <c r="B5" s="1308"/>
      <c r="C5" s="1308"/>
      <c r="D5" s="1308"/>
    </row>
    <row r="6" spans="1:4" ht="19.5" customHeight="1" x14ac:dyDescent="0.2">
      <c r="A6" s="401"/>
      <c r="B6" s="401"/>
      <c r="C6" s="401"/>
      <c r="D6" s="401"/>
    </row>
    <row r="7" spans="1:4" ht="19.5" customHeight="1" thickBot="1" x14ac:dyDescent="0.25">
      <c r="A7" s="401"/>
      <c r="B7" s="401"/>
      <c r="C7" s="401"/>
      <c r="D7" s="401"/>
    </row>
    <row r="8" spans="1:4" ht="12.75" customHeight="1" thickBot="1" x14ac:dyDescent="0.25">
      <c r="A8" s="137" t="s">
        <v>628</v>
      </c>
      <c r="B8" s="1049">
        <v>2023</v>
      </c>
      <c r="C8" s="1114"/>
      <c r="D8" s="1050"/>
    </row>
    <row r="9" spans="1:4" ht="15.75" customHeight="1" thickBot="1" x14ac:dyDescent="0.25">
      <c r="A9" s="137" t="s">
        <v>629</v>
      </c>
      <c r="B9" s="1049" t="s">
        <v>1328</v>
      </c>
      <c r="C9" s="1114"/>
      <c r="D9" s="1050"/>
    </row>
    <row r="10" spans="1:4" ht="21.75" customHeight="1" thickBot="1" x14ac:dyDescent="0.25">
      <c r="A10" s="139"/>
      <c r="B10" s="140"/>
      <c r="C10" s="140"/>
      <c r="D10" s="140"/>
    </row>
    <row r="11" spans="1:4" ht="36.75" customHeight="1" x14ac:dyDescent="0.2">
      <c r="A11" s="404" t="s">
        <v>734</v>
      </c>
      <c r="B11" s="405" t="s">
        <v>406</v>
      </c>
      <c r="C11" s="405" t="s">
        <v>1329</v>
      </c>
      <c r="D11" s="406" t="s">
        <v>735</v>
      </c>
    </row>
    <row r="12" spans="1:4" ht="20.100000000000001" customHeight="1" x14ac:dyDescent="0.2">
      <c r="A12" s="407" t="s">
        <v>414</v>
      </c>
      <c r="B12" s="408">
        <v>1242243.9272727272</v>
      </c>
      <c r="C12" s="409">
        <v>1.71</v>
      </c>
      <c r="D12" s="402">
        <f>ROUND('Ayuda honorarios'!B12*C12,-3)</f>
        <v>2124000</v>
      </c>
    </row>
    <row r="13" spans="1:4" ht="20.100000000000001" customHeight="1" x14ac:dyDescent="0.2">
      <c r="A13" s="407" t="s">
        <v>1330</v>
      </c>
      <c r="B13" s="408">
        <v>2126506.0240963856</v>
      </c>
      <c r="C13" s="409">
        <v>1.66</v>
      </c>
      <c r="D13" s="402">
        <f>ROUND('Ayuda honorarios'!B13*C13,-3)</f>
        <v>3530000</v>
      </c>
    </row>
    <row r="14" spans="1:4" ht="20.100000000000001" customHeight="1" x14ac:dyDescent="0.2">
      <c r="A14" s="407" t="s">
        <v>497</v>
      </c>
      <c r="B14" s="408">
        <v>2263291.1392405061</v>
      </c>
      <c r="C14" s="409">
        <v>1.58</v>
      </c>
      <c r="D14" s="402">
        <f>ROUND('Ayuda honorarios'!B14*C14,-3)</f>
        <v>3576000</v>
      </c>
    </row>
    <row r="15" spans="1:4" ht="20.100000000000001" customHeight="1" x14ac:dyDescent="0.2">
      <c r="A15" s="407" t="s">
        <v>417</v>
      </c>
      <c r="B15" s="408">
        <v>2625316.4556962023</v>
      </c>
      <c r="C15" s="409">
        <v>1.58</v>
      </c>
      <c r="D15" s="402">
        <f>ROUND('Ayuda honorarios'!B15*C15,-3)</f>
        <v>4148000</v>
      </c>
    </row>
    <row r="16" spans="1:4" ht="20.100000000000001" customHeight="1" x14ac:dyDescent="0.2">
      <c r="A16" s="407" t="s">
        <v>736</v>
      </c>
      <c r="B16" s="408">
        <v>2798101.2658227845</v>
      </c>
      <c r="C16" s="409">
        <v>1.58</v>
      </c>
      <c r="D16" s="402">
        <f>ROUND('Ayuda honorarios'!B16*C16,-3)</f>
        <v>4421000</v>
      </c>
    </row>
    <row r="17" spans="1:4" ht="20.100000000000001" customHeight="1" x14ac:dyDescent="0.2">
      <c r="A17" s="407" t="s">
        <v>415</v>
      </c>
      <c r="B17" s="408">
        <v>4115189.8734177211</v>
      </c>
      <c r="C17" s="409">
        <v>1.58</v>
      </c>
      <c r="D17" s="402">
        <f>ROUND('Ayuda honorarios'!B17*C17,-3)</f>
        <v>6502000</v>
      </c>
    </row>
    <row r="18" spans="1:4" ht="20.100000000000001" customHeight="1" thickBot="1" x14ac:dyDescent="0.25">
      <c r="A18" s="410" t="s">
        <v>737</v>
      </c>
      <c r="B18" s="411">
        <v>4936708.8607594939</v>
      </c>
      <c r="C18" s="412">
        <v>1.58</v>
      </c>
      <c r="D18" s="403">
        <f>ROUND('Ayuda honorarios'!B18*C18,-3)</f>
        <v>7800000</v>
      </c>
    </row>
    <row r="19" spans="1:4" ht="20.100000000000001" customHeight="1" thickBot="1" x14ac:dyDescent="0.25">
      <c r="A19" s="145"/>
      <c r="B19" s="145"/>
      <c r="C19" s="145"/>
      <c r="D19" s="145"/>
    </row>
    <row r="20" spans="1:4" ht="40.5" customHeight="1" thickBot="1" x14ac:dyDescent="0.25">
      <c r="A20" s="1309" t="s">
        <v>1331</v>
      </c>
      <c r="B20" s="1310"/>
      <c r="C20" s="1310"/>
      <c r="D20" s="1311"/>
    </row>
    <row r="21" spans="1:4" ht="20.100000000000001" customHeight="1" thickBot="1" x14ac:dyDescent="0.25">
      <c r="A21" s="145"/>
      <c r="B21" s="145"/>
      <c r="C21" s="145"/>
      <c r="D21" s="145"/>
    </row>
    <row r="22" spans="1:4" ht="20.100000000000001" customHeight="1" thickBot="1" x14ac:dyDescent="0.25">
      <c r="A22" s="1312" t="s">
        <v>1332</v>
      </c>
      <c r="B22" s="1313"/>
      <c r="C22" s="1313"/>
      <c r="D22" s="1314"/>
    </row>
    <row r="23" spans="1:4" ht="20.100000000000001" customHeight="1" thickBot="1" x14ac:dyDescent="0.25">
      <c r="A23" s="145"/>
      <c r="B23" s="145"/>
      <c r="C23" s="145"/>
      <c r="D23" s="145"/>
    </row>
    <row r="24" spans="1:4" ht="20.100000000000001" customHeight="1" thickBot="1" x14ac:dyDescent="0.25">
      <c r="A24" s="137" t="s">
        <v>1333</v>
      </c>
      <c r="B24" s="1049">
        <v>2023</v>
      </c>
      <c r="C24" s="1114"/>
      <c r="D24" s="1050"/>
    </row>
    <row r="25" spans="1:4" ht="20.100000000000001" customHeight="1" thickBot="1" x14ac:dyDescent="0.25">
      <c r="A25" s="151" t="s">
        <v>975</v>
      </c>
      <c r="B25" s="1295">
        <v>1160000</v>
      </c>
      <c r="C25" s="1296"/>
      <c r="D25" s="1297"/>
    </row>
    <row r="26" spans="1:4" ht="20.100000000000001" customHeight="1" thickBot="1" x14ac:dyDescent="0.25">
      <c r="A26" s="151" t="s">
        <v>1334</v>
      </c>
      <c r="B26" s="1295">
        <v>140606</v>
      </c>
      <c r="C26" s="1296"/>
      <c r="D26" s="1297"/>
    </row>
    <row r="27" spans="1:4" ht="20.100000000000001" customHeight="1" thickBot="1" x14ac:dyDescent="0.25">
      <c r="A27" s="413"/>
      <c r="D27" s="413"/>
    </row>
    <row r="28" spans="1:4" ht="27.75" customHeight="1" x14ac:dyDescent="0.2">
      <c r="A28" s="414" t="s">
        <v>963</v>
      </c>
      <c r="B28" s="415" t="s">
        <v>1335</v>
      </c>
      <c r="C28" s="1298" t="s">
        <v>1336</v>
      </c>
      <c r="D28" s="1299"/>
    </row>
    <row r="29" spans="1:4" ht="20.100000000000001" customHeight="1" x14ac:dyDescent="0.2">
      <c r="A29" s="416" t="s">
        <v>749</v>
      </c>
      <c r="B29" s="417"/>
      <c r="C29" s="1300"/>
      <c r="D29" s="1301"/>
    </row>
    <row r="30" spans="1:4" ht="20.100000000000001" customHeight="1" x14ac:dyDescent="0.2">
      <c r="A30" s="418" t="s">
        <v>750</v>
      </c>
      <c r="B30" s="419">
        <v>8.5000000000000006E-2</v>
      </c>
      <c r="C30" s="1302"/>
      <c r="D30" s="1303"/>
    </row>
    <row r="31" spans="1:4" ht="20.100000000000001" customHeight="1" x14ac:dyDescent="0.2">
      <c r="A31" s="418" t="s">
        <v>751</v>
      </c>
      <c r="B31" s="419">
        <v>0.12</v>
      </c>
      <c r="C31" s="1302"/>
      <c r="D31" s="1303"/>
    </row>
    <row r="32" spans="1:4" ht="20.100000000000001" customHeight="1" x14ac:dyDescent="0.2">
      <c r="A32" s="418" t="s">
        <v>752</v>
      </c>
      <c r="B32" s="420">
        <v>6.9599999999999995E-2</v>
      </c>
      <c r="C32" s="1302"/>
      <c r="D32" s="1303"/>
    </row>
    <row r="33" spans="1:4" ht="20.100000000000001" customHeight="1" x14ac:dyDescent="0.2">
      <c r="A33" s="416" t="s">
        <v>753</v>
      </c>
      <c r="B33" s="417"/>
      <c r="C33" s="1300"/>
      <c r="D33" s="1301"/>
    </row>
    <row r="34" spans="1:4" ht="20.100000000000001" customHeight="1" x14ac:dyDescent="0.2">
      <c r="A34" s="418" t="s">
        <v>754</v>
      </c>
      <c r="B34" s="419">
        <v>0.04</v>
      </c>
      <c r="C34" s="1304" t="s">
        <v>1337</v>
      </c>
      <c r="D34" s="1305"/>
    </row>
    <row r="35" spans="1:4" ht="20.100000000000001" customHeight="1" x14ac:dyDescent="0.2">
      <c r="A35" s="418" t="s">
        <v>755</v>
      </c>
      <c r="B35" s="419">
        <v>0.03</v>
      </c>
      <c r="C35" s="1304" t="s">
        <v>1338</v>
      </c>
      <c r="D35" s="1305"/>
    </row>
    <row r="36" spans="1:4" ht="20.100000000000001" customHeight="1" x14ac:dyDescent="0.2">
      <c r="A36" s="418" t="s">
        <v>756</v>
      </c>
      <c r="B36" s="419">
        <v>0.02</v>
      </c>
      <c r="C36" s="1304" t="s">
        <v>1339</v>
      </c>
      <c r="D36" s="1305"/>
    </row>
    <row r="37" spans="1:4" ht="20.100000000000001" customHeight="1" x14ac:dyDescent="0.2">
      <c r="A37" s="416" t="s">
        <v>757</v>
      </c>
      <c r="B37" s="417"/>
      <c r="C37" s="1300"/>
      <c r="D37" s="1301"/>
    </row>
    <row r="38" spans="1:4" ht="20.100000000000001" customHeight="1" x14ac:dyDescent="0.2">
      <c r="A38" s="418" t="s">
        <v>758</v>
      </c>
      <c r="B38" s="420">
        <v>8.3333333333333329E-2</v>
      </c>
      <c r="C38" s="1288" t="s">
        <v>1340</v>
      </c>
      <c r="D38" s="1289"/>
    </row>
    <row r="39" spans="1:4" ht="20.100000000000001" customHeight="1" x14ac:dyDescent="0.2">
      <c r="A39" s="418" t="s">
        <v>759</v>
      </c>
      <c r="B39" s="420">
        <f>12%*B38</f>
        <v>9.9999999999999985E-3</v>
      </c>
      <c r="C39" s="1288" t="s">
        <v>1340</v>
      </c>
      <c r="D39" s="1289"/>
    </row>
    <row r="40" spans="1:4" ht="20.100000000000001" customHeight="1" x14ac:dyDescent="0.2">
      <c r="A40" s="418" t="s">
        <v>760</v>
      </c>
      <c r="B40" s="420">
        <v>8.3333333333333329E-2</v>
      </c>
      <c r="C40" s="1288" t="s">
        <v>1341</v>
      </c>
      <c r="D40" s="1289"/>
    </row>
    <row r="41" spans="1:4" ht="20.100000000000001" customHeight="1" x14ac:dyDescent="0.2">
      <c r="A41" s="418" t="s">
        <v>761</v>
      </c>
      <c r="B41" s="420">
        <f>B38/2</f>
        <v>4.1666666666666664E-2</v>
      </c>
      <c r="C41" s="1288" t="s">
        <v>1342</v>
      </c>
      <c r="D41" s="1289"/>
    </row>
    <row r="42" spans="1:4" ht="20.100000000000001" customHeight="1" thickBot="1" x14ac:dyDescent="0.25">
      <c r="A42" s="421" t="s">
        <v>1343</v>
      </c>
      <c r="B42" s="422">
        <f>ROUND(SUM(B30:B41),2)</f>
        <v>0.57999999999999996</v>
      </c>
      <c r="C42" s="1290"/>
      <c r="D42" s="1291"/>
    </row>
    <row r="43" spans="1:4" ht="20.100000000000001" customHeight="1" thickBot="1" x14ac:dyDescent="0.25">
      <c r="A43" s="423"/>
      <c r="B43" s="424"/>
      <c r="C43" s="413"/>
    </row>
    <row r="44" spans="1:4" ht="20.100000000000001" customHeight="1" thickBot="1" x14ac:dyDescent="0.3">
      <c r="A44" s="425" t="s">
        <v>734</v>
      </c>
      <c r="B44" s="426" t="s">
        <v>414</v>
      </c>
      <c r="C44" s="427" t="s">
        <v>418</v>
      </c>
    </row>
    <row r="45" spans="1:4" ht="20.100000000000001" customHeight="1" x14ac:dyDescent="0.2">
      <c r="A45" s="187" t="s">
        <v>1344</v>
      </c>
      <c r="B45" s="187">
        <f>B12/B25</f>
        <v>1.0708999373040753</v>
      </c>
      <c r="C45" s="428">
        <f>B13/B25</f>
        <v>1.8331948483589531</v>
      </c>
    </row>
    <row r="46" spans="1:4" ht="20.100000000000001" customHeight="1" x14ac:dyDescent="0.2">
      <c r="A46" s="429" t="s">
        <v>1345</v>
      </c>
      <c r="B46" s="430">
        <f>'Ayuda honorarios'!$B$26/'Ayuda honorarios'!B12</f>
        <v>0.11318710996534483</v>
      </c>
      <c r="C46" s="431">
        <f>B26/B13</f>
        <v>6.6120668555240791E-2</v>
      </c>
    </row>
    <row r="47" spans="1:4" ht="20.100000000000001" customHeight="1" x14ac:dyDescent="0.2">
      <c r="A47" s="429" t="s">
        <v>758</v>
      </c>
      <c r="B47" s="430">
        <f>B46*B38</f>
        <v>9.4322591637787355E-3</v>
      </c>
      <c r="C47" s="431">
        <f>C46*B38</f>
        <v>5.510055712936732E-3</v>
      </c>
    </row>
    <row r="48" spans="1:4" ht="20.100000000000001" customHeight="1" x14ac:dyDescent="0.2">
      <c r="A48" s="429" t="s">
        <v>759</v>
      </c>
      <c r="B48" s="430">
        <f>B47*12%</f>
        <v>1.1318710996534483E-3</v>
      </c>
      <c r="C48" s="431">
        <f>C47*12%</f>
        <v>6.6120668555240782E-4</v>
      </c>
    </row>
    <row r="49" spans="1:3" ht="20.100000000000001" customHeight="1" x14ac:dyDescent="0.2">
      <c r="A49" s="429" t="s">
        <v>760</v>
      </c>
      <c r="B49" s="430">
        <f>B47</f>
        <v>9.4322591637787355E-3</v>
      </c>
      <c r="C49" s="431">
        <f>C47</f>
        <v>5.510055712936732E-3</v>
      </c>
    </row>
    <row r="50" spans="1:3" ht="20.100000000000001" customHeight="1" thickBot="1" x14ac:dyDescent="0.25">
      <c r="A50" s="432" t="s">
        <v>445</v>
      </c>
      <c r="B50" s="433">
        <f>ROUND(SUM(B46:B49)+B42,2)</f>
        <v>0.71</v>
      </c>
      <c r="C50" s="434">
        <f>ROUND(SUM(C46:C49)+B42,2)</f>
        <v>0.66</v>
      </c>
    </row>
    <row r="51" spans="1:3" ht="26.25" customHeight="1" thickBot="1" x14ac:dyDescent="0.25">
      <c r="A51" s="1292" t="s">
        <v>1346</v>
      </c>
      <c r="B51" s="1293"/>
      <c r="C51" s="1294"/>
    </row>
  </sheetData>
  <sheetProtection algorithmName="SHA-512" hashValue="72cKQQl/KL1tuFRocfhyIK8exaFSDjGpUAUAQ4n5ol61UVZXjjnQpUo46KH1YyMl/ziRtOPwB+A1tzaM48h63Q==" saltValue="JijJQg3g+CK3rmF9RGPD5w==" spinCount="100000" sheet="1" formatCells="0" formatColumns="0" formatRows="0"/>
  <mergeCells count="28">
    <mergeCell ref="B25:D25"/>
    <mergeCell ref="A1:A3"/>
    <mergeCell ref="B1:D1"/>
    <mergeCell ref="B2:D2"/>
    <mergeCell ref="B3:C3"/>
    <mergeCell ref="A5:D5"/>
    <mergeCell ref="B8:D8"/>
    <mergeCell ref="B9:D9"/>
    <mergeCell ref="A20:D20"/>
    <mergeCell ref="A22:D22"/>
    <mergeCell ref="B24:D24"/>
    <mergeCell ref="C38:D38"/>
    <mergeCell ref="B26:D26"/>
    <mergeCell ref="C28:D28"/>
    <mergeCell ref="C29:D29"/>
    <mergeCell ref="C30:D30"/>
    <mergeCell ref="C31:D31"/>
    <mergeCell ref="C32:D32"/>
    <mergeCell ref="C33:D33"/>
    <mergeCell ref="C34:D34"/>
    <mergeCell ref="C35:D35"/>
    <mergeCell ref="C36:D36"/>
    <mergeCell ref="C37:D37"/>
    <mergeCell ref="C39:D39"/>
    <mergeCell ref="C40:D40"/>
    <mergeCell ref="C41:D41"/>
    <mergeCell ref="C42:D42"/>
    <mergeCell ref="A51:C51"/>
  </mergeCells>
  <pageMargins left="0.74803149606299213" right="0.74803149606299213" top="0.98425196850393704" bottom="0.98425196850393704" header="0.51181102362204722" footer="0.51181102362204722"/>
  <pageSetup orientation="portrait" horizontalDpi="4294967292" verticalDpi="4294967292" r:id="rId1"/>
  <headerFooter>
    <oddFooter>&amp;R&amp;"Arial,Normal"&amp;K01+000Página &amp;P de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reaci_x00f3_n xmlns="e573e552-bd5b-49ef-b258-b37cea520cae" xsi:nil="true"/>
    <lcf76f155ced4ddcb4097134ff3c332f xmlns="e573e552-bd5b-49ef-b258-b37cea520cae">
      <Terms xmlns="http://schemas.microsoft.com/office/infopath/2007/PartnerControls"/>
    </lcf76f155ced4ddcb4097134ff3c332f>
    <TaxCatchAll xmlns="caa0d3d9-ed69-4dad-a90c-fdf219a03e6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DE4FF7AA3A5EE4DA2E73138C76C3EAC" ma:contentTypeVersion="19" ma:contentTypeDescription="Crear nuevo documento." ma:contentTypeScope="" ma:versionID="bd40c0642ce4d5c124fb1dcc3bcb990f">
  <xsd:schema xmlns:xsd="http://www.w3.org/2001/XMLSchema" xmlns:xs="http://www.w3.org/2001/XMLSchema" xmlns:p="http://schemas.microsoft.com/office/2006/metadata/properties" xmlns:ns2="e573e552-bd5b-49ef-b258-b37cea520cae" xmlns:ns3="caa0d3d9-ed69-4dad-a90c-fdf219a03e6b" targetNamespace="http://schemas.microsoft.com/office/2006/metadata/properties" ma:root="true" ma:fieldsID="1e867a1b40dae2656482539eb156c4b9" ns2:_="" ns3:_="">
    <xsd:import namespace="e573e552-bd5b-49ef-b258-b37cea520cae"/>
    <xsd:import namespace="caa0d3d9-ed69-4dad-a90c-fdf219a03e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Location" minOccurs="0"/>
                <xsd:element ref="ns2:MediaServiceOCR" minOccurs="0"/>
                <xsd:element ref="ns3:SharedWithUsers" minOccurs="0"/>
                <xsd:element ref="ns3:SharedWithDetails" minOccurs="0"/>
                <xsd:element ref="ns2:MediaLengthInSeconds" minOccurs="0"/>
                <xsd:element ref="ns2:Creaci_x00f3_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73e552-bd5b-49ef-b258-b37cea520c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Creaci_x00f3_n" ma:index="21" nillable="true" ma:displayName="Creación" ma:description="Fecha de seguimiento" ma:format="DateOnly" ma:internalName="Creaci_x00f3_n">
      <xsd:simpleType>
        <xsd:restriction base="dms:DateTime"/>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d0af03ac-dea5-4eb1-924c-dc58198652e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aa0d3d9-ed69-4dad-a90c-fdf219a03e6b"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23336fc1-41b9-4919-b257-0e267b9832de}" ma:internalName="TaxCatchAll" ma:showField="CatchAllData" ma:web="caa0d3d9-ed69-4dad-a90c-fdf219a03e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860162D-FBAA-4C27-A266-6B3434A1E2F5}">
  <ds:schemaRefs>
    <ds:schemaRef ds:uri="http://schemas.microsoft.com/office/2006/metadata/properties"/>
    <ds:schemaRef ds:uri="http://schemas.microsoft.com/office/infopath/2007/PartnerControls"/>
    <ds:schemaRef ds:uri="e573e552-bd5b-49ef-b258-b37cea520cae"/>
    <ds:schemaRef ds:uri="http://schemas.microsoft.com/office/2006/documentManagement/types"/>
    <ds:schemaRef ds:uri="http://www.w3.org/XML/1998/namespace"/>
    <ds:schemaRef ds:uri="http://schemas.openxmlformats.org/package/2006/metadata/core-properties"/>
    <ds:schemaRef ds:uri="http://purl.org/dc/elements/1.1/"/>
    <ds:schemaRef ds:uri="http://purl.org/dc/terms/"/>
    <ds:schemaRef ds:uri="caa0d3d9-ed69-4dad-a90c-fdf219a03e6b"/>
    <ds:schemaRef ds:uri="http://purl.org/dc/dcmitype/"/>
  </ds:schemaRefs>
</ds:datastoreItem>
</file>

<file path=customXml/itemProps2.xml><?xml version="1.0" encoding="utf-8"?>
<ds:datastoreItem xmlns:ds="http://schemas.openxmlformats.org/officeDocument/2006/customXml" ds:itemID="{C5238D31-BD7C-4151-93C1-3F27DACD82DF}">
  <ds:schemaRefs>
    <ds:schemaRef ds:uri="http://schemas.microsoft.com/sharepoint/v3/contenttype/forms"/>
  </ds:schemaRefs>
</ds:datastoreItem>
</file>

<file path=customXml/itemProps3.xml><?xml version="1.0" encoding="utf-8"?>
<ds:datastoreItem xmlns:ds="http://schemas.openxmlformats.org/officeDocument/2006/customXml" ds:itemID="{0D0F39B8-01C7-41F8-B154-44181C9A01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573e552-bd5b-49ef-b258-b37cea520cae"/>
    <ds:schemaRef ds:uri="caa0d3d9-ed69-4dad-a90c-fdf219a03e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26</vt:i4>
      </vt:variant>
      <vt:variant>
        <vt:lpstr>Rangos con nombre</vt:lpstr>
      </vt:variant>
      <vt:variant>
        <vt:i4>50</vt:i4>
      </vt:variant>
    </vt:vector>
  </HeadingPairs>
  <TitlesOfParts>
    <vt:vector size="76" baseType="lpstr">
      <vt:lpstr>Instructivo</vt:lpstr>
      <vt:lpstr>Plan de Ejecución PSA </vt:lpstr>
      <vt:lpstr>Plan Ejecución</vt:lpstr>
      <vt:lpstr>Presupuesto Convenio</vt:lpstr>
      <vt:lpstr>Alcance 1_Guardianes </vt:lpstr>
      <vt:lpstr>Alcance_2_PSA</vt:lpstr>
      <vt:lpstr>Alcance 2. PSA</vt:lpstr>
      <vt:lpstr>Alcance3_ACUEDUCTOS</vt:lpstr>
      <vt:lpstr>Estudio de mercado 2024</vt:lpstr>
      <vt:lpstr>Estudio de mercado</vt:lpstr>
      <vt:lpstr>Gastos de adm</vt:lpstr>
      <vt:lpstr>Gtos DyM</vt:lpstr>
      <vt:lpstr>Honorarios</vt:lpstr>
      <vt:lpstr>Jornal</vt:lpstr>
      <vt:lpstr>Salarios</vt:lpstr>
      <vt:lpstr>Alimentación</vt:lpstr>
      <vt:lpstr>Distintivos</vt:lpstr>
      <vt:lpstr>Cuantías</vt:lpstr>
      <vt:lpstr>Apoyo</vt:lpstr>
      <vt:lpstr>Obra&amp;K</vt:lpstr>
      <vt:lpstr>Imp &amp; garantías</vt:lpstr>
      <vt:lpstr>A&amp;PA</vt:lpstr>
      <vt:lpstr>IVA</vt:lpstr>
      <vt:lpstr>Notas PE</vt:lpstr>
      <vt:lpstr>CF&amp;O</vt:lpstr>
      <vt:lpstr>Ayuda honorarios</vt:lpstr>
      <vt:lpstr>alimentación</vt:lpstr>
      <vt:lpstr>ANTI</vt:lpstr>
      <vt:lpstr>APOYO</vt:lpstr>
      <vt:lpstr>'A&amp;PA'!Área_de_impresión</vt:lpstr>
      <vt:lpstr>Alimentación!Área_de_impresión</vt:lpstr>
      <vt:lpstr>Apoyo!Área_de_impresión</vt:lpstr>
      <vt:lpstr>'CF&amp;O'!Área_de_impresión</vt:lpstr>
      <vt:lpstr>Cuantías!Área_de_impresión</vt:lpstr>
      <vt:lpstr>Distintivos!Área_de_impresión</vt:lpstr>
      <vt:lpstr>'Gtos DyM'!Área_de_impresión</vt:lpstr>
      <vt:lpstr>Honorarios!Área_de_impresión</vt:lpstr>
      <vt:lpstr>'Imp &amp; garantías'!Área_de_impresión</vt:lpstr>
      <vt:lpstr>IVA!Área_de_impresión</vt:lpstr>
      <vt:lpstr>Jornal!Área_de_impresión</vt:lpstr>
      <vt:lpstr>'Notas PE'!Área_de_impresión</vt:lpstr>
      <vt:lpstr>'Obra&amp;K'!Área_de_impresión</vt:lpstr>
      <vt:lpstr>'Plan Ejecución'!Área_de_impresión</vt:lpstr>
      <vt:lpstr>'Presupuesto Convenio'!Área_de_impresión</vt:lpstr>
      <vt:lpstr>Salarios!Área_de_impresión</vt:lpstr>
      <vt:lpstr>CRK</vt:lpstr>
      <vt:lpstr>CUANTIAS</vt:lpstr>
      <vt:lpstr>distintivos</vt:lpstr>
      <vt:lpstr>'Estudio de mercado 2024'!estmercado</vt:lpstr>
      <vt:lpstr>estmercado</vt:lpstr>
      <vt:lpstr>gdym</vt:lpstr>
      <vt:lpstr>gtosadm</vt:lpstr>
      <vt:lpstr>gtosadm2</vt:lpstr>
      <vt:lpstr>'Ayuda honorarios'!honorarios</vt:lpstr>
      <vt:lpstr>honorarios</vt:lpstr>
      <vt:lpstr>'A&amp;PA'!impg</vt:lpstr>
      <vt:lpstr>impg</vt:lpstr>
      <vt:lpstr>ins</vt:lpstr>
      <vt:lpstr>IVA</vt:lpstr>
      <vt:lpstr>jornal</vt:lpstr>
      <vt:lpstr>'Alcance 1_Guardianes '!MCCOP3</vt:lpstr>
      <vt:lpstr>'Alcance 2. PSA'!MCCOP3</vt:lpstr>
      <vt:lpstr>Alcance_2_PSA!MCCOP3</vt:lpstr>
      <vt:lpstr>'Alcance 1_Guardianes '!MCOP3</vt:lpstr>
      <vt:lpstr>'Alcance 2. PSA'!MCOP3</vt:lpstr>
      <vt:lpstr>Alcance_2_PSA!MCOP3</vt:lpstr>
      <vt:lpstr>NPE</vt:lpstr>
      <vt:lpstr>PCV</vt:lpstr>
      <vt:lpstr>PEFI</vt:lpstr>
      <vt:lpstr>RFO</vt:lpstr>
      <vt:lpstr>salarios</vt:lpstr>
      <vt:lpstr>'Ayuda honorarios'!Títulos_a_imprimir</vt:lpstr>
      <vt:lpstr>Distintivos!Títulos_a_imprimir</vt:lpstr>
      <vt:lpstr>Honorarios!Títulos_a_imprimir</vt:lpstr>
      <vt:lpstr>'Plan Ejecución'!Títulos_a_imprimir</vt:lpstr>
      <vt:lpstr>'Presupuesto Convenio'!Títulos_a_imprimir</vt:lpstr>
    </vt:vector>
  </TitlesOfParts>
  <Manager/>
  <Company>Municipio de Medellin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Presupuesto Estudios previos</dc:title>
  <dc:subject/>
  <dc:creator>CORANTIOQUIA</dc:creator>
  <cp:keywords/>
  <dc:description/>
  <cp:lastModifiedBy>Juan Camilo Castaño Monsalve</cp:lastModifiedBy>
  <cp:revision/>
  <dcterms:created xsi:type="dcterms:W3CDTF">2007-01-17T19:41:47Z</dcterms:created>
  <dcterms:modified xsi:type="dcterms:W3CDTF">2024-09-03T20:11:38Z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0x010100EDE4FF7AA3A5EE4DA2E73138C76C3EAC</vt:lpwstr>
  </property>
  <property fmtid="{D5CDD505-2E9C-101B-9397-08002B2CF9AE}" pid="3" name="MediaServiceImageTags">
    <vt:lpwstr/>
  </property>
</Properties>
</file>