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bastian\Desktop\ESTACION DE BOMBEROS\DOCUMENTOS BOMBEROS\"/>
    </mc:Choice>
  </mc:AlternateContent>
  <xr:revisionPtr revIDLastSave="0" documentId="13_ncr:1_{87497976-C18D-49F7-BA25-AF1255BBE1B1}" xr6:coauthVersionLast="36" xr6:coauthVersionMax="47" xr10:uidLastSave="{00000000-0000-0000-0000-000000000000}"/>
  <bookViews>
    <workbookView xWindow="0" yWindow="0" windowWidth="20430" windowHeight="6885" xr2:uid="{3E8A3196-56F8-4D25-A8CC-97217D4F01FE}"/>
  </bookViews>
  <sheets>
    <sheet name="ESTACIONES COSTO DIRECTO" sheetId="6" r:id="rId1"/>
    <sheet name="FUNDADORES" sheetId="1" state="hidden" r:id="rId2"/>
    <sheet name="LA ENEA" sheetId="3" state="hidden" r:id="rId3"/>
    <sheet name="PALOGRANDE" sheetId="2" state="hidden" r:id="rId4"/>
    <sheet name="AIU ESTACIONES" sheetId="4" r:id="rId5"/>
    <sheet name="LOCKER 4 PUESTOS" sheetId="5" state="hidden" r:id="rId6"/>
    <sheet name="ESTACIONES CON AIU" sheetId="7" r:id="rId7"/>
  </sheets>
  <externalReferences>
    <externalReference r:id="rId8"/>
  </externalReferences>
  <definedNames>
    <definedName name="_xlnm.Print_Area" localSheetId="4">'AIU ESTACIONES'!$A$1:$J$53</definedName>
    <definedName name="Ciudades">[1]Insumos!$B$2:$B$2</definedName>
    <definedName name="Concretos" localSheetId="6">[1]Insumos!#REF!</definedName>
    <definedName name="Concretos" localSheetId="0">[1]Insumos!#REF!</definedName>
    <definedName name="Concretos">[1]Insumos!#REF!</definedName>
    <definedName name="INSUMOS" localSheetId="6">#REF!</definedName>
    <definedName name="INSUMOS" localSheetId="0">#REF!</definedName>
    <definedName name="INSUMOS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G86" i="7"/>
  <c r="G85" i="7"/>
  <c r="G74" i="7"/>
  <c r="G70" i="7"/>
  <c r="G62" i="7"/>
  <c r="G61" i="7"/>
  <c r="G59" i="7"/>
  <c r="G55" i="7"/>
  <c r="G54" i="7"/>
  <c r="G49" i="7"/>
  <c r="G45" i="7"/>
  <c r="G43" i="7"/>
  <c r="G42" i="7"/>
  <c r="G41" i="7"/>
  <c r="G30" i="7"/>
  <c r="G26" i="7"/>
  <c r="G25" i="7"/>
  <c r="G23" i="7"/>
  <c r="G13" i="7"/>
  <c r="G10" i="7"/>
  <c r="G9" i="7"/>
  <c r="G5" i="7"/>
  <c r="G79" i="7"/>
  <c r="G76" i="7"/>
  <c r="G75" i="7"/>
  <c r="G72" i="7"/>
  <c r="G71" i="7"/>
  <c r="G64" i="7"/>
  <c r="G63" i="7"/>
  <c r="G51" i="7"/>
  <c r="G47" i="7"/>
  <c r="G39" i="7"/>
  <c r="G36" i="7"/>
  <c r="G35" i="7"/>
  <c r="G32" i="7"/>
  <c r="G28" i="7"/>
  <c r="G27" i="7"/>
  <c r="G24" i="7"/>
  <c r="G19" i="7"/>
  <c r="G12" i="7"/>
  <c r="G11" i="7"/>
  <c r="G8" i="7"/>
  <c r="G21" i="7"/>
  <c r="G57" i="7"/>
  <c r="G68" i="7"/>
  <c r="G77" i="7"/>
  <c r="G81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5" i="7"/>
  <c r="G95" i="7"/>
  <c r="G84" i="7"/>
  <c r="G83" i="7"/>
  <c r="G82" i="7"/>
  <c r="G69" i="7"/>
  <c r="G66" i="7"/>
  <c r="G60" i="7"/>
  <c r="G58" i="7"/>
  <c r="G56" i="7"/>
  <c r="E52" i="7"/>
  <c r="G50" i="7"/>
  <c r="G40" i="7"/>
  <c r="G38" i="7"/>
  <c r="G34" i="7"/>
  <c r="G22" i="7"/>
  <c r="G20" i="7"/>
  <c r="E19" i="7"/>
  <c r="E16" i="7"/>
  <c r="E17" i="7" s="1"/>
  <c r="G15" i="7"/>
  <c r="G14" i="7"/>
  <c r="G7" i="7"/>
  <c r="G6" i="7"/>
  <c r="G17" i="7" l="1"/>
  <c r="G52" i="7"/>
  <c r="E18" i="7"/>
  <c r="G18" i="7" s="1"/>
  <c r="G16" i="7"/>
  <c r="G93" i="6"/>
  <c r="G88" i="7" l="1"/>
  <c r="G86" i="6"/>
  <c r="G85" i="6"/>
  <c r="G84" i="6"/>
  <c r="G83" i="6"/>
  <c r="G82" i="6"/>
  <c r="G81" i="6"/>
  <c r="G79" i="6"/>
  <c r="G77" i="6"/>
  <c r="G76" i="6"/>
  <c r="G75" i="6"/>
  <c r="G74" i="6"/>
  <c r="G72" i="6"/>
  <c r="G71" i="6"/>
  <c r="G70" i="6"/>
  <c r="G69" i="6"/>
  <c r="G68" i="6"/>
  <c r="G66" i="6"/>
  <c r="G64" i="6"/>
  <c r="G63" i="6"/>
  <c r="G62" i="6"/>
  <c r="G61" i="6"/>
  <c r="G60" i="6"/>
  <c r="G59" i="6"/>
  <c r="G58" i="6"/>
  <c r="G57" i="6"/>
  <c r="G56" i="6"/>
  <c r="G55" i="6"/>
  <c r="G54" i="6"/>
  <c r="E52" i="6"/>
  <c r="G52" i="6" s="1"/>
  <c r="G51" i="6"/>
  <c r="G50" i="6"/>
  <c r="G49" i="6"/>
  <c r="G47" i="6"/>
  <c r="G45" i="6"/>
  <c r="G43" i="6"/>
  <c r="G42" i="6"/>
  <c r="G41" i="6"/>
  <c r="G40" i="6"/>
  <c r="G39" i="6"/>
  <c r="G38" i="6"/>
  <c r="G36" i="6"/>
  <c r="G35" i="6"/>
  <c r="G34" i="6"/>
  <c r="G32" i="6"/>
  <c r="G30" i="6"/>
  <c r="G28" i="6"/>
  <c r="G27" i="6"/>
  <c r="G26" i="6"/>
  <c r="G25" i="6"/>
  <c r="G24" i="6"/>
  <c r="G23" i="6"/>
  <c r="J22" i="6"/>
  <c r="K22" i="6" s="1"/>
  <c r="G22" i="6"/>
  <c r="G21" i="6"/>
  <c r="G20" i="6"/>
  <c r="E19" i="6"/>
  <c r="G19" i="6" s="1"/>
  <c r="E16" i="6"/>
  <c r="E18" i="6" s="1"/>
  <c r="G18" i="6" s="1"/>
  <c r="G15" i="6"/>
  <c r="G14" i="6"/>
  <c r="G13" i="6"/>
  <c r="J12" i="6"/>
  <c r="K12" i="6" s="1"/>
  <c r="G12" i="6"/>
  <c r="G11" i="6"/>
  <c r="G10" i="6"/>
  <c r="G9" i="6"/>
  <c r="G8" i="6"/>
  <c r="G7" i="6"/>
  <c r="I6" i="6"/>
  <c r="G6" i="6"/>
  <c r="J5" i="6"/>
  <c r="G5" i="6"/>
  <c r="H9" i="5"/>
  <c r="H8" i="5"/>
  <c r="H7" i="5"/>
  <c r="H6" i="5"/>
  <c r="J52" i="4"/>
  <c r="G48" i="4"/>
  <c r="G47" i="4"/>
  <c r="G46" i="4"/>
  <c r="G45" i="4"/>
  <c r="G44" i="4"/>
  <c r="G43" i="4"/>
  <c r="G42" i="4"/>
  <c r="G41" i="4"/>
  <c r="G39" i="4"/>
  <c r="G38" i="4"/>
  <c r="G35" i="4"/>
  <c r="G34" i="4"/>
  <c r="G33" i="4"/>
  <c r="G32" i="4"/>
  <c r="G31" i="4"/>
  <c r="G30" i="4"/>
  <c r="H28" i="4"/>
  <c r="I27" i="4" s="1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D10" i="4"/>
  <c r="H10" i="4" s="1"/>
  <c r="G16" i="6" l="1"/>
  <c r="E17" i="6"/>
  <c r="G17" i="6" s="1"/>
  <c r="I9" i="4"/>
  <c r="E31" i="3"/>
  <c r="G31" i="3" s="1"/>
  <c r="G30" i="3"/>
  <c r="G29" i="3"/>
  <c r="G28" i="3"/>
  <c r="G26" i="3"/>
  <c r="G24" i="3"/>
  <c r="G23" i="3"/>
  <c r="G22" i="3"/>
  <c r="G21" i="3"/>
  <c r="G20" i="3"/>
  <c r="G19" i="3"/>
  <c r="G18" i="3"/>
  <c r="A18" i="3"/>
  <c r="A19" i="3" s="1"/>
  <c r="A21" i="3" s="1"/>
  <c r="A22" i="3" s="1"/>
  <c r="A24" i="3" s="1"/>
  <c r="A26" i="3" s="1"/>
  <c r="A28" i="3" s="1"/>
  <c r="A29" i="3" s="1"/>
  <c r="A30" i="3" s="1"/>
  <c r="G17" i="3"/>
  <c r="G16" i="3"/>
  <c r="G15" i="3"/>
  <c r="G14" i="3"/>
  <c r="A14" i="3"/>
  <c r="G13" i="3"/>
  <c r="G12" i="3"/>
  <c r="G11" i="3"/>
  <c r="G9" i="3"/>
  <c r="G8" i="3"/>
  <c r="G7" i="3"/>
  <c r="G6" i="3"/>
  <c r="G5" i="3"/>
  <c r="A5" i="3"/>
  <c r="A6" i="3" s="1"/>
  <c r="A7" i="3" s="1"/>
  <c r="A8" i="3" s="1"/>
  <c r="A9" i="3" s="1"/>
  <c r="A11" i="3" s="1"/>
  <c r="G4" i="3"/>
  <c r="G88" i="6" l="1"/>
  <c r="G34" i="3"/>
  <c r="E3" i="4" s="1"/>
  <c r="J9" i="4" s="1"/>
  <c r="J8" i="4" s="1"/>
  <c r="G36" i="2"/>
  <c r="G35" i="2"/>
  <c r="G34" i="2"/>
  <c r="G33" i="2"/>
  <c r="G32" i="2"/>
  <c r="G31" i="2"/>
  <c r="G29" i="2"/>
  <c r="G27" i="2"/>
  <c r="G26" i="2"/>
  <c r="G25" i="2"/>
  <c r="G24" i="2"/>
  <c r="G22" i="2"/>
  <c r="G21" i="2"/>
  <c r="G20" i="2"/>
  <c r="G19" i="2"/>
  <c r="G18" i="2"/>
  <c r="G16" i="2"/>
  <c r="G14" i="2"/>
  <c r="G13" i="2"/>
  <c r="G12" i="2"/>
  <c r="G11" i="2"/>
  <c r="A11" i="2"/>
  <c r="A12" i="2" s="1"/>
  <c r="A13" i="2" s="1"/>
  <c r="A14" i="2" s="1"/>
  <c r="A15" i="2" s="1"/>
  <c r="A16" i="2" s="1"/>
  <c r="A18" i="2" s="1"/>
  <c r="A19" i="2" s="1"/>
  <c r="A20" i="2" s="1"/>
  <c r="A24" i="2" s="1"/>
  <c r="G10" i="2"/>
  <c r="G9" i="2"/>
  <c r="G8" i="2"/>
  <c r="J7" i="2"/>
  <c r="K7" i="2" s="1"/>
  <c r="L7" i="2" s="1"/>
  <c r="G7" i="2"/>
  <c r="G6" i="2"/>
  <c r="G5" i="2"/>
  <c r="A5" i="2"/>
  <c r="A6" i="2" s="1"/>
  <c r="A7" i="2" s="1"/>
  <c r="A8" i="2" s="1"/>
  <c r="A9" i="2" s="1"/>
  <c r="I4" i="2"/>
  <c r="G4" i="2"/>
  <c r="F47" i="4" l="1"/>
  <c r="H47" i="4" s="1"/>
  <c r="J47" i="4" s="1"/>
  <c r="F45" i="4"/>
  <c r="H45" i="4" s="1"/>
  <c r="J45" i="4" s="1"/>
  <c r="F43" i="4"/>
  <c r="H43" i="4" s="1"/>
  <c r="J43" i="4" s="1"/>
  <c r="F41" i="4"/>
  <c r="H41" i="4" s="1"/>
  <c r="J18" i="4"/>
  <c r="J20" i="4"/>
  <c r="F48" i="4"/>
  <c r="H48" i="4" s="1"/>
  <c r="J48" i="4" s="1"/>
  <c r="F46" i="4"/>
  <c r="H46" i="4" s="1"/>
  <c r="J46" i="4" s="1"/>
  <c r="F44" i="4"/>
  <c r="H44" i="4" s="1"/>
  <c r="J44" i="4" s="1"/>
  <c r="F42" i="4"/>
  <c r="H42" i="4" s="1"/>
  <c r="J42" i="4" s="1"/>
  <c r="J22" i="4"/>
  <c r="J24" i="4"/>
  <c r="J11" i="4"/>
  <c r="J12" i="4"/>
  <c r="J27" i="4"/>
  <c r="F31" i="4"/>
  <c r="H31" i="4" s="1"/>
  <c r="J31" i="4" s="1"/>
  <c r="F35" i="4"/>
  <c r="H35" i="4" s="1"/>
  <c r="J35" i="4" s="1"/>
  <c r="J25" i="4"/>
  <c r="J17" i="4"/>
  <c r="J23" i="4"/>
  <c r="F30" i="4"/>
  <c r="H30" i="4" s="1"/>
  <c r="J16" i="4"/>
  <c r="J19" i="4"/>
  <c r="J15" i="4"/>
  <c r="F32" i="4"/>
  <c r="H32" i="4" s="1"/>
  <c r="J32" i="4" s="1"/>
  <c r="F38" i="4"/>
  <c r="H38" i="4" s="1"/>
  <c r="J38" i="4" s="1"/>
  <c r="J13" i="4"/>
  <c r="J14" i="4"/>
  <c r="J21" i="4"/>
  <c r="J28" i="4"/>
  <c r="F33" i="4"/>
  <c r="H33" i="4" s="1"/>
  <c r="J33" i="4" s="1"/>
  <c r="F39" i="4"/>
  <c r="H39" i="4" s="1"/>
  <c r="J39" i="4" s="1"/>
  <c r="J10" i="4"/>
  <c r="F34" i="4"/>
  <c r="H34" i="4" s="1"/>
  <c r="J34" i="4" s="1"/>
  <c r="G38" i="2"/>
  <c r="I6" i="1"/>
  <c r="G23" i="1"/>
  <c r="G14" i="1"/>
  <c r="G15" i="1"/>
  <c r="E19" i="1"/>
  <c r="G19" i="1" s="1"/>
  <c r="G20" i="1"/>
  <c r="E16" i="1"/>
  <c r="E18" i="1"/>
  <c r="G18" i="1" s="1"/>
  <c r="E17" i="1"/>
  <c r="J5" i="1"/>
  <c r="G22" i="1"/>
  <c r="K22" i="1"/>
  <c r="J22" i="1"/>
  <c r="J41" i="4" l="1"/>
  <c r="I40" i="4"/>
  <c r="J40" i="4" s="1"/>
  <c r="J30" i="4"/>
  <c r="I29" i="4"/>
  <c r="G17" i="1"/>
  <c r="G16" i="1"/>
  <c r="G12" i="1"/>
  <c r="G13" i="1"/>
  <c r="G11" i="1"/>
  <c r="G21" i="1"/>
  <c r="G10" i="1"/>
  <c r="G8" i="1"/>
  <c r="G7" i="1"/>
  <c r="G9" i="1"/>
  <c r="G25" i="1"/>
  <c r="G6" i="1"/>
  <c r="G5" i="1"/>
  <c r="J29" i="4" l="1"/>
  <c r="J26" i="4" s="1"/>
  <c r="J49" i="4" s="1"/>
  <c r="G93" i="7" s="1"/>
  <c r="I49" i="4"/>
  <c r="G26" i="1"/>
  <c r="B6" i="1"/>
  <c r="B25" i="1" s="1"/>
  <c r="G89" i="7" l="1"/>
  <c r="G90" i="7" s="1"/>
  <c r="J53" i="4"/>
  <c r="G91" i="6"/>
  <c r="J12" i="1"/>
  <c r="K12" i="1"/>
  <c r="G94" i="6" l="1"/>
  <c r="G96" i="7"/>
</calcChain>
</file>

<file path=xl/sharedStrings.xml><?xml version="1.0" encoding="utf-8"?>
<sst xmlns="http://schemas.openxmlformats.org/spreadsheetml/2006/main" count="779" uniqueCount="233">
  <si>
    <t>PRESUPUESTO APROXIMADO PARA PINTURA DE PAREDES PUERTAS DE ALCOBA Y ARMARIOS DE LA ESTACION DE BOMBEROS SEDE FUNDADORES.</t>
  </si>
  <si>
    <t xml:space="preserve">ITEMS </t>
  </si>
  <si>
    <t>DESCRIPCIÒN</t>
  </si>
  <si>
    <t>M2</t>
  </si>
  <si>
    <t xml:space="preserve">CANTD </t>
  </si>
  <si>
    <t>V/UND</t>
  </si>
  <si>
    <t>V/ PARCIAL.</t>
  </si>
  <si>
    <t>019.005</t>
  </si>
  <si>
    <t>SUMINISTRO, TRANSPORTE E INSTALACION PINTURA SOBRE REVOQUE VINILO 3 MANOS SOBRE MURO (INCLUYE 1 MANO EN PINTURA TIPO 2  Y DOS MANOS EN PINTURA TIPO 1, FILOS Y DILATACIONES).COLOR SEGÚN DISEÑO POR M2</t>
  </si>
  <si>
    <t>RECORRIDO DE CUBIERTA EN FIBROCEMENTO incluye ganchos y amarras</t>
  </si>
  <si>
    <t>SUMINISTRO, TRANSPORTE E INSTALACION TEJA ONDULADA FIBROCEMENTO PERFIL 5</t>
  </si>
  <si>
    <t xml:space="preserve">JORNAL AYUDANTE (Reparacion humedad) </t>
  </si>
  <si>
    <t>DIA</t>
  </si>
  <si>
    <t>SUMINISTRO, TRANSPORTE E INSTALACION COMBO Tipo AVANTI Color Blanco Ref. 30336100K Tipo Corona o Similar. (Incluye Sanitario Redondo Avanti con tapa y tanque, lavamanos de pedestal avanti accesorios de conexión e instalación.) más Conjunto Grifería Lavamanos Prysma 4" con sifón botella, desague sencillo y grapas.</t>
  </si>
  <si>
    <t>UND</t>
  </si>
  <si>
    <t>Ventilacion sala de crisis ( SUMINISTRO, TRANSPORTE E INSTALACION REJILLA 30X30 CM VENTILACION EN CIELO RASO</t>
  </si>
  <si>
    <t>SUMINISTRO, TRANSPORTE E INSTALACION RECUBRIMIENTO BAJANTES AGUAS LLUVIAS EN MURO SUPERBOARD 8 mm. ( Perfileria cal. 26 cada 60 cm.)  Incluye tres (3) manos de pintura</t>
  </si>
  <si>
    <t>DEMOLICION PLACA DE ENTREPISO hasta E=0.30 m. .</t>
  </si>
  <si>
    <t xml:space="preserve">DESMONTE DE MUEBLE BAJO MESON </t>
  </si>
  <si>
    <t>ML</t>
  </si>
  <si>
    <t>DESMONTE DE MUEBLE ENCIMA DE MESON. Incluye cargue y retiro de material desmontado</t>
  </si>
  <si>
    <t>SUMINISTRO TABLERO RED REGULADA</t>
  </si>
  <si>
    <t>006.045</t>
  </si>
  <si>
    <t>SUMINISTRO, TRANSPORTE E INSTALACIÓN A TODO COSTO DE CIELO RASO EN SUPERBOARD TEXTURIZADO MODULADO 1,20 X 0,60 PINTADO Y TERMINADO. INCLUYE PERFILERÍA, ANCLAJES Y TODO LO NECESARIO PARA SU CORRECTA INSTALACIÓN</t>
  </si>
  <si>
    <t>TOTAL COSTO DIRECTO</t>
  </si>
  <si>
    <t>SUMINISTRO, TRANSPORTE E INSTALACIÓN A TODO COSTO DE MURO EN SUPERBOARD 8 MM PINTADO Y TERMINADO (DOS CARAS). INCLUYE PERFILERÍA Y TODO LO NECESARIO PARA SU CORRECTA INSTALACIÓN</t>
  </si>
  <si>
    <t>m2</t>
  </si>
  <si>
    <t>SUMINISTRO, TRANSPORTE E INSTALACION DE MUEBLE BAJO MESON ANCHO: 0.60 M. CON CON FACHADA: TABLEX ENCHAPADO TRIPLEX OKUME 19 MM. TIPO PIZANO O SIMILAR. INTERIOR: MADECOR 15 MM. TIPO PIZANO O SIMILAR. ACABADO: ACABADO: TINTILLA, SELLADOR (MÍNIMO 6 MANOS) Y LACA PARA EL TABLEX, EL MADECOR SEGÚN PINTA SELECCIONADA DE CARTA COLORES MADECOR. (INCLUYE HOJAS PARA PUERTAS CON 2 RANURAS HORIZONTALES Y CON MARQUETE CHAPACANTO OKUMÉ. INTERIOR CON UN (1) ENTREPAÑO, TAPA SOBRE EL POYO DEL MUEBLE, HERRAJES, MANIJAS, SUMINISTRO DE TODOS LOS ACCESORIOS NECESARIOS PARA GARANTIZAR UNA CORRECTA INSTALACIÓN).</t>
  </si>
  <si>
    <t>SUMINISTRO, TRANSPORTE E INSTALACION DE MUEBLE PARED ANCHO: 0.60 M. CON FACHADA: MADECOR 19 MM. INTERIOR: MADECOR 15 MM. TIPO PIZANO O SIMILAR. ACABADO: SEGÚN PINTA SELECCIONADA DE CARTA COLORES MADECOR. (INCLUYE HOJAS PARA PUERTAS CON 2 RANURAS HORIZONTALES PINTADAS Y CON MARQUETE EN CANTO DECORATIVO. INTERIOR CON UN (1) ENTREPAÑO, TAPA DETRAS DEL MUEBLE, HERRAJES, MANIJAS, SUMINISTRO DE TODOS LOS ACCESORIOS NECESARIOS PARA GARANTIZAR UNA CORRECTA INSTALACIÓN).</t>
  </si>
  <si>
    <t>DESMONTE PUERTAS  (INCLUYE RETIRO)</t>
  </si>
  <si>
    <t xml:space="preserve">DESMONTE APARATOS SANITARIOS </t>
  </si>
  <si>
    <t>DESMONTE CIELO RASO (INCLUYE RETIRO)</t>
  </si>
  <si>
    <t xml:space="preserve">Astas Banderas </t>
  </si>
  <si>
    <t>suministro e instalacion Estufa CHALLENGER Empotrable Gas Natural 60x52 cm 4 Puestos Vidrio Squad</t>
  </si>
  <si>
    <t xml:space="preserve">ESMALTE SINTETICO PINTULUX - TIPO PINTUCO REF. SEGÚN COLOR DISEÑO O SIMILAR, PARA PUERTAS </t>
  </si>
  <si>
    <t>ESTACION DE BOMBEROS PALOGRANDE</t>
  </si>
  <si>
    <t>CUBIERTA DE TECHO</t>
  </si>
  <si>
    <t>CODIGO</t>
  </si>
  <si>
    <t xml:space="preserve">DESCRI`CION </t>
  </si>
  <si>
    <t>CANT</t>
  </si>
  <si>
    <t xml:space="preserve"> V/UND </t>
  </si>
  <si>
    <t>V/ PARCIAL</t>
  </si>
  <si>
    <t>028.002</t>
  </si>
  <si>
    <t>DESMONTE DE CUBIERTA DE TECHO EN TEJA DE F.C. Y MADERA INCLUYE RETIRO</t>
  </si>
  <si>
    <t xml:space="preserve">RECORRIDO DE CUBIERTA </t>
  </si>
  <si>
    <t>010.031</t>
  </si>
  <si>
    <t>SUMINISTRO, TRANSPORTE E INSTALACION CABALLETE FIBROCEMENTO DE VENTILACION PARA TEJAS PERFIL 7</t>
  </si>
  <si>
    <t>032.027</t>
  </si>
  <si>
    <t>SUMINISTRO, TRANSPORTE E INSTALACION TEJA ONDULADA FIBROCEMENTO PERFIL 7 CON TUBO DE SALIDA UNIVERSAL</t>
  </si>
  <si>
    <t>010.020</t>
  </si>
  <si>
    <t>SUMINISTRO, TRANSPORTE E INSTALACION CANAL EN LAMINA GALVANIZADA CAL .20 D/ 0.60 M. (SUMINISTRO E INSTALACIÓN CON WASH PRIMER + ESMALTE + ANCLAJE A MURO + SILICONA)</t>
  </si>
  <si>
    <t>028.014</t>
  </si>
  <si>
    <t xml:space="preserve">DESMONTE DE CANALES Y BAJANTES </t>
  </si>
  <si>
    <t>ENCHAPE EN CERAMICADE BAÑOS Y COCINA</t>
  </si>
  <si>
    <t>029.003</t>
  </si>
  <si>
    <t>DEMOLICION ENCHAPE DE PISOS (INCLUYE RETIRO)</t>
  </si>
  <si>
    <t>X</t>
  </si>
  <si>
    <t>013.001</t>
  </si>
  <si>
    <t>SUMINISTRO, TRANSPORTE E INSTALACION CERAMICA PARED POMPEI TIPO ALFA O SIMILAR. COLOR CORAL O SHELL SEGÚN DISEÑO (INCLUYE BOQUILLA COLOR Y WIN.). INCLUYE MORTERO DE PEGA Y/O NIVELACIÓN.</t>
  </si>
  <si>
    <t>012.006</t>
  </si>
  <si>
    <t>SUMINISTRO, TRANSPORTE E INSTALACION CERAMICA PISO POMPEI TIPO ALFA O SIMILAR. COLOR CORAL O SHELL SEGÚN DISEÑO. INCLUYE MORTERO DE PEGA Y/O NIVELACIÓN</t>
  </si>
  <si>
    <t>012.028</t>
  </si>
  <si>
    <t>SUMINISTRO, TRANSPORTE E INSTALACION GUARDAESCOBA CERAMICA TIPO POMPEI H = 10 CM. TIPO ALFA O SIMILAR. COLOR CORAL O SHELL SEGÚN DISEÑO (INCLUYE BOQUILLA.). INCLUYE MORTERO DE PEGA.</t>
  </si>
  <si>
    <t>MUEBLES</t>
  </si>
  <si>
    <t>ADICIONAL  UGV</t>
  </si>
  <si>
    <r>
      <t xml:space="preserve">SUMINISTRO, TRANSPORTE E INTALACION DE COCINA DE 1.8 M DE LONGITUD,  ANCHO 0,60M, CO ESTUFA; INCLUYE: MUEBLE INFERIOR CON 2 PUERTAS Y 3 CAJONES , MUEBLE SUPERIOR CON LOCERO Y 2 PUERTAS, MESON CON LAVAPLATOS. FABRICADO EN MDF 15MM CANTOS TERMO SELLADOS PARA PROTEGER DE LA HUMEDAD                           </t>
    </r>
    <r>
      <rPr>
        <sz val="14"/>
        <color theme="1"/>
        <rFont val="Arial"/>
        <family val="2"/>
      </rPr>
      <t xml:space="preserve">              </t>
    </r>
    <r>
      <rPr>
        <sz val="12"/>
        <color theme="1"/>
        <rFont val="Arial"/>
        <family val="2"/>
      </rPr>
      <t xml:space="preserve">            </t>
    </r>
  </si>
  <si>
    <t>PUERTAS Y VENTANAS</t>
  </si>
  <si>
    <t>016.002</t>
  </si>
  <si>
    <t>SUMINISTRO, TRANSPORTE E INSTALACION PUERTA ENTAMBORADA EN LAMINA TRIPLEX OKUME - TIPO PIZANO OKUMÉ O SIMILAR. ANCHO: 0,76 A 1,10 M. ALTO: 1,80 A 2,40 M. HOJA LISA CON MARQUETE CAPACANTO OKUMÉ. ACABADO: TINTILLA, SELLADOR (MÍNIMO 6 MANOS) Y LACA SEGÚN DISEÑO. (INCLUYE BISAGRAS).</t>
  </si>
  <si>
    <t>016.012</t>
  </si>
  <si>
    <t>SUMINISTRO, TRANSPORTE E INSTALACION MARCO EN MADERA CHINGALE SENCILLO - KIT DE MARKO MADERA TIPO PIZANO O SIMILAR. (2 LARGUEROS DE 2,40 M Y UN CABEZAL DE 1,20 M.) ANCHO MURO: 8 CM. ANCHO PUERTA: 0,76 X 1,10 M.  ACABADO: TINTILLA, SELLADOR (MÍNIMO 6 MANOS) Y LACA SEGÚN DISEÑO</t>
  </si>
  <si>
    <t>017.026</t>
  </si>
  <si>
    <t xml:space="preserve">SUMINISTRO, TRANSPORTE E INSTALACION VENTANA FIJA EN ALUMINIO  ANODIZADO VIDRIO 4 MM (INCLUYE MARCO EN PERFILERIA  PB 3831 O SIMILAR Y VIDRIO CRISTAL DE 4 MM. ). INCLUYE EL SUMINISTRO DE TODOS LOS ACCESORIOS REQUERIDOS PARA EL CORRECTO MONTAJE, ASI COMO EL SUMINISTRO E INSTALACIÓN DE LA SILICONA QUE SEA REQUERIDA PARA GARANTIZAR UNA PERFECTA INSTALACIÓN. SEGUN DETALLE. </t>
  </si>
  <si>
    <t>SUMINISTRO, TRANSPORTE E INSTALACIÒN DE MARCO EN ALUMINIO Y VIDRIO TRANSLUCIDO 4MM PARA LUCETA EN CIELO RASO</t>
  </si>
  <si>
    <t>SUMINISTRO, TRANSPORTE E INSTALACIÒN DE LAMINA ACRILIGO PARA DDISIÒN DE BAÑOS</t>
  </si>
  <si>
    <t>APARATOS SANITARIOS</t>
  </si>
  <si>
    <t>013.040</t>
  </si>
  <si>
    <t>SUMINISTRO, TRANSPORTE E INSTALACION LAVADERO Prefabricado 80 x 60 x 50 cm. en Granito (Incluye accesorios de instalación)</t>
  </si>
  <si>
    <t>003.013</t>
  </si>
  <si>
    <t>SUMINISTRO, TRANSPORTE E INSTALACION PUNTO DESAGUE PVC   2" Aparatos sanitarios y desagues  (INCLUYE CODO, YEE Y ACCESORIOS)</t>
  </si>
  <si>
    <t>PTO</t>
  </si>
  <si>
    <t>013.036</t>
  </si>
  <si>
    <t xml:space="preserve">SUMINISTRO, TRANSPORTE E INSTALACION LAVAPLATOS DE EMPOTRAR EN ACERO INOXIDABLE - Tipo Socoda o Similar - Dimensiones 45 x 49 cm. </t>
  </si>
  <si>
    <t>015.001</t>
  </si>
  <si>
    <t>SUMINISTRO, TRANSPORTE E INSTALACION COMBO TIPO ACUACER COLOR BLANCO REF. 92639100K TIPO CORONA O SIMILAR. (INCLUYE SANITARIO ACUACER CON TAPA Y TANQUE, LAVAMANOS DE COLGAR ACUACER CON SIFÓN BOTELLA Y DESAGUE SENCILLO, GRIFERÍA PISCIS, GRAPAS, ACCESORIOS DE CONEXIÓN E INSTALACIÓN.). (ÍTEM INCOMPLETO)</t>
  </si>
  <si>
    <t>PINTURA</t>
  </si>
  <si>
    <t>PINTURA ESMALTE PARA ESTRUCTURA EN ALUMINIO DE DIVISIONES DE BAÑO</t>
  </si>
  <si>
    <t>003.029</t>
  </si>
  <si>
    <t>SUMINISTRO, TRANSPORTE E INSTALACION TUBERIA PVC-S  4" (RED SANITARIA, INCLUYE ACCESORIOS)</t>
  </si>
  <si>
    <t>Ml</t>
  </si>
  <si>
    <t>032.048</t>
  </si>
  <si>
    <t>REPARACIÓN DE PUNTO SANITARIO OBSTRUIDO INCLUYE SONDEO DE TUBERÍA, RETIRO  REVISIÓN Y REINSTALACIÓN DE  APARATO SANITARIO.</t>
  </si>
  <si>
    <t>005.074</t>
  </si>
  <si>
    <t>SUMINISTRO, TRANSPORTE E INSTALACION PERFILES TUBULARES ACERO LAMINADOS EN FRIO ASTM A-500 GRADO C  (INCLUYE SOLDADURA, ANTICORROSIVO Y ESMALTE)</t>
  </si>
  <si>
    <t>kg</t>
  </si>
  <si>
    <t>017.084</t>
  </si>
  <si>
    <t>SUMINISTRO, TRANSPORTE E INSTALACION VENTANERIA APOYADA EN PERFILERIA DE ALUMINIO ANODIZADO MATE COLOR BLANCO, VIDRIO TEMPLADO DE 8MM INCOLORO CON UNIONES A TOPE +REJILLA SUPERIOR</t>
  </si>
  <si>
    <t>DESMONTE LAMPARAS</t>
  </si>
  <si>
    <t>AJUSTE E INSTALACION DE LAMPARAS DE SOBREPONER</t>
  </si>
  <si>
    <t>Costo directo</t>
  </si>
  <si>
    <t>ESTACIÒN DE BOMBEROS LA ENEA PRESUPUESTO APROXIMADO</t>
  </si>
  <si>
    <t>DESCRIPCION</t>
  </si>
  <si>
    <t>CANTI</t>
  </si>
  <si>
    <t>V/PARCIAL</t>
  </si>
  <si>
    <t>MAMPOSTERIA</t>
  </si>
  <si>
    <t>029.074</t>
  </si>
  <si>
    <t>DEMOLICION MURO MAMPOSTERIA DE LADRILLO O BLOQUE</t>
  </si>
  <si>
    <t>006.040</t>
  </si>
  <si>
    <t>SUMINISTRO TRANSPORTE E INSTALACION DE MURO EN LADRILLO FAROL PANDERETA E=12CMS. INCLUYE MORTERO DE PEGA.</t>
  </si>
  <si>
    <t>009.001</t>
  </si>
  <si>
    <t>SUMINISTRO,TRANSPORTE E INSTALACION REVOQUE LISO MUROS   1:3  INTERIOR  ( INCLUYE FILOS Y DILATACIONES )</t>
  </si>
  <si>
    <t>032.337</t>
  </si>
  <si>
    <t>SUMINISTRO, TRANSPORTE E INSTALACION CARTERA VENTANAS Y PUERTAS EN MORTERO 1:3 ANCHO 15-20 CMS.</t>
  </si>
  <si>
    <t>CIELO RASO</t>
  </si>
  <si>
    <t>011.009</t>
  </si>
  <si>
    <t>SUMINISTRO, TRANSPORTE E INSTALACIÓN DE CIELO RASO EN LÁMINAS DE PVC A TODO COSTO. INCLUYE ESTRUCTURA METÁLICA, PERIMETRALES Y HASTA 2 CAJAS DE INSPECCION DE 0.60 X 0.60 CADA 30 M2. TEXTURA SEGÚN DISEÑO</t>
  </si>
  <si>
    <t>006.026</t>
  </si>
  <si>
    <t xml:space="preserve">SUMINISTRO, TRANSPORTE E INSTALACION LAVADO E IMPERMEABILIZADO DE LADRILLO CON HIDROFUGO </t>
  </si>
  <si>
    <t>017.083</t>
  </si>
  <si>
    <t>SUMINISTRO, TRANSPORTE E INSTALACION VENTANERIA APOYADA EN PERFILERIA DE ALUMINIO EMBEBIDA EN MURO Y CIELO RASO, CON VIDRIO TEMPLADO 8MM INCOLORO</t>
  </si>
  <si>
    <t>DESMONTE</t>
  </si>
  <si>
    <t>028.005</t>
  </si>
  <si>
    <t>028.008</t>
  </si>
  <si>
    <t>028.018</t>
  </si>
  <si>
    <t>DESMONTE DE VIDRIO</t>
  </si>
  <si>
    <t>028.087</t>
  </si>
  <si>
    <t>PUERTAS</t>
  </si>
  <si>
    <t>ENCHAPE</t>
  </si>
  <si>
    <t>012.081</t>
  </si>
  <si>
    <t>SUMINISTRO, TRANSPORTE E INSTALACION CERÁMICA DE PISO TIPO NACIONAL. ALFA O SIMILAR. (INCLUYE MORTERO DE NIVELACIÓN Y DILATACIÓN EN PVC)</t>
  </si>
  <si>
    <t>VENTANAS</t>
  </si>
  <si>
    <t>08B.330</t>
  </si>
  <si>
    <t>SUMINISTRO, TRANSPORTE E INSTALACION DE LUMINARIA DE EMPOTRAR TIPO  PANEL LED CUADRADO 60 X 60, 48W BLANCO OPAL. INCLUYE DRIVER SC CLAVIJA Y TODOS LOS ACCESORIOS PARA SU CORRECTA INSTALACIÓN Y MONTAJE</t>
  </si>
  <si>
    <t>030.002</t>
  </si>
  <si>
    <t>AYUDANTE AA (ALBAÑILERIA)</t>
  </si>
  <si>
    <t>COSTO DIRECTO</t>
  </si>
  <si>
    <t>ANALISIS DEL AIU</t>
  </si>
  <si>
    <t>Valor estimado de la Obra (Costo Directo).</t>
  </si>
  <si>
    <t>Valor</t>
  </si>
  <si>
    <t>Plazo estimado de ejecución.</t>
  </si>
  <si>
    <t>Meses</t>
  </si>
  <si>
    <t>Contratista Persona Natural (SI o NO)</t>
  </si>
  <si>
    <t>no</t>
  </si>
  <si>
    <t>CAPITULO</t>
  </si>
  <si>
    <t>TIPO DE GASTO</t>
  </si>
  <si>
    <t>UN</t>
  </si>
  <si>
    <t>CANTIDAD.</t>
  </si>
  <si>
    <t>DEDICACION</t>
  </si>
  <si>
    <t>VLOR UNITARIO (mes)</t>
  </si>
  <si>
    <t>FACTOR PRESTACIONAL O FACTOR AIU (PARA INDIRECTOS)</t>
  </si>
  <si>
    <t>VALOR TOTAL</t>
  </si>
  <si>
    <t>SUMA</t>
  </si>
  <si>
    <t>PORCENTAJE</t>
  </si>
  <si>
    <t>GASTOS GENERALES.</t>
  </si>
  <si>
    <t>MANO DE OBRA Y GASTOS DE OFICINA</t>
  </si>
  <si>
    <r>
      <t xml:space="preserve">Contratista </t>
    </r>
    <r>
      <rPr>
        <sz val="10"/>
        <color indexed="10"/>
        <rFont val="Arial"/>
        <family val="2"/>
      </rPr>
      <t>(solo aplica para personas naturales)</t>
    </r>
  </si>
  <si>
    <t>Un</t>
  </si>
  <si>
    <t xml:space="preserve">Ingeniero Director </t>
  </si>
  <si>
    <t xml:space="preserve">Ingeniero Residente </t>
  </si>
  <si>
    <t xml:space="preserve">Maestro de Obra </t>
  </si>
  <si>
    <t>Residente de Salud Ocupacional</t>
  </si>
  <si>
    <t>Trabajador social</t>
  </si>
  <si>
    <t xml:space="preserve">Almacenista </t>
  </si>
  <si>
    <t>Celador  con prestaciones</t>
  </si>
  <si>
    <t>Secretaria con prestaciones</t>
  </si>
  <si>
    <t>Contador</t>
  </si>
  <si>
    <t>Equipo de Oficina (Escritorio, pc, impresora, sillas, papeleria)</t>
  </si>
  <si>
    <t>Mes</t>
  </si>
  <si>
    <t>Seguridad industrial personal</t>
  </si>
  <si>
    <t>Plan de Salud ocupacional y seguridad industrial</t>
  </si>
  <si>
    <t>Sistema de gestion ambiental</t>
  </si>
  <si>
    <t>Sistema de gestion de calidad</t>
  </si>
  <si>
    <t>Costos financiero</t>
  </si>
  <si>
    <t>GASTOS INDIRECTOS.</t>
  </si>
  <si>
    <t>LEGALIZACION.</t>
  </si>
  <si>
    <t>AIU ITERACION</t>
  </si>
  <si>
    <t>POLIZAS</t>
  </si>
  <si>
    <t>Seriedad de la Propuesta.</t>
  </si>
  <si>
    <t>%</t>
  </si>
  <si>
    <t>Anticipo</t>
  </si>
  <si>
    <t>Cumplimiento</t>
  </si>
  <si>
    <t>Estabilidad</t>
  </si>
  <si>
    <t>Calidad</t>
  </si>
  <si>
    <t>Prestaciones Sociales</t>
  </si>
  <si>
    <t>Responsabilidad Civil</t>
  </si>
  <si>
    <t>Todo riesgo</t>
  </si>
  <si>
    <t>IMPUESTOS Y CONTRIBUCIONES</t>
  </si>
  <si>
    <t xml:space="preserve">Contribuación Especial </t>
  </si>
  <si>
    <t>Estampillas para el bienestar del adulto mayor</t>
  </si>
  <si>
    <t>Estampillas Pro -  Universidades.</t>
  </si>
  <si>
    <t xml:space="preserve">Estampilla pro cultura </t>
  </si>
  <si>
    <t>Estampilla pro justicia familiar</t>
  </si>
  <si>
    <t>Gasto bancarios4x1000 y retiros</t>
  </si>
  <si>
    <t>Industria y Comercio 3,7 x 1.000 sobre valor total</t>
  </si>
  <si>
    <t xml:space="preserve">Tasa pro deporte y recreación </t>
  </si>
  <si>
    <t>TOTAL GASTOS INDIRECTOS DE ADMINISTRACION.</t>
  </si>
  <si>
    <t>IMPREVISTO</t>
  </si>
  <si>
    <t>UTILIDAD:</t>
  </si>
  <si>
    <t>IVA SOBRE UTILIDAD:</t>
  </si>
  <si>
    <t>A.I.U.</t>
  </si>
  <si>
    <t>ALCALDIA DE MANIZALES.</t>
  </si>
  <si>
    <t>Base - Tope</t>
  </si>
  <si>
    <t>Porcentaje</t>
  </si>
  <si>
    <t>Vlor x Millón o fracción.</t>
  </si>
  <si>
    <t>Estampilla Pro-Hospital.</t>
  </si>
  <si>
    <t>Estampilla Pro-Universidad.</t>
  </si>
  <si>
    <t>Timbre</t>
  </si>
  <si>
    <t>Retención en la Fuente.</t>
  </si>
  <si>
    <t>Publicación Diario Oficial.</t>
  </si>
  <si>
    <t>Contribución Especial (Impovias).</t>
  </si>
  <si>
    <t>Industria y comercio (4 X 1.000 Ing. Brutos).</t>
  </si>
  <si>
    <t>Suministro Locker 4 Puestos 180x63x30cm Gris (fundadores)</t>
  </si>
  <si>
    <t>Suministro Locker 4 Puestos 180x63x30cm Gris (palogrande)</t>
  </si>
  <si>
    <t>Suministro Locker 4 Puestos 180x63x30cm Gris (enea)</t>
  </si>
  <si>
    <t>SUMINISTRO LOCKER 4 PUESTOS ESTACIONES DE BOMBEROS</t>
  </si>
  <si>
    <t xml:space="preserve">SUMINISTRO, TRANSPORTE E INTALACION DE COCINA DE 1.8 M DE LONGITUD,  ANCHO 0,60M, CO ESTUFA; INCLUYE: MUEBLE INFERIOR CON 2 PUERTAS Y 3 CAJONES , MUEBLE SUPERIOR CON LOCERO Y 2 PUERTAS, MESON CON LAVAPLATOS. FABRICADO EN MDF 15MM CANTOS TERMO SELLADOS PARA PROTEGER DE LA HUMEDAD                                                     </t>
  </si>
  <si>
    <t>N°</t>
  </si>
  <si>
    <t>SUBTOTAL OBRAS (incluido AIU)</t>
  </si>
  <si>
    <t xml:space="preserve">NOTA 1:  Se debe tener en cuenta que el PRECIO UNITARIO incluye el valor de A.I.U. </t>
  </si>
  <si>
    <t xml:space="preserve"> PORCENTAJE 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</si>
  <si>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</si>
  <si>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ADMINISTRACION</t>
  </si>
  <si>
    <t xml:space="preserve"> A= </t>
  </si>
  <si>
    <t xml:space="preserve">NOTA 3: El A.I.U y su discriminación deben estar en porcentaje (%). </t>
  </si>
  <si>
    <t xml:space="preserve">IMPREVISTO
</t>
  </si>
  <si>
    <t xml:space="preserve"> I= </t>
  </si>
  <si>
    <t>NOTA 4: Siguiendo las recomendaciones de la Guía de Colombia Compra Eficiente, presentar la oferta</t>
  </si>
  <si>
    <t xml:space="preserve">UTILIDAD
</t>
  </si>
  <si>
    <t xml:space="preserve"> U= </t>
  </si>
  <si>
    <t>NOTA 5:  Revisar el Formulario 1 de Presupuesto con sus decimales y tenerlos en cuenta para la presentación de la propuesta económica.</t>
  </si>
  <si>
    <t>TOTAL A.I.U</t>
  </si>
  <si>
    <t xml:space="preserve"> A.I.U.= </t>
  </si>
  <si>
    <t>“MANTENIMIENTO, ADECUACION Y MEJORAMIENTO EN LAS ESTACIONES DE BOMBEROS FUNDADORES, PALOGRANDE Y ENEA DE LA CIUDAD DE MANIZALES”.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</si>
</sst>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164" formatCode="_-[$$-240A]\ * #,##0.00_-;\-[$$-240A]\ * #,##0.00_-;_-[$$-240A]\ * &quot;-&quot;??_-;_-@_-"/>
    <numFmt numFmtId="165" formatCode="0.0"/>
    <numFmt numFmtId="166" formatCode="&quot;$&quot;#,##0"/>
    <numFmt numFmtId="167" formatCode="#,##0.00000"/>
    <numFmt numFmtId="168" formatCode="#,##0.000"/>
    <numFmt numFmtId="169" formatCode="0.0000"/>
    <numFmt numFmtId="170" formatCode="&quot;$&quot;#,##0.0"/>
    <numFmt numFmtId="171" formatCode="_-[$$-240A]\ * #,##0_-;\-[$$-240A]\ * #,##0_-;_-[$$-240A]\ * &quot;-&quot;??_-;_-@_-"/>
    <numFmt numFmtId="172" formatCode="&quot;$&quot;\ #,##0.00"/>
  </numFmts>
  <fonts count="3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theme="1"/>
      <name val="Aptos Narrow"/>
      <family val="2"/>
    </font>
    <font>
      <sz val="9"/>
      <name val="Arial"/>
      <family val="2"/>
    </font>
    <font>
      <sz val="9"/>
      <color theme="1"/>
      <name val="Aptos Narrow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sz val="11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3499862666707357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2" fontId="5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5" fillId="0" borderId="0"/>
    <xf numFmtId="0" fontId="5" fillId="0" borderId="0"/>
  </cellStyleXfs>
  <cellXfs count="39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65" fontId="9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vertical="center"/>
    </xf>
    <xf numFmtId="0" fontId="7" fillId="0" borderId="1" xfId="0" applyFont="1" applyBorder="1"/>
    <xf numFmtId="0" fontId="7" fillId="0" borderId="3" xfId="0" applyFont="1" applyBorder="1"/>
    <xf numFmtId="0" fontId="7" fillId="0" borderId="4" xfId="0" applyFont="1" applyBorder="1"/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4" fontId="9" fillId="3" borderId="4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64" fontId="8" fillId="0" borderId="4" xfId="0" applyNumberFormat="1" applyFont="1" applyBorder="1"/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/>
    <xf numFmtId="0" fontId="9" fillId="0" borderId="7" xfId="0" applyFont="1" applyBorder="1"/>
    <xf numFmtId="0" fontId="7" fillId="0" borderId="8" xfId="0" applyFont="1" applyBorder="1"/>
    <xf numFmtId="0" fontId="7" fillId="0" borderId="9" xfId="0" applyFont="1" applyBorder="1" applyAlignment="1">
      <alignment vertical="center"/>
    </xf>
    <xf numFmtId="0" fontId="7" fillId="0" borderId="9" xfId="0" applyFont="1" applyBorder="1"/>
    <xf numFmtId="0" fontId="7" fillId="0" borderId="10" xfId="0" applyFont="1" applyBorder="1"/>
    <xf numFmtId="0" fontId="0" fillId="0" borderId="2" xfId="0" applyBorder="1"/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wrapText="1"/>
    </xf>
    <xf numFmtId="0" fontId="1" fillId="0" borderId="2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" fillId="0" borderId="3" xfId="0" applyFont="1" applyBorder="1"/>
    <xf numFmtId="0" fontId="13" fillId="4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0" borderId="22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3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0" fillId="0" borderId="20" xfId="0" applyBorder="1"/>
    <xf numFmtId="164" fontId="3" fillId="0" borderId="4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6" fillId="0" borderId="4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0" borderId="20" xfId="0" applyFont="1" applyBorder="1"/>
    <xf numFmtId="0" fontId="13" fillId="0" borderId="1" xfId="0" applyFont="1" applyBorder="1" applyAlignment="1">
      <alignment horizontal="center" vertical="center"/>
    </xf>
    <xf numFmtId="0" fontId="1" fillId="0" borderId="0" xfId="0" applyFont="1" applyBorder="1"/>
    <xf numFmtId="0" fontId="0" fillId="0" borderId="3" xfId="0" applyBorder="1"/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4" xfId="0" applyBorder="1"/>
    <xf numFmtId="0" fontId="1" fillId="0" borderId="5" xfId="0" applyFont="1" applyBorder="1"/>
    <xf numFmtId="0" fontId="4" fillId="0" borderId="6" xfId="0" applyFont="1" applyBorder="1"/>
    <xf numFmtId="164" fontId="4" fillId="0" borderId="7" xfId="0" applyNumberFormat="1" applyFont="1" applyBorder="1"/>
    <xf numFmtId="0" fontId="8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/>
    <xf numFmtId="0" fontId="17" fillId="2" borderId="1" xfId="0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/>
    <xf numFmtId="0" fontId="17" fillId="0" borderId="1" xfId="0" applyFont="1" applyBorder="1"/>
    <xf numFmtId="164" fontId="9" fillId="0" borderId="4" xfId="0" applyNumberFormat="1" applyFont="1" applyBorder="1"/>
    <xf numFmtId="0" fontId="8" fillId="0" borderId="3" xfId="0" applyFont="1" applyBorder="1"/>
    <xf numFmtId="0" fontId="17" fillId="0" borderId="1" xfId="0" applyFont="1" applyBorder="1" applyAlignment="1">
      <alignment horizontal="left" vertical="center" wrapText="1"/>
    </xf>
    <xf numFmtId="42" fontId="9" fillId="0" borderId="1" xfId="1" applyFont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/>
    <xf numFmtId="164" fontId="8" fillId="0" borderId="7" xfId="0" applyNumberFormat="1" applyFont="1" applyBorder="1"/>
    <xf numFmtId="164" fontId="0" fillId="0" borderId="0" xfId="0" applyNumberFormat="1"/>
    <xf numFmtId="0" fontId="19" fillId="0" borderId="0" xfId="2" applyAlignment="1">
      <alignment horizontal="left"/>
    </xf>
    <xf numFmtId="0" fontId="19" fillId="0" borderId="0" xfId="2"/>
    <xf numFmtId="4" fontId="19" fillId="0" borderId="0" xfId="2" applyNumberFormat="1" applyAlignment="1">
      <alignment horizontal="center"/>
    </xf>
    <xf numFmtId="0" fontId="19" fillId="0" borderId="0" xfId="2" applyAlignment="1">
      <alignment horizontal="center"/>
    </xf>
    <xf numFmtId="4" fontId="19" fillId="0" borderId="0" xfId="2" applyNumberFormat="1"/>
    <xf numFmtId="3" fontId="19" fillId="0" borderId="0" xfId="2" applyNumberFormat="1"/>
    <xf numFmtId="17" fontId="19" fillId="0" borderId="0" xfId="2" applyNumberFormat="1"/>
    <xf numFmtId="4" fontId="19" fillId="0" borderId="24" xfId="2" applyNumberFormat="1" applyBorder="1"/>
    <xf numFmtId="10" fontId="19" fillId="0" borderId="0" xfId="2" applyNumberFormat="1"/>
    <xf numFmtId="167" fontId="19" fillId="0" borderId="0" xfId="2" applyNumberFormat="1"/>
    <xf numFmtId="4" fontId="19" fillId="0" borderId="26" xfId="2" applyNumberFormat="1" applyBorder="1" applyAlignment="1">
      <alignment horizontal="left"/>
    </xf>
    <xf numFmtId="0" fontId="19" fillId="0" borderId="27" xfId="2" applyBorder="1"/>
    <xf numFmtId="0" fontId="19" fillId="0" borderId="27" xfId="2" applyBorder="1" applyAlignment="1">
      <alignment horizontal="center"/>
    </xf>
    <xf numFmtId="4" fontId="19" fillId="0" borderId="27" xfId="2" applyNumberFormat="1" applyBorder="1"/>
    <xf numFmtId="4" fontId="20" fillId="6" borderId="28" xfId="2" applyNumberFormat="1" applyFont="1" applyFill="1" applyBorder="1" applyAlignment="1">
      <alignment horizontal="right"/>
    </xf>
    <xf numFmtId="4" fontId="20" fillId="0" borderId="29" xfId="2" applyNumberFormat="1" applyFont="1" applyBorder="1" applyAlignment="1">
      <alignment horizontal="center" vertical="center" wrapText="1"/>
    </xf>
    <xf numFmtId="0" fontId="20" fillId="0" borderId="29" xfId="2" applyFont="1" applyBorder="1" applyAlignment="1">
      <alignment horizontal="center" vertical="center" wrapText="1"/>
    </xf>
    <xf numFmtId="3" fontId="20" fillId="0" borderId="29" xfId="2" applyNumberFormat="1" applyFont="1" applyBorder="1" applyAlignment="1">
      <alignment horizontal="center" vertical="center" wrapText="1"/>
    </xf>
    <xf numFmtId="10" fontId="20" fillId="0" borderId="29" xfId="2" applyNumberFormat="1" applyFont="1" applyBorder="1" applyAlignment="1">
      <alignment horizontal="center" vertical="center" wrapText="1"/>
    </xf>
    <xf numFmtId="0" fontId="20" fillId="0" borderId="0" xfId="2" applyFont="1" applyAlignment="1">
      <alignment horizontal="left" vertical="center" wrapText="1"/>
    </xf>
    <xf numFmtId="0" fontId="20" fillId="0" borderId="0" xfId="2" applyFont="1" applyAlignment="1">
      <alignment horizontal="center" vertical="center" wrapText="1"/>
    </xf>
    <xf numFmtId="4" fontId="20" fillId="0" borderId="2" xfId="2" applyNumberFormat="1" applyFont="1" applyBorder="1" applyAlignment="1">
      <alignment horizontal="center"/>
    </xf>
    <xf numFmtId="0" fontId="20" fillId="6" borderId="30" xfId="2" applyFont="1" applyFill="1" applyBorder="1" applyAlignment="1">
      <alignment horizontal="center" vertical="center" wrapText="1"/>
    </xf>
    <xf numFmtId="0" fontId="19" fillId="0" borderId="30" xfId="2" applyBorder="1" applyAlignment="1">
      <alignment horizontal="center"/>
    </xf>
    <xf numFmtId="4" fontId="19" fillId="0" borderId="30" xfId="2" applyNumberFormat="1" applyBorder="1"/>
    <xf numFmtId="3" fontId="19" fillId="0" borderId="30" xfId="2" applyNumberFormat="1" applyBorder="1"/>
    <xf numFmtId="0" fontId="19" fillId="0" borderId="30" xfId="2" applyBorder="1"/>
    <xf numFmtId="10" fontId="20" fillId="6" borderId="31" xfId="2" applyNumberFormat="1" applyFont="1" applyFill="1" applyBorder="1"/>
    <xf numFmtId="4" fontId="20" fillId="0" borderId="3" xfId="2" applyNumberFormat="1" applyFont="1" applyBorder="1" applyAlignment="1">
      <alignment horizontal="center"/>
    </xf>
    <xf numFmtId="0" fontId="20" fillId="0" borderId="1" xfId="2" applyFont="1" applyBorder="1" applyAlignment="1">
      <alignment horizontal="center"/>
    </xf>
    <xf numFmtId="0" fontId="19" fillId="0" borderId="1" xfId="2" applyBorder="1" applyAlignment="1">
      <alignment horizontal="center"/>
    </xf>
    <xf numFmtId="4" fontId="19" fillId="0" borderId="1" xfId="2" applyNumberFormat="1" applyBorder="1"/>
    <xf numFmtId="3" fontId="19" fillId="0" borderId="1" xfId="2" applyNumberFormat="1" applyBorder="1"/>
    <xf numFmtId="0" fontId="19" fillId="0" borderId="1" xfId="2" applyBorder="1"/>
    <xf numFmtId="3" fontId="20" fillId="0" borderId="1" xfId="2" applyNumberFormat="1" applyFont="1" applyBorder="1"/>
    <xf numFmtId="10" fontId="20" fillId="0" borderId="4" xfId="2" applyNumberFormat="1" applyFont="1" applyBorder="1"/>
    <xf numFmtId="10" fontId="19" fillId="0" borderId="0" xfId="2" applyNumberFormat="1" applyAlignment="1">
      <alignment horizontal="left"/>
    </xf>
    <xf numFmtId="9" fontId="19" fillId="0" borderId="1" xfId="3" applyFont="1" applyBorder="1"/>
    <xf numFmtId="10" fontId="19" fillId="0" borderId="1" xfId="2" applyNumberFormat="1" applyBorder="1"/>
    <xf numFmtId="10" fontId="19" fillId="0" borderId="4" xfId="2" applyNumberFormat="1" applyBorder="1"/>
    <xf numFmtId="3" fontId="22" fillId="0" borderId="1" xfId="2" applyNumberFormat="1" applyFont="1" applyBorder="1"/>
    <xf numFmtId="0" fontId="20" fillId="6" borderId="1" xfId="2" applyFont="1" applyFill="1" applyBorder="1" applyAlignment="1">
      <alignment horizontal="center"/>
    </xf>
    <xf numFmtId="10" fontId="20" fillId="6" borderId="4" xfId="2" applyNumberFormat="1" applyFont="1" applyFill="1" applyBorder="1"/>
    <xf numFmtId="168" fontId="19" fillId="0" borderId="1" xfId="2" applyNumberFormat="1" applyBorder="1"/>
    <xf numFmtId="169" fontId="23" fillId="7" borderId="1" xfId="2" applyNumberFormat="1" applyFont="1" applyFill="1" applyBorder="1"/>
    <xf numFmtId="169" fontId="19" fillId="0" borderId="1" xfId="2" applyNumberFormat="1" applyBorder="1"/>
    <xf numFmtId="0" fontId="24" fillId="0" borderId="32" xfId="4" applyFont="1" applyBorder="1" applyAlignment="1">
      <alignment vertical="center"/>
    </xf>
    <xf numFmtId="4" fontId="19" fillId="0" borderId="3" xfId="2" applyNumberFormat="1" applyBorder="1" applyAlignment="1">
      <alignment horizontal="center"/>
    </xf>
    <xf numFmtId="4" fontId="19" fillId="8" borderId="11" xfId="2" applyNumberFormat="1" applyFill="1" applyBorder="1" applyAlignment="1">
      <alignment horizontal="center"/>
    </xf>
    <xf numFmtId="0" fontId="20" fillId="8" borderId="12" xfId="2" applyFont="1" applyFill="1" applyBorder="1"/>
    <xf numFmtId="0" fontId="19" fillId="8" borderId="12" xfId="2" applyFill="1" applyBorder="1" applyAlignment="1">
      <alignment horizontal="center"/>
    </xf>
    <xf numFmtId="4" fontId="19" fillId="8" borderId="12" xfId="2" applyNumberFormat="1" applyFill="1" applyBorder="1"/>
    <xf numFmtId="3" fontId="19" fillId="8" borderId="12" xfId="2" applyNumberFormat="1" applyFill="1" applyBorder="1"/>
    <xf numFmtId="0" fontId="19" fillId="8" borderId="12" xfId="2" applyFill="1" applyBorder="1"/>
    <xf numFmtId="3" fontId="19" fillId="8" borderId="33" xfId="2" applyNumberFormat="1" applyFill="1" applyBorder="1"/>
    <xf numFmtId="166" fontId="20" fillId="8" borderId="29" xfId="2" applyNumberFormat="1" applyFont="1" applyFill="1" applyBorder="1"/>
    <xf numFmtId="10" fontId="20" fillId="8" borderId="29" xfId="2" applyNumberFormat="1" applyFont="1" applyFill="1" applyBorder="1"/>
    <xf numFmtId="4" fontId="19" fillId="0" borderId="2" xfId="2" applyNumberFormat="1" applyBorder="1" applyAlignment="1">
      <alignment horizontal="center"/>
    </xf>
    <xf numFmtId="0" fontId="20" fillId="0" borderId="30" xfId="2" applyFont="1" applyBorder="1"/>
    <xf numFmtId="10" fontId="19" fillId="0" borderId="31" xfId="2" applyNumberFormat="1" applyBorder="1"/>
    <xf numFmtId="0" fontId="20" fillId="0" borderId="1" xfId="2" applyFont="1" applyBorder="1"/>
    <xf numFmtId="10" fontId="20" fillId="0" borderId="1" xfId="2" applyNumberFormat="1" applyFont="1" applyBorder="1"/>
    <xf numFmtId="0" fontId="19" fillId="0" borderId="0" xfId="5" applyFont="1"/>
    <xf numFmtId="4" fontId="20" fillId="0" borderId="0" xfId="2" applyNumberFormat="1" applyFont="1" applyAlignment="1">
      <alignment horizontal="center" vertical="center" wrapText="1"/>
    </xf>
    <xf numFmtId="3" fontId="20" fillId="0" borderId="0" xfId="2" applyNumberFormat="1" applyFont="1" applyAlignment="1">
      <alignment horizontal="center" vertical="center" wrapText="1"/>
    </xf>
    <xf numFmtId="10" fontId="20" fillId="0" borderId="0" xfId="2" applyNumberFormat="1" applyFont="1" applyAlignment="1">
      <alignment horizontal="center" vertical="center" wrapText="1"/>
    </xf>
    <xf numFmtId="0" fontId="19" fillId="0" borderId="34" xfId="2" applyBorder="1"/>
    <xf numFmtId="0" fontId="19" fillId="0" borderId="34" xfId="2" applyBorder="1" applyAlignment="1">
      <alignment horizontal="center"/>
    </xf>
    <xf numFmtId="166" fontId="19" fillId="0" borderId="34" xfId="2" applyNumberFormat="1" applyBorder="1"/>
    <xf numFmtId="10" fontId="19" fillId="0" borderId="34" xfId="2" applyNumberFormat="1" applyBorder="1"/>
    <xf numFmtId="0" fontId="19" fillId="0" borderId="35" xfId="2" applyBorder="1"/>
    <xf numFmtId="0" fontId="19" fillId="0" borderId="35" xfId="2" applyBorder="1" applyAlignment="1">
      <alignment horizontal="center"/>
    </xf>
    <xf numFmtId="166" fontId="19" fillId="0" borderId="35" xfId="2" applyNumberFormat="1" applyBorder="1"/>
    <xf numFmtId="10" fontId="19" fillId="0" borderId="35" xfId="2" applyNumberFormat="1" applyBorder="1"/>
    <xf numFmtId="10" fontId="19" fillId="9" borderId="35" xfId="2" applyNumberFormat="1" applyFill="1" applyBorder="1"/>
    <xf numFmtId="0" fontId="19" fillId="0" borderId="36" xfId="2" applyBorder="1"/>
    <xf numFmtId="0" fontId="19" fillId="0" borderId="36" xfId="2" applyBorder="1" applyAlignment="1">
      <alignment horizontal="center"/>
    </xf>
    <xf numFmtId="166" fontId="19" fillId="0" borderId="36" xfId="2" applyNumberFormat="1" applyBorder="1"/>
    <xf numFmtId="10" fontId="19" fillId="0" borderId="36" xfId="2" applyNumberFormat="1" applyBorder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vertical="center" wrapText="1"/>
    </xf>
    <xf numFmtId="0" fontId="9" fillId="0" borderId="30" xfId="0" applyFont="1" applyFill="1" applyBorder="1" applyAlignment="1">
      <alignment horizontal="center" vertical="center"/>
    </xf>
    <xf numFmtId="165" fontId="9" fillId="0" borderId="30" xfId="0" applyNumberFormat="1" applyFont="1" applyFill="1" applyBorder="1" applyAlignment="1">
      <alignment horizontal="center" vertical="center"/>
    </xf>
    <xf numFmtId="164" fontId="9" fillId="0" borderId="30" xfId="0" applyNumberFormat="1" applyFont="1" applyFill="1" applyBorder="1" applyAlignment="1">
      <alignment horizontal="center" vertical="center"/>
    </xf>
    <xf numFmtId="164" fontId="9" fillId="0" borderId="31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/>
    </xf>
    <xf numFmtId="165" fontId="9" fillId="0" borderId="6" xfId="0" applyNumberFormat="1" applyFont="1" applyFill="1" applyBorder="1" applyAlignment="1">
      <alignment horizontal="center" vertical="center"/>
    </xf>
    <xf numFmtId="164" fontId="9" fillId="0" borderId="6" xfId="0" applyNumberFormat="1" applyFont="1" applyFill="1" applyBorder="1" applyAlignment="1">
      <alignment horizontal="center" vertical="center"/>
    </xf>
    <xf numFmtId="164" fontId="9" fillId="0" borderId="7" xfId="0" applyNumberFormat="1" applyFont="1" applyFill="1" applyBorder="1" applyAlignment="1">
      <alignment horizontal="center" vertical="center"/>
    </xf>
    <xf numFmtId="164" fontId="0" fillId="0" borderId="29" xfId="0" applyNumberFormat="1" applyBorder="1"/>
    <xf numFmtId="170" fontId="20" fillId="6" borderId="25" xfId="2" applyNumberFormat="1" applyFont="1" applyFill="1" applyBorder="1"/>
    <xf numFmtId="0" fontId="8" fillId="0" borderId="37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/>
    <xf numFmtId="0" fontId="25" fillId="0" borderId="1" xfId="0" applyFont="1" applyFill="1" applyBorder="1" applyAlignment="1">
      <alignment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/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/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3" fillId="0" borderId="5" xfId="0" applyFont="1" applyFill="1" applyBorder="1"/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Font="1" applyFill="1" applyBorder="1"/>
    <xf numFmtId="0" fontId="3" fillId="10" borderId="1" xfId="0" applyFont="1" applyFill="1" applyBorder="1" applyAlignment="1">
      <alignment horizontal="center"/>
    </xf>
    <xf numFmtId="0" fontId="25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wrapText="1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6" fillId="0" borderId="2" xfId="0" applyFont="1" applyFill="1" applyBorder="1"/>
    <xf numFmtId="0" fontId="26" fillId="0" borderId="30" xfId="0" applyFont="1" applyFill="1" applyBorder="1" applyAlignment="1">
      <alignment vertical="center"/>
    </xf>
    <xf numFmtId="0" fontId="26" fillId="0" borderId="30" xfId="0" applyFont="1" applyFill="1" applyBorder="1"/>
    <xf numFmtId="0" fontId="26" fillId="0" borderId="31" xfId="0" applyFont="1" applyFill="1" applyBorder="1"/>
    <xf numFmtId="0" fontId="3" fillId="10" borderId="3" xfId="0" applyFont="1" applyFill="1" applyBorder="1"/>
    <xf numFmtId="0" fontId="3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/>
    </xf>
    <xf numFmtId="0" fontId="7" fillId="0" borderId="23" xfId="0" applyFont="1" applyBorder="1"/>
    <xf numFmtId="0" fontId="12" fillId="0" borderId="40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164" fontId="12" fillId="0" borderId="29" xfId="0" applyNumberFormat="1" applyFont="1" applyBorder="1"/>
    <xf numFmtId="0" fontId="12" fillId="0" borderId="14" xfId="0" applyFont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/>
    </xf>
    <xf numFmtId="10" fontId="1" fillId="3" borderId="29" xfId="0" applyNumberFormat="1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" fontId="20" fillId="6" borderId="29" xfId="2" applyNumberFormat="1" applyFont="1" applyFill="1" applyBorder="1"/>
    <xf numFmtId="4" fontId="19" fillId="0" borderId="29" xfId="2" applyNumberFormat="1" applyBorder="1"/>
    <xf numFmtId="0" fontId="12" fillId="0" borderId="43" xfId="0" applyFont="1" applyFill="1" applyBorder="1" applyAlignment="1">
      <alignment horizontal="center"/>
    </xf>
    <xf numFmtId="0" fontId="3" fillId="0" borderId="42" xfId="0" applyFont="1" applyFill="1" applyBorder="1" applyAlignment="1">
      <alignment horizontal="center" vertical="center"/>
    </xf>
    <xf numFmtId="0" fontId="3" fillId="0" borderId="37" xfId="0" applyNumberFormat="1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7" xfId="0" applyFont="1" applyFill="1" applyBorder="1"/>
    <xf numFmtId="0" fontId="3" fillId="10" borderId="37" xfId="0" applyFont="1" applyFill="1" applyBorder="1"/>
    <xf numFmtId="0" fontId="3" fillId="10" borderId="37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vertical="center"/>
    </xf>
    <xf numFmtId="0" fontId="3" fillId="10" borderId="37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40" xfId="0" applyFont="1" applyFill="1" applyBorder="1"/>
    <xf numFmtId="0" fontId="12" fillId="0" borderId="43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/>
    </xf>
    <xf numFmtId="0" fontId="25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25" fillId="0" borderId="3" xfId="0" applyFont="1" applyFill="1" applyBorder="1" applyAlignment="1">
      <alignment horizontal="left" vertical="center" wrapText="1"/>
    </xf>
    <xf numFmtId="0" fontId="25" fillId="0" borderId="3" xfId="0" applyFont="1" applyFill="1" applyBorder="1" applyAlignment="1">
      <alignment wrapText="1"/>
    </xf>
    <xf numFmtId="0" fontId="3" fillId="10" borderId="3" xfId="0" applyFont="1" applyFill="1" applyBorder="1" applyAlignment="1">
      <alignment horizontal="center"/>
    </xf>
    <xf numFmtId="0" fontId="25" fillId="10" borderId="3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3" xfId="0" applyFont="1" applyFill="1" applyBorder="1"/>
    <xf numFmtId="0" fontId="25" fillId="0" borderId="3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wrapText="1"/>
    </xf>
    <xf numFmtId="0" fontId="3" fillId="10" borderId="3" xfId="0" applyFont="1" applyFill="1" applyBorder="1" applyAlignment="1">
      <alignment wrapText="1"/>
    </xf>
    <xf numFmtId="0" fontId="3" fillId="0" borderId="3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vertical="center" wrapText="1"/>
    </xf>
    <xf numFmtId="0" fontId="1" fillId="0" borderId="3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171" fontId="3" fillId="0" borderId="9" xfId="0" applyNumberFormat="1" applyFont="1" applyFill="1" applyBorder="1" applyAlignment="1">
      <alignment horizontal="center" vertical="center"/>
    </xf>
    <xf numFmtId="171" fontId="3" fillId="0" borderId="10" xfId="0" applyNumberFormat="1" applyFont="1" applyFill="1" applyBorder="1" applyAlignment="1">
      <alignment horizontal="center" vertical="center"/>
    </xf>
    <xf numFmtId="171" fontId="3" fillId="0" borderId="1" xfId="0" applyNumberFormat="1" applyFont="1" applyFill="1" applyBorder="1" applyAlignment="1">
      <alignment horizontal="center" vertical="center"/>
    </xf>
    <xf numFmtId="171" fontId="3" fillId="0" borderId="4" xfId="0" applyNumberFormat="1" applyFont="1" applyFill="1" applyBorder="1" applyAlignment="1">
      <alignment horizontal="center" vertical="center"/>
    </xf>
    <xf numFmtId="171" fontId="3" fillId="10" borderId="1" xfId="0" applyNumberFormat="1" applyFont="1" applyFill="1" applyBorder="1" applyAlignment="1">
      <alignment horizontal="center" vertical="center"/>
    </xf>
    <xf numFmtId="171" fontId="3" fillId="10" borderId="4" xfId="0" applyNumberFormat="1" applyFont="1" applyFill="1" applyBorder="1" applyAlignment="1">
      <alignment horizontal="center" vertical="center"/>
    </xf>
    <xf numFmtId="171" fontId="3" fillId="0" borderId="4" xfId="0" applyNumberFormat="1" applyFont="1" applyFill="1" applyBorder="1"/>
    <xf numFmtId="171" fontId="3" fillId="10" borderId="4" xfId="0" applyNumberFormat="1" applyFont="1" applyFill="1" applyBorder="1"/>
    <xf numFmtId="171" fontId="3" fillId="10" borderId="4" xfId="0" applyNumberFormat="1" applyFont="1" applyFill="1" applyBorder="1" applyAlignment="1">
      <alignment horizontal="center" vertical="center" wrapText="1"/>
    </xf>
    <xf numFmtId="171" fontId="3" fillId="0" borderId="6" xfId="0" applyNumberFormat="1" applyFont="1" applyFill="1" applyBorder="1" applyAlignment="1">
      <alignment horizontal="center" vertical="center"/>
    </xf>
    <xf numFmtId="171" fontId="3" fillId="0" borderId="7" xfId="0" applyNumberFormat="1" applyFont="1" applyFill="1" applyBorder="1" applyAlignment="1">
      <alignment horizontal="center" vertical="center"/>
    </xf>
    <xf numFmtId="171" fontId="12" fillId="0" borderId="29" xfId="0" applyNumberFormat="1" applyFont="1" applyBorder="1"/>
    <xf numFmtId="171" fontId="12" fillId="0" borderId="25" xfId="0" applyNumberFormat="1" applyFont="1" applyBorder="1"/>
    <xf numFmtId="171" fontId="1" fillId="0" borderId="31" xfId="0" applyNumberFormat="1" applyFont="1" applyFill="1" applyBorder="1" applyAlignment="1">
      <alignment horizontal="center" vertical="center"/>
    </xf>
    <xf numFmtId="171" fontId="1" fillId="0" borderId="4" xfId="0" applyNumberFormat="1" applyFont="1" applyFill="1" applyBorder="1" applyAlignment="1">
      <alignment horizontal="center" vertical="center"/>
    </xf>
    <xf numFmtId="171" fontId="1" fillId="10" borderId="4" xfId="0" applyNumberFormat="1" applyFont="1" applyFill="1" applyBorder="1" applyAlignment="1">
      <alignment horizontal="center" vertical="center"/>
    </xf>
    <xf numFmtId="171" fontId="1" fillId="10" borderId="4" xfId="0" applyNumberFormat="1" applyFont="1" applyFill="1" applyBorder="1" applyAlignment="1">
      <alignment horizontal="center" vertical="center" wrapText="1"/>
    </xf>
    <xf numFmtId="171" fontId="1" fillId="0" borderId="7" xfId="0" applyNumberFormat="1" applyFont="1" applyFill="1" applyBorder="1" applyAlignment="1">
      <alignment horizontal="center" vertical="center"/>
    </xf>
    <xf numFmtId="0" fontId="28" fillId="0" borderId="0" xfId="0" applyFont="1" applyBorder="1"/>
    <xf numFmtId="0" fontId="29" fillId="0" borderId="0" xfId="0" applyFont="1" applyFill="1" applyBorder="1" applyAlignment="1">
      <alignment horizontal="center"/>
    </xf>
    <xf numFmtId="164" fontId="30" fillId="0" borderId="0" xfId="0" applyNumberFormat="1" applyFont="1" applyFill="1" applyBorder="1" applyAlignment="1">
      <alignment horizontal="center" vertical="center"/>
    </xf>
    <xf numFmtId="164" fontId="28" fillId="0" borderId="0" xfId="0" applyNumberFormat="1" applyFont="1" applyBorder="1"/>
    <xf numFmtId="164" fontId="30" fillId="10" borderId="0" xfId="0" applyNumberFormat="1" applyFont="1" applyFill="1" applyBorder="1" applyAlignment="1">
      <alignment horizontal="center" vertical="center"/>
    </xf>
    <xf numFmtId="171" fontId="1" fillId="0" borderId="30" xfId="0" applyNumberFormat="1" applyFont="1" applyBorder="1" applyAlignment="1">
      <alignment horizontal="center" vertical="center"/>
    </xf>
    <xf numFmtId="171" fontId="1" fillId="0" borderId="1" xfId="0" applyNumberFormat="1" applyFont="1" applyBorder="1" applyAlignment="1">
      <alignment horizontal="center" vertical="center"/>
    </xf>
    <xf numFmtId="171" fontId="1" fillId="0" borderId="6" xfId="0" applyNumberFormat="1" applyFont="1" applyBorder="1" applyAlignment="1">
      <alignment horizontal="center" vertical="center"/>
    </xf>
    <xf numFmtId="172" fontId="19" fillId="0" borderId="0" xfId="2" applyNumberFormat="1"/>
    <xf numFmtId="164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0" fontId="12" fillId="0" borderId="14" xfId="0" applyFont="1" applyFill="1" applyBorder="1" applyAlignment="1">
      <alignment horizontal="center" wrapText="1"/>
    </xf>
    <xf numFmtId="0" fontId="12" fillId="0" borderId="24" xfId="0" applyFont="1" applyFill="1" applyBorder="1" applyAlignment="1">
      <alignment horizontal="center" wrapText="1"/>
    </xf>
    <xf numFmtId="0" fontId="12" fillId="0" borderId="39" xfId="0" applyFont="1" applyFill="1" applyBorder="1" applyAlignment="1">
      <alignment horizontal="center" wrapText="1"/>
    </xf>
    <xf numFmtId="0" fontId="0" fillId="0" borderId="39" xfId="0" applyBorder="1" applyAlignment="1">
      <alignment horizontal="center"/>
    </xf>
    <xf numFmtId="0" fontId="0" fillId="0" borderId="38" xfId="0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3" borderId="14" xfId="0" applyFont="1" applyFill="1" applyBorder="1" applyAlignment="1">
      <alignment horizontal="left" wrapText="1"/>
    </xf>
    <xf numFmtId="0" fontId="1" fillId="3" borderId="15" xfId="0" applyFont="1" applyFill="1" applyBorder="1" applyAlignment="1">
      <alignment horizontal="left" wrapText="1"/>
    </xf>
    <xf numFmtId="0" fontId="1" fillId="3" borderId="16" xfId="0" applyFont="1" applyFill="1" applyBorder="1" applyAlignment="1">
      <alignment horizontal="left" wrapText="1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8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" fontId="20" fillId="0" borderId="1" xfId="2" applyNumberFormat="1" applyFont="1" applyBorder="1" applyAlignment="1">
      <alignment horizontal="center"/>
    </xf>
    <xf numFmtId="4" fontId="19" fillId="0" borderId="14" xfId="2" applyNumberFormat="1" applyBorder="1" applyAlignment="1">
      <alignment horizontal="center"/>
    </xf>
    <xf numFmtId="4" fontId="19" fillId="0" borderId="15" xfId="2" applyNumberFormat="1" applyBorder="1" applyAlignment="1">
      <alignment horizontal="center"/>
    </xf>
    <xf numFmtId="4" fontId="19" fillId="0" borderId="16" xfId="2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</cellXfs>
  <cellStyles count="6">
    <cellStyle name="Moneda [0]" xfId="1" builtinId="7"/>
    <cellStyle name="Normal" xfId="0" builtinId="0"/>
    <cellStyle name="Normal 11 2" xfId="5" xr:uid="{30290FF9-9780-492A-AD2E-765735EDDA32}"/>
    <cellStyle name="Normal 12" xfId="4" xr:uid="{C1A7567A-EF6A-49DA-9ABC-5138CFC8EA35}"/>
    <cellStyle name="Normal 23" xfId="2" xr:uid="{74A8548B-7356-4F47-B3D0-1F1F9124121B}"/>
    <cellStyle name="Porcentaje 2" xfId="3" xr:uid="{57B87C37-4406-4A6F-B326-D7D296F35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SECRETARIA%20DE%20OBRAS%20PUBLICAS%20MZLES\PRESUPUESTOS\BASE%20CRYSTAL%20PARA%20ACTUALIZAR\PPTO%20BASE%20mod%20jjzg%20TRABAJ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Analisis Mano de Obra"/>
      <sheetName val="Analisis Herramienta Menor"/>
      <sheetName val="Analisis Factor Prestacional"/>
      <sheetName val="Analisis AIU"/>
      <sheetName val="PPTO CD CANCHAS SINTETICAS"/>
      <sheetName val="AIU CANCHA SINTETICA"/>
      <sheetName val="PPTO TOTAL CANCHAS SINTETICAS"/>
    </sheetNames>
    <sheetDataSet>
      <sheetData sheetId="0"/>
      <sheetData sheetId="1"/>
      <sheetData sheetId="2">
        <row r="5">
          <cell r="B5" t="str">
            <v>MANIZALES</v>
          </cell>
        </row>
      </sheetData>
      <sheetData sheetId="3"/>
      <sheetData sheetId="4">
        <row r="2">
          <cell r="B2" t="str">
            <v>MANIZALES</v>
          </cell>
        </row>
      </sheetData>
      <sheetData sheetId="5"/>
      <sheetData sheetId="6"/>
      <sheetData sheetId="7">
        <row r="28">
          <cell r="D28">
            <v>0.65560000000000007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618C2-E8BC-4A3A-A795-BE8684D2A641}">
  <dimension ref="A1:K94"/>
  <sheetViews>
    <sheetView tabSelected="1" zoomScale="80" zoomScaleNormal="80" workbookViewId="0">
      <selection activeCell="I10" sqref="I10"/>
    </sheetView>
  </sheetViews>
  <sheetFormatPr baseColWidth="10" defaultColWidth="11.42578125" defaultRowHeight="15"/>
  <cols>
    <col min="2" max="2" width="8.5703125" customWidth="1"/>
    <col min="3" max="3" width="62.85546875" style="8" customWidth="1"/>
    <col min="4" max="4" width="12.7109375" customWidth="1"/>
    <col min="6" max="6" width="21.28515625" customWidth="1"/>
    <col min="7" max="7" width="29.42578125" customWidth="1"/>
  </cols>
  <sheetData>
    <row r="1" spans="1:11" ht="15.75" thickBot="1">
      <c r="A1" s="12"/>
      <c r="B1" s="12"/>
      <c r="C1" s="13"/>
      <c r="D1" s="12"/>
      <c r="E1" s="12"/>
      <c r="F1" s="12"/>
      <c r="G1" s="12"/>
    </row>
    <row r="2" spans="1:11" ht="37.5" customHeight="1" thickBot="1">
      <c r="A2" s="349" t="s">
        <v>232</v>
      </c>
      <c r="B2" s="350"/>
      <c r="C2" s="350"/>
      <c r="D2" s="350"/>
      <c r="E2" s="350"/>
      <c r="F2" s="350"/>
      <c r="G2" s="351"/>
    </row>
    <row r="3" spans="1:11" ht="15.75">
      <c r="A3" s="271"/>
      <c r="B3" s="260"/>
      <c r="C3" s="261"/>
      <c r="D3" s="262"/>
      <c r="E3" s="262"/>
      <c r="F3" s="262"/>
      <c r="G3" s="263"/>
    </row>
    <row r="4" spans="1:11" ht="16.5" thickBot="1">
      <c r="A4" s="272" t="s">
        <v>216</v>
      </c>
      <c r="B4" s="273" t="s">
        <v>1</v>
      </c>
      <c r="C4" s="274" t="s">
        <v>2</v>
      </c>
      <c r="D4" s="275" t="s">
        <v>3</v>
      </c>
      <c r="E4" s="275" t="s">
        <v>4</v>
      </c>
      <c r="F4" s="275" t="s">
        <v>5</v>
      </c>
      <c r="G4" s="276" t="s">
        <v>6</v>
      </c>
    </row>
    <row r="5" spans="1:11" ht="71.25">
      <c r="A5" s="267">
        <v>1</v>
      </c>
      <c r="B5" s="268" t="s">
        <v>7</v>
      </c>
      <c r="C5" s="269" t="s">
        <v>8</v>
      </c>
      <c r="D5" s="270" t="s">
        <v>3</v>
      </c>
      <c r="E5" s="270">
        <v>800</v>
      </c>
      <c r="F5" s="319">
        <v>21374</v>
      </c>
      <c r="G5" s="320">
        <f t="shared" ref="G5:G24" si="0">E5*F5</f>
        <v>17099200</v>
      </c>
      <c r="I5">
        <v>5.25</v>
      </c>
      <c r="J5">
        <f>3*35</f>
        <v>105</v>
      </c>
    </row>
    <row r="6" spans="1:11" ht="28.5">
      <c r="A6" s="258">
        <v>2</v>
      </c>
      <c r="B6" s="251">
        <v>19006</v>
      </c>
      <c r="C6" s="232" t="s">
        <v>34</v>
      </c>
      <c r="D6" s="231" t="s">
        <v>3</v>
      </c>
      <c r="E6" s="231">
        <v>25.5</v>
      </c>
      <c r="F6" s="321">
        <v>27000</v>
      </c>
      <c r="G6" s="322">
        <f t="shared" si="0"/>
        <v>688500</v>
      </c>
      <c r="I6">
        <f>+I5*3</f>
        <v>15.75</v>
      </c>
    </row>
    <row r="7" spans="1:11" ht="28.5">
      <c r="A7" s="258">
        <v>3</v>
      </c>
      <c r="B7" s="230"/>
      <c r="C7" s="232" t="s">
        <v>9</v>
      </c>
      <c r="D7" s="231" t="s">
        <v>3</v>
      </c>
      <c r="E7" s="231">
        <v>850</v>
      </c>
      <c r="F7" s="321">
        <v>14481</v>
      </c>
      <c r="G7" s="322">
        <f t="shared" si="0"/>
        <v>12308850</v>
      </c>
    </row>
    <row r="8" spans="1:11" ht="28.5">
      <c r="A8" s="258">
        <v>4</v>
      </c>
      <c r="B8" s="230"/>
      <c r="C8" s="232" t="s">
        <v>10</v>
      </c>
      <c r="D8" s="231" t="s">
        <v>3</v>
      </c>
      <c r="E8" s="231">
        <v>850</v>
      </c>
      <c r="F8" s="321">
        <v>42787</v>
      </c>
      <c r="G8" s="322">
        <f t="shared" si="0"/>
        <v>36368950</v>
      </c>
    </row>
    <row r="9" spans="1:11">
      <c r="A9" s="258">
        <v>5</v>
      </c>
      <c r="B9" s="230"/>
      <c r="C9" s="232" t="s">
        <v>11</v>
      </c>
      <c r="D9" s="231" t="s">
        <v>12</v>
      </c>
      <c r="E9" s="231">
        <v>15</v>
      </c>
      <c r="F9" s="321">
        <v>73584</v>
      </c>
      <c r="G9" s="322">
        <f t="shared" si="0"/>
        <v>1103760</v>
      </c>
    </row>
    <row r="10" spans="1:11" ht="85.5">
      <c r="A10" s="258">
        <v>6</v>
      </c>
      <c r="B10" s="230"/>
      <c r="C10" s="232" t="s">
        <v>13</v>
      </c>
      <c r="D10" s="231" t="s">
        <v>14</v>
      </c>
      <c r="E10" s="231">
        <v>4</v>
      </c>
      <c r="F10" s="321">
        <v>664171</v>
      </c>
      <c r="G10" s="322">
        <f t="shared" si="0"/>
        <v>2656684</v>
      </c>
    </row>
    <row r="11" spans="1:11" ht="42.75">
      <c r="A11" s="229">
        <v>7</v>
      </c>
      <c r="B11" s="230"/>
      <c r="C11" s="232" t="s">
        <v>15</v>
      </c>
      <c r="D11" s="231" t="s">
        <v>14</v>
      </c>
      <c r="E11" s="231">
        <v>3</v>
      </c>
      <c r="F11" s="321">
        <v>61038</v>
      </c>
      <c r="G11" s="322">
        <f t="shared" si="0"/>
        <v>183114</v>
      </c>
    </row>
    <row r="12" spans="1:11" ht="57">
      <c r="A12" s="258">
        <v>8</v>
      </c>
      <c r="B12" s="230"/>
      <c r="C12" s="232" t="s">
        <v>16</v>
      </c>
      <c r="D12" s="231" t="s">
        <v>3</v>
      </c>
      <c r="E12" s="231">
        <v>2.7</v>
      </c>
      <c r="F12" s="321">
        <v>107617</v>
      </c>
      <c r="G12" s="322">
        <f t="shared" si="0"/>
        <v>290565.90000000002</v>
      </c>
      <c r="J12">
        <f>+E12*2.5</f>
        <v>6.75</v>
      </c>
      <c r="K12">
        <f>+J12*2</f>
        <v>13.5</v>
      </c>
    </row>
    <row r="13" spans="1:11">
      <c r="A13" s="258">
        <v>9</v>
      </c>
      <c r="B13" s="230"/>
      <c r="C13" s="232" t="s">
        <v>17</v>
      </c>
      <c r="D13" s="231" t="s">
        <v>3</v>
      </c>
      <c r="E13" s="231">
        <v>1.2</v>
      </c>
      <c r="F13" s="321">
        <v>44985</v>
      </c>
      <c r="G13" s="322">
        <f t="shared" si="0"/>
        <v>53982</v>
      </c>
    </row>
    <row r="14" spans="1:11">
      <c r="A14" s="258">
        <v>10</v>
      </c>
      <c r="B14" s="230"/>
      <c r="C14" s="232" t="s">
        <v>30</v>
      </c>
      <c r="D14" s="231" t="s">
        <v>14</v>
      </c>
      <c r="E14" s="231">
        <v>8</v>
      </c>
      <c r="F14" s="321">
        <v>51318</v>
      </c>
      <c r="G14" s="322">
        <f t="shared" si="0"/>
        <v>410544</v>
      </c>
    </row>
    <row r="15" spans="1:11">
      <c r="A15" s="258">
        <v>11</v>
      </c>
      <c r="B15" s="230"/>
      <c r="C15" s="232" t="s">
        <v>29</v>
      </c>
      <c r="D15" s="231" t="s">
        <v>14</v>
      </c>
      <c r="E15" s="231">
        <v>12</v>
      </c>
      <c r="F15" s="321">
        <v>35230</v>
      </c>
      <c r="G15" s="322">
        <f t="shared" si="0"/>
        <v>422760</v>
      </c>
    </row>
    <row r="16" spans="1:11">
      <c r="A16" s="258">
        <v>12</v>
      </c>
      <c r="B16" s="230"/>
      <c r="C16" s="232" t="s">
        <v>18</v>
      </c>
      <c r="D16" s="231" t="s">
        <v>19</v>
      </c>
      <c r="E16" s="231">
        <f>9.5*0.6</f>
        <v>5.7</v>
      </c>
      <c r="F16" s="321">
        <v>17751</v>
      </c>
      <c r="G16" s="322">
        <f t="shared" si="0"/>
        <v>101180.7</v>
      </c>
    </row>
    <row r="17" spans="1:11" ht="28.5">
      <c r="A17" s="229">
        <v>13</v>
      </c>
      <c r="B17" s="230"/>
      <c r="C17" s="232" t="s">
        <v>20</v>
      </c>
      <c r="D17" s="231" t="s">
        <v>19</v>
      </c>
      <c r="E17" s="231">
        <f>+E16</f>
        <v>5.7</v>
      </c>
      <c r="F17" s="321">
        <v>21834</v>
      </c>
      <c r="G17" s="322">
        <f t="shared" si="0"/>
        <v>124453.8</v>
      </c>
    </row>
    <row r="18" spans="1:11" ht="185.25">
      <c r="A18" s="258">
        <v>14</v>
      </c>
      <c r="B18" s="230"/>
      <c r="C18" s="232" t="s">
        <v>27</v>
      </c>
      <c r="D18" s="231" t="s">
        <v>26</v>
      </c>
      <c r="E18" s="231">
        <f>+E16</f>
        <v>5.7</v>
      </c>
      <c r="F18" s="321">
        <v>798259</v>
      </c>
      <c r="G18" s="322">
        <f>E18*F18</f>
        <v>4550076.3</v>
      </c>
    </row>
    <row r="19" spans="1:11" ht="156.75">
      <c r="A19" s="258">
        <v>15</v>
      </c>
      <c r="B19" s="230"/>
      <c r="C19" s="232" t="s">
        <v>28</v>
      </c>
      <c r="D19" s="231" t="s">
        <v>26</v>
      </c>
      <c r="E19" s="233">
        <f>7.25*0.45</f>
        <v>3.2625000000000002</v>
      </c>
      <c r="F19" s="321">
        <v>475447</v>
      </c>
      <c r="G19" s="322">
        <f>E19*F19</f>
        <v>1551145.8375000001</v>
      </c>
    </row>
    <row r="20" spans="1:11" ht="28.5">
      <c r="A20" s="258">
        <v>16</v>
      </c>
      <c r="B20" s="230"/>
      <c r="C20" s="232" t="s">
        <v>33</v>
      </c>
      <c r="D20" s="231" t="s">
        <v>14</v>
      </c>
      <c r="E20" s="233">
        <v>1</v>
      </c>
      <c r="F20" s="321">
        <v>829900</v>
      </c>
      <c r="G20" s="322">
        <f>E20*F20</f>
        <v>829900</v>
      </c>
    </row>
    <row r="21" spans="1:11">
      <c r="A21" s="258">
        <v>17</v>
      </c>
      <c r="B21" s="230"/>
      <c r="C21" s="232" t="s">
        <v>21</v>
      </c>
      <c r="D21" s="231" t="s">
        <v>14</v>
      </c>
      <c r="E21" s="231">
        <v>1</v>
      </c>
      <c r="F21" s="321">
        <v>712672</v>
      </c>
      <c r="G21" s="322">
        <f t="shared" si="0"/>
        <v>712672</v>
      </c>
    </row>
    <row r="22" spans="1:11" ht="57">
      <c r="A22" s="258">
        <v>18</v>
      </c>
      <c r="B22" s="230"/>
      <c r="C22" s="232" t="s">
        <v>25</v>
      </c>
      <c r="D22" s="231" t="s">
        <v>26</v>
      </c>
      <c r="E22" s="231">
        <v>19.2</v>
      </c>
      <c r="F22" s="321">
        <v>147950</v>
      </c>
      <c r="G22" s="322">
        <f t="shared" si="0"/>
        <v>2840640</v>
      </c>
      <c r="J22">
        <f>0.8*8</f>
        <v>6.4</v>
      </c>
      <c r="K22">
        <f>+J22*3</f>
        <v>19.200000000000003</v>
      </c>
    </row>
    <row r="23" spans="1:11">
      <c r="A23" s="229">
        <v>19</v>
      </c>
      <c r="B23" s="230"/>
      <c r="C23" s="232" t="s">
        <v>31</v>
      </c>
      <c r="D23" s="231" t="s">
        <v>3</v>
      </c>
      <c r="E23" s="231">
        <v>850</v>
      </c>
      <c r="F23" s="321">
        <v>11359</v>
      </c>
      <c r="G23" s="322">
        <f t="shared" si="0"/>
        <v>9655150</v>
      </c>
    </row>
    <row r="24" spans="1:11" ht="71.25">
      <c r="A24" s="258">
        <v>20</v>
      </c>
      <c r="B24" s="230" t="s">
        <v>22</v>
      </c>
      <c r="C24" s="232" t="s">
        <v>23</v>
      </c>
      <c r="D24" s="231" t="s">
        <v>3</v>
      </c>
      <c r="E24" s="231">
        <v>850</v>
      </c>
      <c r="F24" s="321">
        <v>37207</v>
      </c>
      <c r="G24" s="322">
        <f t="shared" si="0"/>
        <v>31625950</v>
      </c>
    </row>
    <row r="25" spans="1:11" ht="28.5">
      <c r="A25" s="258">
        <v>21</v>
      </c>
      <c r="B25" s="230" t="s">
        <v>105</v>
      </c>
      <c r="C25" s="234" t="s">
        <v>106</v>
      </c>
      <c r="D25" s="231" t="s">
        <v>3</v>
      </c>
      <c r="E25" s="231">
        <v>5</v>
      </c>
      <c r="F25" s="321">
        <v>23827</v>
      </c>
      <c r="G25" s="322">
        <f>F25*E25</f>
        <v>119135</v>
      </c>
    </row>
    <row r="26" spans="1:11" ht="43.5">
      <c r="A26" s="258">
        <v>22</v>
      </c>
      <c r="B26" s="235" t="s">
        <v>107</v>
      </c>
      <c r="C26" s="236" t="s">
        <v>108</v>
      </c>
      <c r="D26" s="231" t="s">
        <v>3</v>
      </c>
      <c r="E26" s="231">
        <v>5</v>
      </c>
      <c r="F26" s="321">
        <v>53150</v>
      </c>
      <c r="G26" s="322">
        <f>E26*F26</f>
        <v>265750</v>
      </c>
    </row>
    <row r="27" spans="1:11" ht="28.5">
      <c r="A27" s="258">
        <v>23</v>
      </c>
      <c r="B27" s="230" t="s">
        <v>109</v>
      </c>
      <c r="C27" s="234" t="s">
        <v>110</v>
      </c>
      <c r="D27" s="231" t="s">
        <v>3</v>
      </c>
      <c r="E27" s="231">
        <v>15</v>
      </c>
      <c r="F27" s="321">
        <v>33352</v>
      </c>
      <c r="G27" s="322">
        <f t="shared" ref="G27:G43" si="1">E27*F27</f>
        <v>500280</v>
      </c>
    </row>
    <row r="28" spans="1:11" ht="43.5">
      <c r="A28" s="258">
        <v>24</v>
      </c>
      <c r="B28" s="230" t="s">
        <v>111</v>
      </c>
      <c r="C28" s="236" t="s">
        <v>112</v>
      </c>
      <c r="D28" s="231" t="s">
        <v>19</v>
      </c>
      <c r="E28" s="231">
        <v>6</v>
      </c>
      <c r="F28" s="321">
        <v>23474</v>
      </c>
      <c r="G28" s="322">
        <f t="shared" si="1"/>
        <v>140844</v>
      </c>
    </row>
    <row r="29" spans="1:11">
      <c r="A29" s="229">
        <v>25</v>
      </c>
      <c r="B29" s="264"/>
      <c r="C29" s="254" t="s">
        <v>113</v>
      </c>
      <c r="D29" s="252"/>
      <c r="E29" s="252"/>
      <c r="F29" s="323"/>
      <c r="G29" s="324"/>
    </row>
    <row r="30" spans="1:11" ht="72">
      <c r="A30" s="258">
        <v>26</v>
      </c>
      <c r="B30" s="230" t="s">
        <v>114</v>
      </c>
      <c r="C30" s="236" t="s">
        <v>115</v>
      </c>
      <c r="D30" s="231" t="s">
        <v>3</v>
      </c>
      <c r="E30" s="231">
        <v>80</v>
      </c>
      <c r="F30" s="321">
        <v>62224</v>
      </c>
      <c r="G30" s="322">
        <f t="shared" si="1"/>
        <v>4977920</v>
      </c>
    </row>
    <row r="31" spans="1:11">
      <c r="A31" s="258">
        <v>27</v>
      </c>
      <c r="B31" s="265"/>
      <c r="C31" s="255" t="s">
        <v>75</v>
      </c>
      <c r="D31" s="252"/>
      <c r="E31" s="252"/>
      <c r="F31" s="323"/>
      <c r="G31" s="324"/>
    </row>
    <row r="32" spans="1:11" ht="100.5">
      <c r="A32" s="258">
        <v>28</v>
      </c>
      <c r="B32" s="230" t="s">
        <v>83</v>
      </c>
      <c r="C32" s="236" t="s">
        <v>84</v>
      </c>
      <c r="D32" s="231" t="s">
        <v>14</v>
      </c>
      <c r="E32" s="231">
        <v>4</v>
      </c>
      <c r="F32" s="321">
        <v>495518</v>
      </c>
      <c r="G32" s="322">
        <f t="shared" si="1"/>
        <v>1982072</v>
      </c>
    </row>
    <row r="33" spans="1:7">
      <c r="A33" s="258">
        <v>29</v>
      </c>
      <c r="B33" s="264"/>
      <c r="C33" s="252" t="s">
        <v>85</v>
      </c>
      <c r="D33" s="252"/>
      <c r="E33" s="252"/>
      <c r="F33" s="323"/>
      <c r="G33" s="324"/>
    </row>
    <row r="34" spans="1:7" ht="72">
      <c r="A34" s="258">
        <v>30</v>
      </c>
      <c r="B34" s="230" t="s">
        <v>7</v>
      </c>
      <c r="C34" s="236" t="s">
        <v>8</v>
      </c>
      <c r="D34" s="231" t="s">
        <v>3</v>
      </c>
      <c r="E34" s="231">
        <v>100</v>
      </c>
      <c r="F34" s="321">
        <v>21374</v>
      </c>
      <c r="G34" s="322">
        <f t="shared" si="1"/>
        <v>2137400</v>
      </c>
    </row>
    <row r="35" spans="1:7" ht="28.5">
      <c r="A35" s="229">
        <v>31</v>
      </c>
      <c r="B35" s="230" t="s">
        <v>116</v>
      </c>
      <c r="C35" s="237" t="s">
        <v>117</v>
      </c>
      <c r="D35" s="231" t="s">
        <v>3</v>
      </c>
      <c r="E35" s="231">
        <v>140</v>
      </c>
      <c r="F35" s="321">
        <v>22888</v>
      </c>
      <c r="G35" s="322">
        <f t="shared" si="1"/>
        <v>3204320</v>
      </c>
    </row>
    <row r="36" spans="1:7" ht="57.75">
      <c r="A36" s="258">
        <v>32</v>
      </c>
      <c r="B36" s="230" t="s">
        <v>118</v>
      </c>
      <c r="C36" s="236" t="s">
        <v>119</v>
      </c>
      <c r="D36" s="231" t="s">
        <v>3</v>
      </c>
      <c r="E36" s="231">
        <v>16</v>
      </c>
      <c r="F36" s="321">
        <v>481141</v>
      </c>
      <c r="G36" s="322">
        <f t="shared" si="1"/>
        <v>7698256</v>
      </c>
    </row>
    <row r="37" spans="1:7">
      <c r="A37" s="258">
        <v>33</v>
      </c>
      <c r="B37" s="264"/>
      <c r="C37" s="254" t="s">
        <v>120</v>
      </c>
      <c r="D37" s="252"/>
      <c r="E37" s="252"/>
      <c r="F37" s="323"/>
      <c r="G37" s="324"/>
    </row>
    <row r="38" spans="1:7">
      <c r="A38" s="258">
        <v>34</v>
      </c>
      <c r="B38" s="235" t="s">
        <v>121</v>
      </c>
      <c r="C38" s="238" t="s">
        <v>30</v>
      </c>
      <c r="D38" s="231" t="s">
        <v>14</v>
      </c>
      <c r="E38" s="231">
        <v>8</v>
      </c>
      <c r="F38" s="321">
        <v>51318</v>
      </c>
      <c r="G38" s="322">
        <f t="shared" si="1"/>
        <v>410544</v>
      </c>
    </row>
    <row r="39" spans="1:7">
      <c r="A39" s="258">
        <v>35</v>
      </c>
      <c r="B39" s="235" t="s">
        <v>122</v>
      </c>
      <c r="C39" s="238" t="s">
        <v>31</v>
      </c>
      <c r="D39" s="231" t="s">
        <v>3</v>
      </c>
      <c r="E39" s="231">
        <v>80</v>
      </c>
      <c r="F39" s="321">
        <v>11359</v>
      </c>
      <c r="G39" s="322">
        <f t="shared" si="1"/>
        <v>908720</v>
      </c>
    </row>
    <row r="40" spans="1:7">
      <c r="A40" s="258">
        <v>36</v>
      </c>
      <c r="B40" s="235" t="s">
        <v>123</v>
      </c>
      <c r="C40" s="238" t="s">
        <v>124</v>
      </c>
      <c r="D40" s="231" t="s">
        <v>3</v>
      </c>
      <c r="E40" s="231">
        <v>16</v>
      </c>
      <c r="F40" s="321">
        <v>4547</v>
      </c>
      <c r="G40" s="322">
        <f t="shared" si="1"/>
        <v>72752</v>
      </c>
    </row>
    <row r="41" spans="1:7">
      <c r="A41" s="229">
        <v>37</v>
      </c>
      <c r="B41" s="235"/>
      <c r="C41" s="238" t="s">
        <v>29</v>
      </c>
      <c r="D41" s="231" t="s">
        <v>14</v>
      </c>
      <c r="E41" s="231">
        <v>8</v>
      </c>
      <c r="F41" s="321">
        <v>35230</v>
      </c>
      <c r="G41" s="322">
        <f t="shared" si="1"/>
        <v>281840</v>
      </c>
    </row>
    <row r="42" spans="1:7">
      <c r="A42" s="258">
        <v>38</v>
      </c>
      <c r="B42" s="235" t="s">
        <v>125</v>
      </c>
      <c r="C42" s="238" t="s">
        <v>97</v>
      </c>
      <c r="D42" s="231" t="s">
        <v>14</v>
      </c>
      <c r="E42" s="231">
        <v>7</v>
      </c>
      <c r="F42" s="321">
        <v>5765</v>
      </c>
      <c r="G42" s="325">
        <f t="shared" si="1"/>
        <v>40355</v>
      </c>
    </row>
    <row r="43" spans="1:7">
      <c r="A43" s="258">
        <v>39</v>
      </c>
      <c r="B43" s="239" t="s">
        <v>54</v>
      </c>
      <c r="C43" s="236" t="s">
        <v>55</v>
      </c>
      <c r="D43" s="231" t="s">
        <v>3</v>
      </c>
      <c r="E43" s="231">
        <v>20</v>
      </c>
      <c r="F43" s="321">
        <v>8589</v>
      </c>
      <c r="G43" s="325">
        <f t="shared" si="1"/>
        <v>171780</v>
      </c>
    </row>
    <row r="44" spans="1:7">
      <c r="A44" s="258">
        <v>40</v>
      </c>
      <c r="B44" s="264"/>
      <c r="C44" s="252" t="s">
        <v>126</v>
      </c>
      <c r="D44" s="252"/>
      <c r="E44" s="252"/>
      <c r="F44" s="323"/>
      <c r="G44" s="326"/>
    </row>
    <row r="45" spans="1:7" ht="86.25">
      <c r="A45" s="258">
        <v>41</v>
      </c>
      <c r="B45" s="230" t="s">
        <v>67</v>
      </c>
      <c r="C45" s="236" t="s">
        <v>68</v>
      </c>
      <c r="D45" s="231" t="s">
        <v>14</v>
      </c>
      <c r="E45" s="231">
        <v>6</v>
      </c>
      <c r="F45" s="321">
        <v>817711</v>
      </c>
      <c r="G45" s="322">
        <f>F45*E45</f>
        <v>4906266</v>
      </c>
    </row>
    <row r="46" spans="1:7">
      <c r="A46" s="258">
        <v>42</v>
      </c>
      <c r="B46" s="265"/>
      <c r="C46" s="252" t="s">
        <v>127</v>
      </c>
      <c r="D46" s="252"/>
      <c r="E46" s="252"/>
      <c r="F46" s="323"/>
      <c r="G46" s="324"/>
    </row>
    <row r="47" spans="1:7" ht="42.75">
      <c r="A47" s="229">
        <v>43</v>
      </c>
      <c r="B47" s="230" t="s">
        <v>128</v>
      </c>
      <c r="C47" s="234" t="s">
        <v>129</v>
      </c>
      <c r="D47" s="231" t="s">
        <v>3</v>
      </c>
      <c r="E47" s="231">
        <v>25</v>
      </c>
      <c r="F47" s="321">
        <v>86837</v>
      </c>
      <c r="G47" s="322">
        <f>F47*E47</f>
        <v>2170925</v>
      </c>
    </row>
    <row r="48" spans="1:7">
      <c r="A48" s="258">
        <v>44</v>
      </c>
      <c r="B48" s="264"/>
      <c r="C48" s="252" t="s">
        <v>130</v>
      </c>
      <c r="D48" s="253"/>
      <c r="E48" s="253"/>
      <c r="F48" s="323"/>
      <c r="G48" s="326"/>
    </row>
    <row r="49" spans="1:7" ht="57.75">
      <c r="A49" s="258">
        <v>45</v>
      </c>
      <c r="B49" s="230" t="s">
        <v>118</v>
      </c>
      <c r="C49" s="236" t="s">
        <v>119</v>
      </c>
      <c r="D49" s="231" t="s">
        <v>3</v>
      </c>
      <c r="E49" s="231">
        <v>30</v>
      </c>
      <c r="F49" s="321">
        <v>481141</v>
      </c>
      <c r="G49" s="322">
        <f>F49*E49</f>
        <v>14434230</v>
      </c>
    </row>
    <row r="50" spans="1:7" ht="72">
      <c r="A50" s="258">
        <v>46</v>
      </c>
      <c r="B50" s="230" t="s">
        <v>131</v>
      </c>
      <c r="C50" s="236" t="s">
        <v>132</v>
      </c>
      <c r="D50" s="231" t="s">
        <v>14</v>
      </c>
      <c r="E50" s="231">
        <v>7</v>
      </c>
      <c r="F50" s="321">
        <v>95000</v>
      </c>
      <c r="G50" s="322">
        <f>F50*E50</f>
        <v>665000</v>
      </c>
    </row>
    <row r="51" spans="1:7">
      <c r="A51" s="258">
        <v>47</v>
      </c>
      <c r="B51" s="235" t="s">
        <v>133</v>
      </c>
      <c r="C51" s="240" t="s">
        <v>134</v>
      </c>
      <c r="D51" s="231" t="s">
        <v>14</v>
      </c>
      <c r="E51" s="231">
        <v>10</v>
      </c>
      <c r="F51" s="321">
        <v>7584</v>
      </c>
      <c r="G51" s="322">
        <f>F51*E51</f>
        <v>75840</v>
      </c>
    </row>
    <row r="52" spans="1:7" ht="157.5">
      <c r="A52" s="258">
        <v>48</v>
      </c>
      <c r="B52" s="235"/>
      <c r="C52" s="236" t="s">
        <v>28</v>
      </c>
      <c r="D52" s="231" t="s">
        <v>3</v>
      </c>
      <c r="E52" s="231">
        <f>0.6*2</f>
        <v>1.2</v>
      </c>
      <c r="F52" s="321">
        <v>475447</v>
      </c>
      <c r="G52" s="322">
        <f>F52*E52</f>
        <v>570536.4</v>
      </c>
    </row>
    <row r="53" spans="1:7" hidden="1">
      <c r="A53" s="229">
        <v>49</v>
      </c>
      <c r="B53" s="235"/>
      <c r="C53" s="232" t="s">
        <v>32</v>
      </c>
      <c r="D53" s="231" t="s">
        <v>14</v>
      </c>
      <c r="E53" s="231">
        <v>3</v>
      </c>
      <c r="F53" s="321"/>
      <c r="G53" s="322"/>
    </row>
    <row r="54" spans="1:7" ht="28.5">
      <c r="A54" s="258">
        <v>50</v>
      </c>
      <c r="B54" s="230" t="s">
        <v>42</v>
      </c>
      <c r="C54" s="237" t="s">
        <v>43</v>
      </c>
      <c r="D54" s="231" t="s">
        <v>3</v>
      </c>
      <c r="E54" s="231">
        <v>270</v>
      </c>
      <c r="F54" s="321">
        <v>19240</v>
      </c>
      <c r="G54" s="322">
        <f>F54*E54</f>
        <v>5194800</v>
      </c>
    </row>
    <row r="55" spans="1:7">
      <c r="A55" s="258">
        <v>51</v>
      </c>
      <c r="B55" s="230">
        <v>10026</v>
      </c>
      <c r="C55" s="241" t="s">
        <v>44</v>
      </c>
      <c r="D55" s="231" t="s">
        <v>3</v>
      </c>
      <c r="E55" s="231">
        <v>250</v>
      </c>
      <c r="F55" s="321">
        <v>14481</v>
      </c>
      <c r="G55" s="322">
        <f t="shared" ref="G55:G64" si="2">F55*E55</f>
        <v>3620250</v>
      </c>
    </row>
    <row r="56" spans="1:7" ht="28.5">
      <c r="A56" s="258">
        <v>52</v>
      </c>
      <c r="B56" s="230" t="s">
        <v>45</v>
      </c>
      <c r="C56" s="242" t="s">
        <v>46</v>
      </c>
      <c r="D56" s="231" t="s">
        <v>19</v>
      </c>
      <c r="E56" s="231">
        <v>45</v>
      </c>
      <c r="F56" s="321">
        <v>65681</v>
      </c>
      <c r="G56" s="322">
        <f t="shared" si="2"/>
        <v>2955645</v>
      </c>
    </row>
    <row r="57" spans="1:7" ht="43.5">
      <c r="A57" s="258">
        <v>53</v>
      </c>
      <c r="B57" s="230" t="s">
        <v>47</v>
      </c>
      <c r="C57" s="236" t="s">
        <v>48</v>
      </c>
      <c r="D57" s="231" t="s">
        <v>3</v>
      </c>
      <c r="E57" s="231">
        <v>270</v>
      </c>
      <c r="F57" s="321">
        <v>41102</v>
      </c>
      <c r="G57" s="322">
        <f t="shared" si="2"/>
        <v>11097540</v>
      </c>
    </row>
    <row r="58" spans="1:7" ht="57">
      <c r="A58" s="258">
        <v>54</v>
      </c>
      <c r="B58" s="230" t="s">
        <v>49</v>
      </c>
      <c r="C58" s="242" t="s">
        <v>50</v>
      </c>
      <c r="D58" s="231" t="s">
        <v>19</v>
      </c>
      <c r="E58" s="231">
        <v>250</v>
      </c>
      <c r="F58" s="321">
        <v>111650</v>
      </c>
      <c r="G58" s="322">
        <f t="shared" si="2"/>
        <v>27912500</v>
      </c>
    </row>
    <row r="59" spans="1:7">
      <c r="A59" s="229">
        <v>55</v>
      </c>
      <c r="B59" s="230" t="s">
        <v>51</v>
      </c>
      <c r="C59" s="241" t="s">
        <v>52</v>
      </c>
      <c r="D59" s="231" t="s">
        <v>19</v>
      </c>
      <c r="E59" s="231">
        <v>220</v>
      </c>
      <c r="F59" s="321">
        <v>4605</v>
      </c>
      <c r="G59" s="322">
        <f t="shared" si="2"/>
        <v>1013100</v>
      </c>
    </row>
    <row r="60" spans="1:7">
      <c r="A60" s="258">
        <v>56</v>
      </c>
      <c r="B60" s="230"/>
      <c r="C60" s="243" t="s">
        <v>53</v>
      </c>
      <c r="D60" s="231" t="s">
        <v>3</v>
      </c>
      <c r="E60" s="231">
        <v>115</v>
      </c>
      <c r="F60" s="321">
        <v>86343</v>
      </c>
      <c r="G60" s="322">
        <f t="shared" si="2"/>
        <v>9929445</v>
      </c>
    </row>
    <row r="61" spans="1:7">
      <c r="A61" s="258">
        <v>57</v>
      </c>
      <c r="B61" s="235" t="s">
        <v>54</v>
      </c>
      <c r="C61" s="241" t="s">
        <v>55</v>
      </c>
      <c r="D61" s="231" t="s">
        <v>3</v>
      </c>
      <c r="E61" s="231">
        <v>118</v>
      </c>
      <c r="F61" s="321">
        <v>8589</v>
      </c>
      <c r="G61" s="322">
        <f t="shared" si="2"/>
        <v>1013502</v>
      </c>
    </row>
    <row r="62" spans="1:7" ht="57.75">
      <c r="A62" s="258">
        <v>58</v>
      </c>
      <c r="B62" s="230" t="s">
        <v>57</v>
      </c>
      <c r="C62" s="236" t="s">
        <v>58</v>
      </c>
      <c r="D62" s="231" t="s">
        <v>3</v>
      </c>
      <c r="E62" s="231">
        <v>90</v>
      </c>
      <c r="F62" s="321">
        <v>86837</v>
      </c>
      <c r="G62" s="322">
        <f t="shared" si="2"/>
        <v>7815330</v>
      </c>
    </row>
    <row r="63" spans="1:7" ht="57.75">
      <c r="A63" s="258">
        <v>59</v>
      </c>
      <c r="B63" s="230" t="s">
        <v>59</v>
      </c>
      <c r="C63" s="236" t="s">
        <v>60</v>
      </c>
      <c r="D63" s="231" t="s">
        <v>3</v>
      </c>
      <c r="E63" s="231">
        <v>40</v>
      </c>
      <c r="F63" s="321">
        <v>86343</v>
      </c>
      <c r="G63" s="322">
        <f t="shared" si="2"/>
        <v>3453720</v>
      </c>
    </row>
    <row r="64" spans="1:7" ht="57.75">
      <c r="A64" s="258">
        <v>60</v>
      </c>
      <c r="B64" s="230" t="s">
        <v>61</v>
      </c>
      <c r="C64" s="236" t="s">
        <v>62</v>
      </c>
      <c r="D64" s="231" t="s">
        <v>19</v>
      </c>
      <c r="E64" s="231">
        <v>40</v>
      </c>
      <c r="F64" s="321">
        <v>53075</v>
      </c>
      <c r="G64" s="322">
        <f t="shared" si="2"/>
        <v>2123000</v>
      </c>
    </row>
    <row r="65" spans="1:7">
      <c r="A65" s="229">
        <v>61</v>
      </c>
      <c r="B65" s="266"/>
      <c r="C65" s="256" t="s">
        <v>63</v>
      </c>
      <c r="D65" s="256"/>
      <c r="E65" s="256"/>
      <c r="F65" s="323"/>
      <c r="G65" s="327"/>
    </row>
    <row r="66" spans="1:7" ht="86.25">
      <c r="A66" s="258">
        <v>62</v>
      </c>
      <c r="B66" s="244" t="s">
        <v>64</v>
      </c>
      <c r="C66" s="246" t="s">
        <v>215</v>
      </c>
      <c r="D66" s="245" t="s">
        <v>14</v>
      </c>
      <c r="E66" s="245">
        <v>1</v>
      </c>
      <c r="F66" s="321">
        <v>4800000</v>
      </c>
      <c r="G66" s="322">
        <f t="shared" ref="G66:G72" si="3">F66*E66</f>
        <v>4800000</v>
      </c>
    </row>
    <row r="67" spans="1:7">
      <c r="A67" s="258">
        <v>63</v>
      </c>
      <c r="B67" s="266"/>
      <c r="C67" s="257" t="s">
        <v>66</v>
      </c>
      <c r="D67" s="256"/>
      <c r="E67" s="256"/>
      <c r="F67" s="323"/>
      <c r="G67" s="327"/>
    </row>
    <row r="68" spans="1:7" ht="86.25">
      <c r="A68" s="258">
        <v>64</v>
      </c>
      <c r="B68" s="230" t="s">
        <v>67</v>
      </c>
      <c r="C68" s="236" t="s">
        <v>68</v>
      </c>
      <c r="D68" s="231" t="s">
        <v>14</v>
      </c>
      <c r="E68" s="231">
        <v>8</v>
      </c>
      <c r="F68" s="321">
        <v>275000</v>
      </c>
      <c r="G68" s="322">
        <f t="shared" si="3"/>
        <v>2200000</v>
      </c>
    </row>
    <row r="69" spans="1:7" ht="86.25">
      <c r="A69" s="258">
        <v>65</v>
      </c>
      <c r="B69" s="230" t="s">
        <v>69</v>
      </c>
      <c r="C69" s="236" t="s">
        <v>70</v>
      </c>
      <c r="D69" s="231" t="s">
        <v>14</v>
      </c>
      <c r="E69" s="231">
        <v>8</v>
      </c>
      <c r="F69" s="321">
        <v>160000</v>
      </c>
      <c r="G69" s="322">
        <f t="shared" si="3"/>
        <v>1280000</v>
      </c>
    </row>
    <row r="70" spans="1:7" ht="114.75">
      <c r="A70" s="258">
        <v>66</v>
      </c>
      <c r="B70" s="230" t="s">
        <v>71</v>
      </c>
      <c r="C70" s="236" t="s">
        <v>72</v>
      </c>
      <c r="D70" s="231" t="s">
        <v>3</v>
      </c>
      <c r="E70" s="231">
        <v>1</v>
      </c>
      <c r="F70" s="321">
        <v>322209</v>
      </c>
      <c r="G70" s="322">
        <f t="shared" si="3"/>
        <v>322209</v>
      </c>
    </row>
    <row r="71" spans="1:7" ht="43.5">
      <c r="A71" s="229">
        <v>67</v>
      </c>
      <c r="B71" s="230"/>
      <c r="C71" s="247" t="s">
        <v>73</v>
      </c>
      <c r="D71" s="231" t="s">
        <v>3</v>
      </c>
      <c r="E71" s="231">
        <v>3</v>
      </c>
      <c r="F71" s="321">
        <v>60000</v>
      </c>
      <c r="G71" s="322">
        <f t="shared" si="3"/>
        <v>180000</v>
      </c>
    </row>
    <row r="72" spans="1:7" ht="28.5">
      <c r="A72" s="258">
        <v>68</v>
      </c>
      <c r="B72" s="230"/>
      <c r="C72" s="242" t="s">
        <v>74</v>
      </c>
      <c r="D72" s="231" t="s">
        <v>3</v>
      </c>
      <c r="E72" s="231">
        <v>34</v>
      </c>
      <c r="F72" s="321">
        <v>15000</v>
      </c>
      <c r="G72" s="322">
        <f t="shared" si="3"/>
        <v>510000</v>
      </c>
    </row>
    <row r="73" spans="1:7">
      <c r="A73" s="258">
        <v>69</v>
      </c>
      <c r="B73" s="265"/>
      <c r="C73" s="255" t="s">
        <v>75</v>
      </c>
      <c r="D73" s="252"/>
      <c r="E73" s="252"/>
      <c r="F73" s="323"/>
      <c r="G73" s="324"/>
    </row>
    <row r="74" spans="1:7" ht="42.75">
      <c r="A74" s="258">
        <v>70</v>
      </c>
      <c r="B74" s="230" t="s">
        <v>76</v>
      </c>
      <c r="C74" s="234" t="s">
        <v>77</v>
      </c>
      <c r="D74" s="231" t="s">
        <v>14</v>
      </c>
      <c r="E74" s="231">
        <v>1</v>
      </c>
      <c r="F74" s="321">
        <v>449012</v>
      </c>
      <c r="G74" s="322">
        <f>F74*E74</f>
        <v>449012</v>
      </c>
    </row>
    <row r="75" spans="1:7" ht="43.5">
      <c r="A75" s="258">
        <v>71</v>
      </c>
      <c r="B75" s="230" t="s">
        <v>78</v>
      </c>
      <c r="C75" s="236" t="s">
        <v>79</v>
      </c>
      <c r="D75" s="231" t="s">
        <v>80</v>
      </c>
      <c r="E75" s="231">
        <v>1</v>
      </c>
      <c r="F75" s="321">
        <v>101184</v>
      </c>
      <c r="G75" s="322">
        <f>F75*E75</f>
        <v>101184</v>
      </c>
    </row>
    <row r="76" spans="1:7" ht="42.75">
      <c r="A76" s="258">
        <v>72</v>
      </c>
      <c r="B76" s="230" t="s">
        <v>81</v>
      </c>
      <c r="C76" s="242" t="s">
        <v>82</v>
      </c>
      <c r="D76" s="231" t="s">
        <v>14</v>
      </c>
      <c r="E76" s="231">
        <v>1</v>
      </c>
      <c r="F76" s="321">
        <v>271488</v>
      </c>
      <c r="G76" s="322">
        <f>F76*E76</f>
        <v>271488</v>
      </c>
    </row>
    <row r="77" spans="1:7" ht="100.5">
      <c r="A77" s="229">
        <v>73</v>
      </c>
      <c r="B77" s="230" t="s">
        <v>83</v>
      </c>
      <c r="C77" s="236" t="s">
        <v>84</v>
      </c>
      <c r="D77" s="231" t="s">
        <v>14</v>
      </c>
      <c r="E77" s="231">
        <v>3</v>
      </c>
      <c r="F77" s="321">
        <v>409518</v>
      </c>
      <c r="G77" s="322">
        <f>F77*E77</f>
        <v>1228554</v>
      </c>
    </row>
    <row r="78" spans="1:7">
      <c r="A78" s="258">
        <v>74</v>
      </c>
      <c r="B78" s="265"/>
      <c r="C78" s="255" t="s">
        <v>85</v>
      </c>
      <c r="D78" s="252"/>
      <c r="E78" s="252"/>
      <c r="F78" s="323"/>
      <c r="G78" s="324"/>
    </row>
    <row r="79" spans="1:7" ht="72">
      <c r="A79" s="258">
        <v>75</v>
      </c>
      <c r="B79" s="230" t="s">
        <v>7</v>
      </c>
      <c r="C79" s="236" t="s">
        <v>8</v>
      </c>
      <c r="D79" s="231" t="s">
        <v>3</v>
      </c>
      <c r="E79" s="231">
        <v>200</v>
      </c>
      <c r="F79" s="321">
        <v>21374</v>
      </c>
      <c r="G79" s="322">
        <f>F79*E79</f>
        <v>4274800</v>
      </c>
    </row>
    <row r="80" spans="1:7" ht="29.25" hidden="1">
      <c r="A80" s="258">
        <v>76</v>
      </c>
      <c r="B80" s="230"/>
      <c r="C80" s="236" t="s">
        <v>86</v>
      </c>
      <c r="D80" s="231"/>
      <c r="E80" s="231"/>
      <c r="F80" s="321"/>
      <c r="G80" s="322"/>
    </row>
    <row r="81" spans="1:7" ht="28.5">
      <c r="A81" s="258">
        <v>77</v>
      </c>
      <c r="B81" s="230" t="s">
        <v>87</v>
      </c>
      <c r="C81" s="237" t="s">
        <v>88</v>
      </c>
      <c r="D81" s="231" t="s">
        <v>89</v>
      </c>
      <c r="E81" s="231">
        <v>20</v>
      </c>
      <c r="F81" s="321">
        <v>33918</v>
      </c>
      <c r="G81" s="322">
        <f t="shared" ref="G81:G86" si="4">F81*E81</f>
        <v>678360</v>
      </c>
    </row>
    <row r="82" spans="1:7" ht="42.75">
      <c r="A82" s="258">
        <v>78</v>
      </c>
      <c r="B82" s="230" t="s">
        <v>90</v>
      </c>
      <c r="C82" s="234" t="s">
        <v>91</v>
      </c>
      <c r="D82" s="231" t="s">
        <v>14</v>
      </c>
      <c r="E82" s="231">
        <v>1</v>
      </c>
      <c r="F82" s="321">
        <v>85754</v>
      </c>
      <c r="G82" s="322">
        <f t="shared" si="4"/>
        <v>85754</v>
      </c>
    </row>
    <row r="83" spans="1:7" ht="57.75">
      <c r="A83" s="229">
        <v>79</v>
      </c>
      <c r="B83" s="230" t="s">
        <v>92</v>
      </c>
      <c r="C83" s="236" t="s">
        <v>93</v>
      </c>
      <c r="D83" s="231" t="s">
        <v>94</v>
      </c>
      <c r="E83" s="231">
        <v>230</v>
      </c>
      <c r="F83" s="321">
        <v>23066</v>
      </c>
      <c r="G83" s="322">
        <f t="shared" si="4"/>
        <v>5305180</v>
      </c>
    </row>
    <row r="84" spans="1:7" ht="57.75">
      <c r="A84" s="258">
        <v>80</v>
      </c>
      <c r="B84" s="230" t="s">
        <v>95</v>
      </c>
      <c r="C84" s="236" t="s">
        <v>96</v>
      </c>
      <c r="D84" s="231" t="s">
        <v>3</v>
      </c>
      <c r="E84" s="231">
        <v>15</v>
      </c>
      <c r="F84" s="321">
        <v>704949</v>
      </c>
      <c r="G84" s="322">
        <f t="shared" si="4"/>
        <v>10574235</v>
      </c>
    </row>
    <row r="85" spans="1:7">
      <c r="A85" s="258">
        <v>81</v>
      </c>
      <c r="B85" s="230"/>
      <c r="C85" s="236" t="s">
        <v>97</v>
      </c>
      <c r="D85" s="231" t="s">
        <v>14</v>
      </c>
      <c r="E85" s="231">
        <v>45</v>
      </c>
      <c r="F85" s="321">
        <v>5765</v>
      </c>
      <c r="G85" s="322">
        <f t="shared" si="4"/>
        <v>259425</v>
      </c>
    </row>
    <row r="86" spans="1:7" ht="15.75" thickBot="1">
      <c r="A86" s="259">
        <v>82</v>
      </c>
      <c r="B86" s="248"/>
      <c r="C86" s="249" t="s">
        <v>98</v>
      </c>
      <c r="D86" s="250" t="s">
        <v>14</v>
      </c>
      <c r="E86" s="250">
        <v>45</v>
      </c>
      <c r="F86" s="328">
        <v>35913</v>
      </c>
      <c r="G86" s="329">
        <f t="shared" si="4"/>
        <v>1616085</v>
      </c>
    </row>
    <row r="87" spans="1:7" ht="15.75" thickBot="1">
      <c r="A87" s="352"/>
      <c r="B87" s="357"/>
      <c r="C87" s="358"/>
      <c r="D87" s="358"/>
      <c r="E87" s="358"/>
      <c r="F87" s="358"/>
      <c r="G87" s="359"/>
    </row>
    <row r="88" spans="1:7" ht="16.5" customHeight="1" thickBot="1">
      <c r="A88" s="353"/>
      <c r="B88" s="354" t="s">
        <v>24</v>
      </c>
      <c r="C88" s="355"/>
      <c r="D88" s="355"/>
      <c r="E88" s="355"/>
      <c r="F88" s="356"/>
      <c r="G88" s="277">
        <f>SUM(G5:G87)</f>
        <v>279577961.9375</v>
      </c>
    </row>
    <row r="89" spans="1:7" ht="16.5" thickBot="1">
      <c r="A89" s="346"/>
      <c r="B89" s="347"/>
      <c r="C89" s="347"/>
      <c r="D89" s="347"/>
      <c r="E89" s="347"/>
      <c r="F89" s="347"/>
      <c r="G89" s="348"/>
    </row>
    <row r="90" spans="1:7" ht="37.5" customHeight="1" thickBot="1">
      <c r="A90" s="360" t="s">
        <v>218</v>
      </c>
      <c r="B90" s="361"/>
      <c r="C90" s="362"/>
      <c r="D90" s="363" t="s">
        <v>101</v>
      </c>
      <c r="E90" s="364"/>
      <c r="F90" s="278"/>
      <c r="G90" s="279" t="s">
        <v>219</v>
      </c>
    </row>
    <row r="91" spans="1:7" ht="66" customHeight="1" thickBot="1">
      <c r="A91" s="360" t="s">
        <v>220</v>
      </c>
      <c r="B91" s="361"/>
      <c r="C91" s="362"/>
      <c r="D91" s="363" t="s">
        <v>221</v>
      </c>
      <c r="E91" s="364"/>
      <c r="F91" s="278" t="s">
        <v>222</v>
      </c>
      <c r="G91" s="280">
        <f>'AIU ESTACIONES'!J49</f>
        <v>0.23085023273506947</v>
      </c>
    </row>
    <row r="92" spans="1:7" ht="16.5" thickBot="1">
      <c r="A92" s="365" t="s">
        <v>223</v>
      </c>
      <c r="B92" s="366"/>
      <c r="C92" s="367"/>
      <c r="D92" s="363" t="s">
        <v>224</v>
      </c>
      <c r="E92" s="364"/>
      <c r="F92" s="278" t="s">
        <v>225</v>
      </c>
      <c r="G92" s="281">
        <v>0</v>
      </c>
    </row>
    <row r="93" spans="1:7" ht="40.5" customHeight="1" thickBot="1">
      <c r="A93" s="360" t="s">
        <v>226</v>
      </c>
      <c r="B93" s="361"/>
      <c r="C93" s="362"/>
      <c r="D93" s="363" t="s">
        <v>227</v>
      </c>
      <c r="E93" s="364"/>
      <c r="F93" s="278" t="s">
        <v>228</v>
      </c>
      <c r="G93" s="280">
        <f>'AIU ESTACIONES'!J51</f>
        <v>0.06</v>
      </c>
    </row>
    <row r="94" spans="1:7" ht="30.75" customHeight="1" thickBot="1">
      <c r="A94" s="360" t="s">
        <v>229</v>
      </c>
      <c r="B94" s="361"/>
      <c r="C94" s="362"/>
      <c r="D94" s="363" t="s">
        <v>230</v>
      </c>
      <c r="E94" s="364"/>
      <c r="F94" s="278" t="s">
        <v>231</v>
      </c>
      <c r="G94" s="280">
        <f>'AIU ESTACIONES'!J53</f>
        <v>0.29085023273506949</v>
      </c>
    </row>
  </sheetData>
  <mergeCells count="15">
    <mergeCell ref="A94:C94"/>
    <mergeCell ref="D92:E92"/>
    <mergeCell ref="D93:E93"/>
    <mergeCell ref="D94:E94"/>
    <mergeCell ref="D90:E90"/>
    <mergeCell ref="D91:E91"/>
    <mergeCell ref="A90:C90"/>
    <mergeCell ref="A91:C91"/>
    <mergeCell ref="A92:C92"/>
    <mergeCell ref="A93:C93"/>
    <mergeCell ref="A89:G89"/>
    <mergeCell ref="A2:G2"/>
    <mergeCell ref="A87:A88"/>
    <mergeCell ref="B88:F88"/>
    <mergeCell ref="B87:G8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4ECA-FD39-493D-B870-B91B556D5B6E}">
  <dimension ref="A1:K40"/>
  <sheetViews>
    <sheetView topLeftCell="A22" zoomScale="80" zoomScaleNormal="80" workbookViewId="0">
      <selection activeCell="A21" sqref="A21:XFD21"/>
    </sheetView>
  </sheetViews>
  <sheetFormatPr baseColWidth="10" defaultColWidth="11.42578125" defaultRowHeight="15"/>
  <cols>
    <col min="2" max="2" width="8.5703125" customWidth="1"/>
    <col min="3" max="3" width="62.85546875" style="8" customWidth="1"/>
    <col min="4" max="4" width="12.7109375" customWidth="1"/>
    <col min="6" max="6" width="21.28515625" customWidth="1"/>
    <col min="7" max="7" width="29.42578125" customWidth="1"/>
  </cols>
  <sheetData>
    <row r="1" spans="1:11" ht="15.75" thickBot="1">
      <c r="A1" s="12"/>
      <c r="B1" s="12"/>
      <c r="C1" s="13"/>
      <c r="D1" s="12"/>
      <c r="E1" s="12"/>
      <c r="F1" s="12"/>
      <c r="G1" s="12"/>
    </row>
    <row r="2" spans="1:11" ht="37.5" customHeight="1" thickBot="1">
      <c r="A2" s="12"/>
      <c r="B2" s="368" t="s">
        <v>0</v>
      </c>
      <c r="C2" s="369"/>
      <c r="D2" s="369"/>
      <c r="E2" s="369"/>
      <c r="F2" s="369"/>
      <c r="G2" s="370"/>
    </row>
    <row r="3" spans="1:11">
      <c r="A3" s="12"/>
      <c r="B3" s="45"/>
      <c r="C3" s="46"/>
      <c r="D3" s="47"/>
      <c r="E3" s="47"/>
      <c r="F3" s="47"/>
      <c r="G3" s="48"/>
    </row>
    <row r="4" spans="1:11">
      <c r="A4" s="12"/>
      <c r="B4" s="33" t="s">
        <v>1</v>
      </c>
      <c r="C4" s="15" t="s">
        <v>2</v>
      </c>
      <c r="D4" s="14" t="s">
        <v>3</v>
      </c>
      <c r="E4" s="14" t="s">
        <v>4</v>
      </c>
      <c r="F4" s="14" t="s">
        <v>5</v>
      </c>
      <c r="G4" s="34" t="s">
        <v>6</v>
      </c>
    </row>
    <row r="5" spans="1:11" ht="48">
      <c r="A5" s="16" t="s">
        <v>7</v>
      </c>
      <c r="B5" s="35">
        <v>1</v>
      </c>
      <c r="C5" s="17" t="s">
        <v>8</v>
      </c>
      <c r="D5" s="15" t="s">
        <v>3</v>
      </c>
      <c r="E5" s="15">
        <v>800</v>
      </c>
      <c r="F5" s="18">
        <v>21374</v>
      </c>
      <c r="G5" s="36">
        <f t="shared" ref="G5:G25" si="0">E5*F5</f>
        <v>17099200</v>
      </c>
      <c r="I5">
        <v>5.25</v>
      </c>
      <c r="J5">
        <f>3*35</f>
        <v>105</v>
      </c>
    </row>
    <row r="6" spans="1:11" ht="24">
      <c r="A6" s="12"/>
      <c r="B6" s="35">
        <f>B5+1</f>
        <v>2</v>
      </c>
      <c r="C6" s="19" t="s">
        <v>34</v>
      </c>
      <c r="D6" s="15" t="s">
        <v>3</v>
      </c>
      <c r="E6" s="15">
        <v>25.5</v>
      </c>
      <c r="F6" s="18">
        <v>27000</v>
      </c>
      <c r="G6" s="36">
        <f t="shared" si="0"/>
        <v>688500</v>
      </c>
      <c r="I6">
        <f>+I5*3</f>
        <v>15.75</v>
      </c>
    </row>
    <row r="7" spans="1:11" ht="24">
      <c r="A7" s="12"/>
      <c r="B7" s="35"/>
      <c r="C7" s="19" t="s">
        <v>9</v>
      </c>
      <c r="D7" s="15" t="s">
        <v>3</v>
      </c>
      <c r="E7" s="15">
        <v>850</v>
      </c>
      <c r="F7" s="18">
        <v>14481</v>
      </c>
      <c r="G7" s="36">
        <f t="shared" si="0"/>
        <v>12308850</v>
      </c>
    </row>
    <row r="8" spans="1:11" ht="24">
      <c r="A8" s="12"/>
      <c r="B8" s="35"/>
      <c r="C8" s="19" t="s">
        <v>10</v>
      </c>
      <c r="D8" s="15" t="s">
        <v>3</v>
      </c>
      <c r="E8" s="15">
        <v>850</v>
      </c>
      <c r="F8" s="18">
        <v>42787</v>
      </c>
      <c r="G8" s="36">
        <f t="shared" si="0"/>
        <v>36368950</v>
      </c>
    </row>
    <row r="9" spans="1:11">
      <c r="A9" s="12"/>
      <c r="B9" s="35"/>
      <c r="C9" s="19" t="s">
        <v>11</v>
      </c>
      <c r="D9" s="15" t="s">
        <v>12</v>
      </c>
      <c r="E9" s="15">
        <v>15</v>
      </c>
      <c r="F9" s="18">
        <v>73584</v>
      </c>
      <c r="G9" s="36">
        <f t="shared" si="0"/>
        <v>1103760</v>
      </c>
    </row>
    <row r="10" spans="1:11" ht="60">
      <c r="A10" s="12"/>
      <c r="B10" s="35"/>
      <c r="C10" s="19" t="s">
        <v>13</v>
      </c>
      <c r="D10" s="15" t="s">
        <v>14</v>
      </c>
      <c r="E10" s="15">
        <v>4</v>
      </c>
      <c r="F10" s="18">
        <v>664171</v>
      </c>
      <c r="G10" s="36">
        <f t="shared" si="0"/>
        <v>2656684</v>
      </c>
    </row>
    <row r="11" spans="1:11" ht="24">
      <c r="A11" s="12"/>
      <c r="B11" s="35"/>
      <c r="C11" s="19" t="s">
        <v>15</v>
      </c>
      <c r="D11" s="15" t="s">
        <v>14</v>
      </c>
      <c r="E11" s="15">
        <v>3</v>
      </c>
      <c r="F11" s="18">
        <v>61038</v>
      </c>
      <c r="G11" s="36">
        <f t="shared" si="0"/>
        <v>183114</v>
      </c>
    </row>
    <row r="12" spans="1:11" ht="36">
      <c r="A12" s="12"/>
      <c r="B12" s="35"/>
      <c r="C12" s="19" t="s">
        <v>16</v>
      </c>
      <c r="D12" s="15" t="s">
        <v>3</v>
      </c>
      <c r="E12" s="15">
        <v>2.7</v>
      </c>
      <c r="F12" s="18">
        <v>107617</v>
      </c>
      <c r="G12" s="36">
        <f t="shared" si="0"/>
        <v>290565.90000000002</v>
      </c>
      <c r="J12">
        <f>+E12*2.5</f>
        <v>6.75</v>
      </c>
      <c r="K12">
        <f>+J12*2</f>
        <v>13.5</v>
      </c>
    </row>
    <row r="13" spans="1:11">
      <c r="A13" s="12"/>
      <c r="B13" s="35"/>
      <c r="C13" s="19" t="s">
        <v>17</v>
      </c>
      <c r="D13" s="15" t="s">
        <v>3</v>
      </c>
      <c r="E13" s="15">
        <v>1.2</v>
      </c>
      <c r="F13" s="18">
        <v>44985</v>
      </c>
      <c r="G13" s="36">
        <f t="shared" si="0"/>
        <v>53982</v>
      </c>
    </row>
    <row r="14" spans="1:11">
      <c r="A14" s="12"/>
      <c r="B14" s="35"/>
      <c r="C14" s="19" t="s">
        <v>30</v>
      </c>
      <c r="D14" s="15" t="s">
        <v>14</v>
      </c>
      <c r="E14" s="15">
        <v>8</v>
      </c>
      <c r="F14" s="18">
        <v>51318</v>
      </c>
      <c r="G14" s="36">
        <f t="shared" si="0"/>
        <v>410544</v>
      </c>
    </row>
    <row r="15" spans="1:11">
      <c r="A15" s="12"/>
      <c r="B15" s="35"/>
      <c r="C15" s="19" t="s">
        <v>29</v>
      </c>
      <c r="D15" s="15" t="s">
        <v>14</v>
      </c>
      <c r="E15" s="15">
        <v>12</v>
      </c>
      <c r="F15" s="18">
        <v>35230</v>
      </c>
      <c r="G15" s="36">
        <f t="shared" si="0"/>
        <v>422760</v>
      </c>
    </row>
    <row r="16" spans="1:11">
      <c r="A16" s="12"/>
      <c r="B16" s="35"/>
      <c r="C16" s="19" t="s">
        <v>18</v>
      </c>
      <c r="D16" s="15" t="s">
        <v>19</v>
      </c>
      <c r="E16" s="15">
        <f>9.5*0.6</f>
        <v>5.7</v>
      </c>
      <c r="F16" s="18">
        <v>17751</v>
      </c>
      <c r="G16" s="36">
        <f t="shared" si="0"/>
        <v>101180.7</v>
      </c>
    </row>
    <row r="17" spans="1:11" ht="24">
      <c r="A17" s="12"/>
      <c r="B17" s="35"/>
      <c r="C17" s="19" t="s">
        <v>20</v>
      </c>
      <c r="D17" s="15" t="s">
        <v>19</v>
      </c>
      <c r="E17" s="15">
        <f>+E16</f>
        <v>5.7</v>
      </c>
      <c r="F17" s="18">
        <v>21834</v>
      </c>
      <c r="G17" s="36">
        <f t="shared" si="0"/>
        <v>124453.8</v>
      </c>
    </row>
    <row r="18" spans="1:11" ht="132">
      <c r="A18" s="12"/>
      <c r="B18" s="35"/>
      <c r="C18" s="19" t="s">
        <v>27</v>
      </c>
      <c r="D18" s="15" t="s">
        <v>26</v>
      </c>
      <c r="E18" s="15">
        <f>+E16</f>
        <v>5.7</v>
      </c>
      <c r="F18" s="18">
        <v>798259</v>
      </c>
      <c r="G18" s="36">
        <f>E18*F18</f>
        <v>4550076.3</v>
      </c>
    </row>
    <row r="19" spans="1:11" ht="108">
      <c r="A19" s="12"/>
      <c r="B19" s="35"/>
      <c r="C19" s="19" t="s">
        <v>28</v>
      </c>
      <c r="D19" s="15" t="s">
        <v>26</v>
      </c>
      <c r="E19" s="20">
        <f>7.25*0.45</f>
        <v>3.2625000000000002</v>
      </c>
      <c r="F19" s="18">
        <v>475447</v>
      </c>
      <c r="G19" s="36">
        <f>E19*F19</f>
        <v>1551145.8375000001</v>
      </c>
    </row>
    <row r="20" spans="1:11" ht="24">
      <c r="A20" s="12"/>
      <c r="B20" s="35"/>
      <c r="C20" s="19" t="s">
        <v>33</v>
      </c>
      <c r="D20" s="15" t="s">
        <v>14</v>
      </c>
      <c r="E20" s="20">
        <v>1</v>
      </c>
      <c r="F20" s="18">
        <v>829900</v>
      </c>
      <c r="G20" s="36">
        <f>E20*F20</f>
        <v>829900</v>
      </c>
    </row>
    <row r="21" spans="1:11">
      <c r="A21" s="12"/>
      <c r="B21" s="35"/>
      <c r="C21" s="19" t="s">
        <v>21</v>
      </c>
      <c r="D21" s="15" t="s">
        <v>14</v>
      </c>
      <c r="E21" s="15">
        <v>1</v>
      </c>
      <c r="F21" s="18">
        <v>712672</v>
      </c>
      <c r="G21" s="36">
        <f t="shared" si="0"/>
        <v>712672</v>
      </c>
    </row>
    <row r="22" spans="1:11" ht="36">
      <c r="A22" s="12"/>
      <c r="B22" s="35"/>
      <c r="C22" s="19" t="s">
        <v>25</v>
      </c>
      <c r="D22" s="15" t="s">
        <v>26</v>
      </c>
      <c r="E22" s="15">
        <v>19.2</v>
      </c>
      <c r="F22" s="18">
        <v>147950</v>
      </c>
      <c r="G22" s="36">
        <f t="shared" si="0"/>
        <v>2840640</v>
      </c>
      <c r="J22">
        <f>0.8*8</f>
        <v>6.4</v>
      </c>
      <c r="K22">
        <f>+J22*3</f>
        <v>19.200000000000003</v>
      </c>
    </row>
    <row r="23" spans="1:11">
      <c r="A23" s="12"/>
      <c r="B23" s="35"/>
      <c r="C23" s="19" t="s">
        <v>31</v>
      </c>
      <c r="D23" s="15" t="s">
        <v>3</v>
      </c>
      <c r="E23" s="15">
        <v>850</v>
      </c>
      <c r="F23" s="18">
        <v>11359</v>
      </c>
      <c r="G23" s="36">
        <f t="shared" si="0"/>
        <v>9655150</v>
      </c>
    </row>
    <row r="24" spans="1:11">
      <c r="A24" s="12"/>
      <c r="B24" s="37"/>
      <c r="C24" s="22" t="s">
        <v>32</v>
      </c>
      <c r="D24" s="21" t="s">
        <v>14</v>
      </c>
      <c r="E24" s="21">
        <v>3</v>
      </c>
      <c r="F24" s="23"/>
      <c r="G24" s="38"/>
    </row>
    <row r="25" spans="1:11" ht="48">
      <c r="A25" s="24" t="s">
        <v>22</v>
      </c>
      <c r="B25" s="39">
        <f>B6+1</f>
        <v>3</v>
      </c>
      <c r="C25" s="19" t="s">
        <v>23</v>
      </c>
      <c r="D25" s="15" t="s">
        <v>3</v>
      </c>
      <c r="E25" s="15">
        <v>850</v>
      </c>
      <c r="F25" s="18">
        <v>37207</v>
      </c>
      <c r="G25" s="36">
        <f t="shared" si="0"/>
        <v>31625950</v>
      </c>
    </row>
    <row r="26" spans="1:11">
      <c r="A26" s="12"/>
      <c r="B26" s="35"/>
      <c r="C26" s="26" t="s">
        <v>24</v>
      </c>
      <c r="D26" s="27"/>
      <c r="E26" s="27"/>
      <c r="F26" s="27"/>
      <c r="G26" s="40">
        <f>SUM(G5:G25)</f>
        <v>123578078.53750001</v>
      </c>
    </row>
    <row r="27" spans="1:11" ht="15.75" thickBot="1">
      <c r="A27" s="28"/>
      <c r="B27" s="41"/>
      <c r="C27" s="42"/>
      <c r="D27" s="43"/>
      <c r="E27" s="43"/>
      <c r="F27" s="43"/>
      <c r="G27" s="44"/>
    </row>
    <row r="28" spans="1:11" ht="15.75">
      <c r="B28" s="3"/>
      <c r="C28" s="7"/>
      <c r="D28" s="6"/>
      <c r="E28" s="6"/>
      <c r="F28" s="6"/>
      <c r="G28" s="6"/>
    </row>
    <row r="29" spans="1:11" ht="15.75">
      <c r="B29" s="3"/>
      <c r="C29" s="7"/>
      <c r="D29" s="6"/>
      <c r="E29" s="6"/>
      <c r="F29" s="6"/>
      <c r="G29" s="6"/>
    </row>
    <row r="30" spans="1:11" ht="15.75">
      <c r="B30" s="3"/>
      <c r="C30" s="7"/>
      <c r="D30" s="6"/>
      <c r="E30" s="6"/>
      <c r="F30" s="6"/>
      <c r="G30" s="6"/>
    </row>
    <row r="31" spans="1:11" ht="15.75">
      <c r="B31" s="3"/>
      <c r="C31" s="7"/>
      <c r="D31" s="6"/>
      <c r="E31" s="6"/>
      <c r="F31" s="6"/>
      <c r="G31" s="6"/>
    </row>
    <row r="32" spans="1:11" ht="15.75">
      <c r="B32" s="3"/>
      <c r="C32" s="7"/>
      <c r="D32" s="6"/>
      <c r="E32" s="6"/>
      <c r="F32" s="6"/>
      <c r="G32" s="6"/>
    </row>
    <row r="33" spans="2:7" ht="15.75">
      <c r="B33" s="3"/>
      <c r="C33" s="7"/>
      <c r="D33" s="6"/>
      <c r="E33" s="6"/>
      <c r="F33" s="6"/>
      <c r="G33" s="6"/>
    </row>
    <row r="34" spans="2:7" ht="15.75">
      <c r="B34" s="3"/>
      <c r="C34" s="7"/>
      <c r="D34" s="6"/>
      <c r="E34" s="6"/>
      <c r="F34" s="6"/>
      <c r="G34" s="6"/>
    </row>
    <row r="35" spans="2:7" ht="15.75">
      <c r="B35" s="3"/>
      <c r="C35" s="7"/>
      <c r="D35" s="6"/>
      <c r="E35" s="6"/>
      <c r="F35" s="6"/>
      <c r="G35" s="6"/>
    </row>
    <row r="36" spans="2:7" ht="15.75">
      <c r="B36" s="3"/>
      <c r="C36" s="7"/>
      <c r="D36" s="6"/>
      <c r="E36" s="6"/>
      <c r="F36" s="6"/>
      <c r="G36" s="6"/>
    </row>
    <row r="37" spans="2:7" ht="15.75">
      <c r="B37" s="6"/>
      <c r="C37" s="7"/>
      <c r="D37" s="6"/>
      <c r="E37" s="6"/>
      <c r="F37" s="6"/>
      <c r="G37" s="6"/>
    </row>
    <row r="38" spans="2:7" ht="15.75">
      <c r="B38" s="6"/>
      <c r="C38" s="7"/>
      <c r="D38" s="6"/>
      <c r="E38" s="6"/>
      <c r="F38" s="6"/>
      <c r="G38" s="6"/>
    </row>
    <row r="39" spans="2:7" ht="15.75">
      <c r="B39" s="6"/>
      <c r="C39" s="7"/>
      <c r="D39" s="6"/>
      <c r="E39" s="6"/>
      <c r="F39" s="6"/>
      <c r="G39" s="6"/>
    </row>
    <row r="40" spans="2:7" ht="15.75">
      <c r="B40" s="6"/>
      <c r="C40" s="7"/>
      <c r="D40" s="6"/>
      <c r="E40" s="6"/>
      <c r="F40" s="6"/>
      <c r="G40" s="6"/>
    </row>
  </sheetData>
  <mergeCells count="1">
    <mergeCell ref="B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7B1AE-411D-4750-8283-CE058E5EB2F9}">
  <dimension ref="A1:H35"/>
  <sheetViews>
    <sheetView topLeftCell="A27" zoomScale="80" zoomScaleNormal="80" workbookViewId="0">
      <selection activeCell="A33" sqref="A33:XFD33"/>
    </sheetView>
  </sheetViews>
  <sheetFormatPr baseColWidth="10" defaultRowHeight="15"/>
  <cols>
    <col min="1" max="1" width="8.85546875" bestFit="1" customWidth="1"/>
    <col min="2" max="2" width="8.85546875" customWidth="1"/>
    <col min="3" max="3" width="54" customWidth="1"/>
    <col min="4" max="4" width="7" customWidth="1"/>
    <col min="5" max="5" width="8.7109375" customWidth="1"/>
    <col min="6" max="6" width="16" bestFit="1" customWidth="1"/>
    <col min="7" max="7" width="23.42578125" bestFit="1" customWidth="1"/>
  </cols>
  <sheetData>
    <row r="1" spans="1:7" ht="42.75" customHeight="1" thickBot="1">
      <c r="A1" s="371" t="s">
        <v>100</v>
      </c>
      <c r="B1" s="372"/>
      <c r="C1" s="372"/>
      <c r="D1" s="372"/>
      <c r="E1" s="372"/>
      <c r="F1" s="372"/>
      <c r="G1" s="373"/>
    </row>
    <row r="2" spans="1:7" ht="31.5" customHeight="1">
      <c r="A2" s="101" t="s">
        <v>1</v>
      </c>
      <c r="B2" s="102" t="s">
        <v>37</v>
      </c>
      <c r="C2" s="103" t="s">
        <v>101</v>
      </c>
      <c r="D2" s="103" t="s">
        <v>14</v>
      </c>
      <c r="E2" s="103" t="s">
        <v>102</v>
      </c>
      <c r="F2" s="103" t="s">
        <v>5</v>
      </c>
      <c r="G2" s="104" t="s">
        <v>103</v>
      </c>
    </row>
    <row r="3" spans="1:7" ht="31.5" customHeight="1">
      <c r="A3" s="105"/>
      <c r="B3" s="15"/>
      <c r="C3" s="106" t="s">
        <v>104</v>
      </c>
      <c r="D3" s="106"/>
      <c r="E3" s="106"/>
      <c r="F3" s="106"/>
      <c r="G3" s="107"/>
    </row>
    <row r="4" spans="1:7">
      <c r="A4" s="105">
        <v>1</v>
      </c>
      <c r="B4" s="15" t="s">
        <v>105</v>
      </c>
      <c r="C4" s="108" t="s">
        <v>106</v>
      </c>
      <c r="D4" s="15" t="s">
        <v>3</v>
      </c>
      <c r="E4" s="15">
        <v>5</v>
      </c>
      <c r="F4" s="18">
        <v>23827</v>
      </c>
      <c r="G4" s="36">
        <f>F4*E4</f>
        <v>119135</v>
      </c>
    </row>
    <row r="5" spans="1:7" ht="36.75">
      <c r="A5" s="105">
        <f>A4+1</f>
        <v>2</v>
      </c>
      <c r="B5" s="109" t="s">
        <v>107</v>
      </c>
      <c r="C5" s="110" t="s">
        <v>108</v>
      </c>
      <c r="D5" s="15" t="s">
        <v>3</v>
      </c>
      <c r="E5" s="15">
        <v>5</v>
      </c>
      <c r="F5" s="18">
        <v>53150</v>
      </c>
      <c r="G5" s="36">
        <f>E5*F5</f>
        <v>265750</v>
      </c>
    </row>
    <row r="6" spans="1:7" ht="24">
      <c r="A6" s="105">
        <f t="shared" ref="A6:A22" si="0">A5+1</f>
        <v>3</v>
      </c>
      <c r="B6" s="15" t="s">
        <v>109</v>
      </c>
      <c r="C6" s="108" t="s">
        <v>110</v>
      </c>
      <c r="D6" s="15" t="s">
        <v>3</v>
      </c>
      <c r="E6" s="15">
        <v>15</v>
      </c>
      <c r="F6" s="18">
        <v>33352</v>
      </c>
      <c r="G6" s="36">
        <f t="shared" ref="G6:G23" si="1">E6*F6</f>
        <v>500280</v>
      </c>
    </row>
    <row r="7" spans="1:7" ht="24.75">
      <c r="A7" s="105">
        <f t="shared" si="0"/>
        <v>4</v>
      </c>
      <c r="B7" s="15" t="s">
        <v>111</v>
      </c>
      <c r="C7" s="111" t="s">
        <v>112</v>
      </c>
      <c r="D7" s="15" t="s">
        <v>19</v>
      </c>
      <c r="E7" s="15">
        <v>6</v>
      </c>
      <c r="F7" s="18">
        <v>23474</v>
      </c>
      <c r="G7" s="36">
        <f t="shared" si="1"/>
        <v>140844</v>
      </c>
    </row>
    <row r="8" spans="1:7">
      <c r="A8" s="105">
        <f t="shared" si="0"/>
        <v>5</v>
      </c>
      <c r="B8" s="112"/>
      <c r="C8" s="113" t="s">
        <v>113</v>
      </c>
      <c r="D8" s="106"/>
      <c r="E8" s="106"/>
      <c r="F8" s="114"/>
      <c r="G8" s="36">
        <f t="shared" si="1"/>
        <v>0</v>
      </c>
    </row>
    <row r="9" spans="1:7" ht="48.75">
      <c r="A9" s="105">
        <f t="shared" si="0"/>
        <v>6</v>
      </c>
      <c r="B9" s="15" t="s">
        <v>114</v>
      </c>
      <c r="C9" s="110" t="s">
        <v>115</v>
      </c>
      <c r="D9" s="15" t="s">
        <v>3</v>
      </c>
      <c r="E9" s="15">
        <v>80</v>
      </c>
      <c r="F9" s="18">
        <v>62224</v>
      </c>
      <c r="G9" s="36">
        <f t="shared" si="1"/>
        <v>4977920</v>
      </c>
    </row>
    <row r="10" spans="1:7">
      <c r="A10" s="105"/>
      <c r="B10" s="15"/>
      <c r="C10" s="115" t="s">
        <v>75</v>
      </c>
      <c r="D10" s="15"/>
      <c r="E10" s="15"/>
      <c r="F10" s="18"/>
      <c r="G10" s="36"/>
    </row>
    <row r="11" spans="1:7" ht="72.75">
      <c r="A11" s="105">
        <f>A9+1</f>
        <v>7</v>
      </c>
      <c r="B11" s="15" t="s">
        <v>83</v>
      </c>
      <c r="C11" s="110" t="s">
        <v>84</v>
      </c>
      <c r="D11" s="15" t="s">
        <v>14</v>
      </c>
      <c r="E11" s="15">
        <v>4</v>
      </c>
      <c r="F11" s="18">
        <v>495518</v>
      </c>
      <c r="G11" s="36">
        <f t="shared" si="1"/>
        <v>1982072</v>
      </c>
    </row>
    <row r="12" spans="1:7">
      <c r="A12" s="105"/>
      <c r="B12" s="112"/>
      <c r="C12" s="106" t="s">
        <v>85</v>
      </c>
      <c r="D12" s="106"/>
      <c r="E12" s="106"/>
      <c r="F12" s="114"/>
      <c r="G12" s="36">
        <f t="shared" si="1"/>
        <v>0</v>
      </c>
    </row>
    <row r="13" spans="1:7" ht="48.75">
      <c r="A13" s="105">
        <v>8</v>
      </c>
      <c r="B13" s="116" t="s">
        <v>7</v>
      </c>
      <c r="C13" s="110" t="s">
        <v>8</v>
      </c>
      <c r="D13" s="15" t="s">
        <v>3</v>
      </c>
      <c r="E13" s="15">
        <v>100</v>
      </c>
      <c r="F13" s="18">
        <v>21374</v>
      </c>
      <c r="G13" s="36">
        <f t="shared" si="1"/>
        <v>2137400</v>
      </c>
    </row>
    <row r="14" spans="1:7" ht="52.5" customHeight="1">
      <c r="A14" s="105">
        <f t="shared" si="0"/>
        <v>9</v>
      </c>
      <c r="B14" s="117" t="s">
        <v>116</v>
      </c>
      <c r="C14" s="118" t="s">
        <v>117</v>
      </c>
      <c r="D14" s="25" t="s">
        <v>3</v>
      </c>
      <c r="E14" s="25">
        <v>140</v>
      </c>
      <c r="F14" s="119">
        <v>22888</v>
      </c>
      <c r="G14" s="36">
        <f t="shared" si="1"/>
        <v>3204320</v>
      </c>
    </row>
    <row r="15" spans="1:7" ht="66.75" customHeight="1">
      <c r="A15" s="105">
        <v>10</v>
      </c>
      <c r="B15" s="15" t="s">
        <v>118</v>
      </c>
      <c r="C15" s="111" t="s">
        <v>119</v>
      </c>
      <c r="D15" s="15" t="s">
        <v>3</v>
      </c>
      <c r="E15" s="15">
        <v>16</v>
      </c>
      <c r="F15" s="18">
        <v>481141</v>
      </c>
      <c r="G15" s="36">
        <f t="shared" si="1"/>
        <v>7698256</v>
      </c>
    </row>
    <row r="16" spans="1:7">
      <c r="A16" s="105"/>
      <c r="B16" s="112"/>
      <c r="C16" s="113" t="s">
        <v>120</v>
      </c>
      <c r="D16" s="106"/>
      <c r="E16" s="106"/>
      <c r="F16" s="114"/>
      <c r="G16" s="36">
        <f t="shared" si="1"/>
        <v>0</v>
      </c>
    </row>
    <row r="17" spans="1:8">
      <c r="A17" s="105">
        <v>11</v>
      </c>
      <c r="B17" s="27" t="s">
        <v>121</v>
      </c>
      <c r="C17" s="120" t="s">
        <v>30</v>
      </c>
      <c r="D17" s="15" t="s">
        <v>14</v>
      </c>
      <c r="E17" s="15">
        <v>8</v>
      </c>
      <c r="F17" s="18">
        <v>51318</v>
      </c>
      <c r="G17" s="36">
        <f t="shared" si="1"/>
        <v>410544</v>
      </c>
    </row>
    <row r="18" spans="1:8">
      <c r="A18" s="105">
        <f t="shared" si="0"/>
        <v>12</v>
      </c>
      <c r="B18" s="27" t="s">
        <v>122</v>
      </c>
      <c r="C18" s="120" t="s">
        <v>31</v>
      </c>
      <c r="D18" s="15" t="s">
        <v>3</v>
      </c>
      <c r="E18" s="15">
        <v>80</v>
      </c>
      <c r="F18" s="18">
        <v>11359</v>
      </c>
      <c r="G18" s="36">
        <f t="shared" si="1"/>
        <v>908720</v>
      </c>
    </row>
    <row r="19" spans="1:8">
      <c r="A19" s="105">
        <f t="shared" si="0"/>
        <v>13</v>
      </c>
      <c r="B19" s="27" t="s">
        <v>123</v>
      </c>
      <c r="C19" s="120" t="s">
        <v>124</v>
      </c>
      <c r="D19" s="15" t="s">
        <v>3</v>
      </c>
      <c r="E19" s="15">
        <v>16</v>
      </c>
      <c r="F19" s="18">
        <v>4547</v>
      </c>
      <c r="G19" s="36">
        <f t="shared" si="1"/>
        <v>72752</v>
      </c>
    </row>
    <row r="20" spans="1:8">
      <c r="A20" s="105"/>
      <c r="B20" s="27"/>
      <c r="C20" s="120" t="s">
        <v>29</v>
      </c>
      <c r="D20" s="15" t="s">
        <v>14</v>
      </c>
      <c r="E20" s="15">
        <v>8</v>
      </c>
      <c r="F20" s="18">
        <v>35230</v>
      </c>
      <c r="G20" s="36">
        <f t="shared" si="1"/>
        <v>281840</v>
      </c>
    </row>
    <row r="21" spans="1:8">
      <c r="A21" s="105">
        <f>A19+1</f>
        <v>14</v>
      </c>
      <c r="B21" s="27" t="s">
        <v>125</v>
      </c>
      <c r="C21" s="121" t="s">
        <v>97</v>
      </c>
      <c r="D21" s="15" t="s">
        <v>14</v>
      </c>
      <c r="E21" s="15">
        <v>7</v>
      </c>
      <c r="F21" s="18">
        <v>5765</v>
      </c>
      <c r="G21" s="122">
        <f t="shared" si="1"/>
        <v>40355</v>
      </c>
    </row>
    <row r="22" spans="1:8" ht="33.75" customHeight="1">
      <c r="A22" s="105">
        <f t="shared" si="0"/>
        <v>15</v>
      </c>
      <c r="B22" s="29" t="s">
        <v>54</v>
      </c>
      <c r="C22" s="110" t="s">
        <v>55</v>
      </c>
      <c r="D22" s="15" t="s">
        <v>3</v>
      </c>
      <c r="E22" s="15">
        <v>20</v>
      </c>
      <c r="F22" s="18">
        <v>8589</v>
      </c>
      <c r="G22" s="122">
        <f t="shared" si="1"/>
        <v>171780</v>
      </c>
    </row>
    <row r="23" spans="1:8">
      <c r="A23" s="123"/>
      <c r="B23" s="112"/>
      <c r="C23" s="106" t="s">
        <v>126</v>
      </c>
      <c r="D23" s="106"/>
      <c r="E23" s="106"/>
      <c r="F23" s="114"/>
      <c r="G23" s="122">
        <f t="shared" si="1"/>
        <v>0</v>
      </c>
    </row>
    <row r="24" spans="1:8" ht="93.75" customHeight="1">
      <c r="A24" s="123">
        <f>A22+1</f>
        <v>16</v>
      </c>
      <c r="B24" s="116" t="s">
        <v>67</v>
      </c>
      <c r="C24" s="111" t="s">
        <v>68</v>
      </c>
      <c r="D24" s="15" t="s">
        <v>14</v>
      </c>
      <c r="E24" s="15">
        <v>6</v>
      </c>
      <c r="F24" s="18">
        <v>817711</v>
      </c>
      <c r="G24" s="36">
        <f>F24*E24</f>
        <v>4906266</v>
      </c>
    </row>
    <row r="25" spans="1:8">
      <c r="A25" s="123"/>
      <c r="B25" s="106"/>
      <c r="C25" s="106" t="s">
        <v>127</v>
      </c>
      <c r="D25" s="106"/>
      <c r="E25" s="106"/>
      <c r="F25" s="114"/>
      <c r="G25" s="36"/>
    </row>
    <row r="26" spans="1:8" ht="69.75" customHeight="1">
      <c r="A26" s="35">
        <f>A24+1</f>
        <v>17</v>
      </c>
      <c r="B26" s="15" t="s">
        <v>128</v>
      </c>
      <c r="C26" s="124" t="s">
        <v>129</v>
      </c>
      <c r="D26" s="15" t="s">
        <v>3</v>
      </c>
      <c r="E26" s="15">
        <v>25</v>
      </c>
      <c r="F26" s="18">
        <v>86837</v>
      </c>
      <c r="G26" s="36">
        <f>F26*E26</f>
        <v>2170925</v>
      </c>
    </row>
    <row r="27" spans="1:8">
      <c r="A27" s="35"/>
      <c r="B27" s="30"/>
      <c r="C27" s="106" t="s">
        <v>130</v>
      </c>
      <c r="D27" s="30"/>
      <c r="E27" s="30"/>
      <c r="F27" s="30"/>
      <c r="G27" s="32"/>
    </row>
    <row r="28" spans="1:8" ht="66.75" customHeight="1">
      <c r="A28" s="35">
        <f>A26+1</f>
        <v>18</v>
      </c>
      <c r="B28" s="15" t="s">
        <v>118</v>
      </c>
      <c r="C28" s="111" t="s">
        <v>119</v>
      </c>
      <c r="D28" s="15" t="s">
        <v>3</v>
      </c>
      <c r="E28" s="15">
        <v>30</v>
      </c>
      <c r="F28" s="18">
        <v>481141</v>
      </c>
      <c r="G28" s="36">
        <f>F28*E28</f>
        <v>14434230</v>
      </c>
      <c r="H28" s="10"/>
    </row>
    <row r="29" spans="1:8" ht="78.75" customHeight="1">
      <c r="A29" s="35">
        <f>A28+1</f>
        <v>19</v>
      </c>
      <c r="B29" s="15" t="s">
        <v>131</v>
      </c>
      <c r="C29" s="111" t="s">
        <v>132</v>
      </c>
      <c r="D29" s="15" t="s">
        <v>14</v>
      </c>
      <c r="E29" s="15">
        <v>7</v>
      </c>
      <c r="F29" s="125">
        <v>95000</v>
      </c>
      <c r="G29" s="36">
        <f>F29*E29</f>
        <v>665000</v>
      </c>
    </row>
    <row r="30" spans="1:8">
      <c r="A30" s="35">
        <f>A29+1</f>
        <v>20</v>
      </c>
      <c r="B30" s="27" t="s">
        <v>133</v>
      </c>
      <c r="C30" s="27" t="s">
        <v>134</v>
      </c>
      <c r="D30" s="15" t="s">
        <v>14</v>
      </c>
      <c r="E30" s="15">
        <v>10</v>
      </c>
      <c r="F30" s="125">
        <v>7584</v>
      </c>
      <c r="G30" s="36">
        <f>F30*E30</f>
        <v>75840</v>
      </c>
    </row>
    <row r="31" spans="1:8" ht="120.75">
      <c r="A31" s="35"/>
      <c r="B31" s="27"/>
      <c r="C31" s="111" t="s">
        <v>28</v>
      </c>
      <c r="D31" s="15" t="s">
        <v>3</v>
      </c>
      <c r="E31" s="15">
        <f>0.6*2</f>
        <v>1.2</v>
      </c>
      <c r="F31" s="125">
        <v>475447</v>
      </c>
      <c r="G31" s="36">
        <f>F31*E31</f>
        <v>570536.4</v>
      </c>
    </row>
    <row r="32" spans="1:8">
      <c r="A32" s="35"/>
      <c r="B32" s="27"/>
      <c r="C32" s="22" t="s">
        <v>32</v>
      </c>
      <c r="D32" s="21" t="s">
        <v>14</v>
      </c>
      <c r="E32" s="21">
        <v>3</v>
      </c>
      <c r="F32" s="23"/>
      <c r="G32" s="36"/>
    </row>
    <row r="33" spans="1:7">
      <c r="A33" s="31"/>
      <c r="B33" s="30"/>
      <c r="C33" s="30"/>
      <c r="D33" s="30"/>
      <c r="E33" s="30"/>
      <c r="F33" s="30"/>
      <c r="G33" s="32"/>
    </row>
    <row r="34" spans="1:7" ht="15.75" thickBot="1">
      <c r="A34" s="126"/>
      <c r="B34" s="127"/>
      <c r="C34" s="127" t="s">
        <v>135</v>
      </c>
      <c r="D34" s="127"/>
      <c r="E34" s="127"/>
      <c r="F34" s="127"/>
      <c r="G34" s="128">
        <f>SUM(G4:G32)</f>
        <v>45734765.399999999</v>
      </c>
    </row>
    <row r="35" spans="1:7">
      <c r="G35" s="129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7D49E-107B-47A1-9D7A-1B94BA08628F}">
  <dimension ref="A1:M48"/>
  <sheetViews>
    <sheetView topLeftCell="A28" zoomScale="70" zoomScaleNormal="70" workbookViewId="0">
      <selection activeCell="C30" sqref="C30"/>
    </sheetView>
  </sheetViews>
  <sheetFormatPr baseColWidth="10" defaultColWidth="11.42578125" defaultRowHeight="15"/>
  <cols>
    <col min="1" max="1" width="7.42578125" customWidth="1"/>
    <col min="3" max="3" width="63.7109375" bestFit="1" customWidth="1"/>
    <col min="6" max="6" width="18.85546875" bestFit="1" customWidth="1"/>
    <col min="7" max="7" width="23.42578125" bestFit="1" customWidth="1"/>
    <col min="12" max="12" width="18" bestFit="1" customWidth="1"/>
  </cols>
  <sheetData>
    <row r="1" spans="1:13" ht="46.5" customHeight="1" thickBot="1">
      <c r="B1" s="374" t="s">
        <v>35</v>
      </c>
      <c r="C1" s="375"/>
      <c r="D1" s="375"/>
      <c r="E1" s="375"/>
      <c r="F1" s="375"/>
      <c r="G1" s="376"/>
    </row>
    <row r="2" spans="1:13" ht="18">
      <c r="B2" s="49"/>
      <c r="C2" s="377" t="s">
        <v>36</v>
      </c>
      <c r="D2" s="378"/>
      <c r="E2" s="378"/>
      <c r="F2" s="378"/>
      <c r="G2" s="379"/>
    </row>
    <row r="3" spans="1:13" ht="15.75">
      <c r="A3" s="50" t="s">
        <v>1</v>
      </c>
      <c r="B3" s="51" t="s">
        <v>37</v>
      </c>
      <c r="C3" s="52" t="s">
        <v>38</v>
      </c>
      <c r="D3" s="2" t="s">
        <v>14</v>
      </c>
      <c r="E3" s="2" t="s">
        <v>39</v>
      </c>
      <c r="F3" s="2" t="s">
        <v>40</v>
      </c>
      <c r="G3" s="53" t="s">
        <v>41</v>
      </c>
    </row>
    <row r="4" spans="1:13" ht="30">
      <c r="A4" s="50">
        <v>1</v>
      </c>
      <c r="B4" s="51" t="s">
        <v>42</v>
      </c>
      <c r="C4" s="54" t="s">
        <v>43</v>
      </c>
      <c r="D4" s="2" t="s">
        <v>3</v>
      </c>
      <c r="E4" s="2">
        <v>270</v>
      </c>
      <c r="F4" s="4">
        <v>19240</v>
      </c>
      <c r="G4" s="55">
        <f>F4*E4</f>
        <v>5194800</v>
      </c>
      <c r="H4" s="56"/>
      <c r="I4" s="57">
        <f>10.25*14.5</f>
        <v>148.625</v>
      </c>
      <c r="J4" s="56"/>
      <c r="K4" s="56"/>
      <c r="L4" s="56"/>
    </row>
    <row r="5" spans="1:13" ht="27" customHeight="1">
      <c r="A5" s="50">
        <f>A4+1</f>
        <v>2</v>
      </c>
      <c r="B5" s="51">
        <v>10026</v>
      </c>
      <c r="C5" s="58" t="s">
        <v>44</v>
      </c>
      <c r="D5" s="2" t="s">
        <v>3</v>
      </c>
      <c r="E5" s="2">
        <v>250</v>
      </c>
      <c r="F5" s="4">
        <v>14481</v>
      </c>
      <c r="G5" s="55">
        <f t="shared" ref="G5:G14" si="0">F5*E5</f>
        <v>3620250</v>
      </c>
    </row>
    <row r="6" spans="1:13" ht="58.5" customHeight="1">
      <c r="A6" s="50">
        <f t="shared" ref="A6:A20" si="1">A5+1</f>
        <v>3</v>
      </c>
      <c r="B6" s="51" t="s">
        <v>45</v>
      </c>
      <c r="C6" s="59" t="s">
        <v>46</v>
      </c>
      <c r="D6" s="2" t="s">
        <v>19</v>
      </c>
      <c r="E6" s="2">
        <v>45</v>
      </c>
      <c r="F6" s="4">
        <v>65681</v>
      </c>
      <c r="G6" s="55">
        <f t="shared" si="0"/>
        <v>2955645</v>
      </c>
    </row>
    <row r="7" spans="1:13" ht="51.75" customHeight="1">
      <c r="A7" s="50">
        <f t="shared" si="1"/>
        <v>4</v>
      </c>
      <c r="B7" s="51" t="s">
        <v>47</v>
      </c>
      <c r="C7" s="60" t="s">
        <v>48</v>
      </c>
      <c r="D7" s="2" t="s">
        <v>3</v>
      </c>
      <c r="E7" s="2">
        <v>270</v>
      </c>
      <c r="F7" s="4">
        <v>41102</v>
      </c>
      <c r="G7" s="55">
        <f t="shared" si="0"/>
        <v>11097540</v>
      </c>
      <c r="J7" s="4">
        <f>1.83*0.95</f>
        <v>1.7384999999999999</v>
      </c>
      <c r="K7" s="2">
        <f>+E7/J7</f>
        <v>155.3062985332183</v>
      </c>
      <c r="L7" s="4">
        <f>+K7*34900</f>
        <v>5420189.8188093184</v>
      </c>
    </row>
    <row r="8" spans="1:13" ht="87" customHeight="1">
      <c r="A8" s="61">
        <f t="shared" si="1"/>
        <v>5</v>
      </c>
      <c r="B8" s="51" t="s">
        <v>49</v>
      </c>
      <c r="C8" s="59" t="s">
        <v>50</v>
      </c>
      <c r="D8" s="2" t="s">
        <v>19</v>
      </c>
      <c r="E8" s="2">
        <v>250</v>
      </c>
      <c r="F8" s="4">
        <v>111650</v>
      </c>
      <c r="G8" s="55">
        <f t="shared" si="0"/>
        <v>27912500</v>
      </c>
    </row>
    <row r="9" spans="1:13" ht="39.75" customHeight="1">
      <c r="A9" s="61">
        <f t="shared" si="1"/>
        <v>6</v>
      </c>
      <c r="B9" s="62" t="s">
        <v>51</v>
      </c>
      <c r="C9" s="63" t="s">
        <v>52</v>
      </c>
      <c r="D9" s="2" t="s">
        <v>19</v>
      </c>
      <c r="E9" s="2">
        <v>220</v>
      </c>
      <c r="F9" s="4">
        <v>4605</v>
      </c>
      <c r="G9" s="55">
        <f t="shared" si="0"/>
        <v>1013100</v>
      </c>
      <c r="I9" s="64"/>
      <c r="J9" s="3"/>
      <c r="K9" s="3"/>
      <c r="L9" s="65"/>
      <c r="M9" s="65"/>
    </row>
    <row r="10" spans="1:13" ht="29.25" customHeight="1">
      <c r="A10" s="50">
        <v>7</v>
      </c>
      <c r="B10" s="51"/>
      <c r="C10" s="66" t="s">
        <v>53</v>
      </c>
      <c r="D10" s="2" t="s">
        <v>3</v>
      </c>
      <c r="E10" s="2">
        <v>115</v>
      </c>
      <c r="F10" s="4">
        <v>86343</v>
      </c>
      <c r="G10" s="55">
        <f t="shared" si="0"/>
        <v>9929445</v>
      </c>
    </row>
    <row r="11" spans="1:13" ht="27" customHeight="1">
      <c r="A11" s="50">
        <f>A10+1</f>
        <v>8</v>
      </c>
      <c r="B11" s="67" t="s">
        <v>54</v>
      </c>
      <c r="C11" s="68" t="s">
        <v>55</v>
      </c>
      <c r="D11" s="2" t="s">
        <v>3</v>
      </c>
      <c r="E11" s="2">
        <v>118</v>
      </c>
      <c r="F11" s="4">
        <v>8589</v>
      </c>
      <c r="G11" s="55">
        <f t="shared" si="0"/>
        <v>1013502</v>
      </c>
      <c r="I11" t="s">
        <v>56</v>
      </c>
    </row>
    <row r="12" spans="1:13" ht="88.5" customHeight="1">
      <c r="A12" s="50">
        <f t="shared" si="1"/>
        <v>9</v>
      </c>
      <c r="B12" s="51" t="s">
        <v>57</v>
      </c>
      <c r="C12" s="60" t="s">
        <v>58</v>
      </c>
      <c r="D12" s="2" t="s">
        <v>3</v>
      </c>
      <c r="E12" s="2">
        <v>90</v>
      </c>
      <c r="F12" s="4">
        <v>86837</v>
      </c>
      <c r="G12" s="55">
        <f t="shared" si="0"/>
        <v>7815330</v>
      </c>
    </row>
    <row r="13" spans="1:13" ht="77.25" customHeight="1">
      <c r="A13" s="50">
        <f t="shared" si="1"/>
        <v>10</v>
      </c>
      <c r="B13" s="51" t="s">
        <v>59</v>
      </c>
      <c r="C13" s="60" t="s">
        <v>60</v>
      </c>
      <c r="D13" s="2" t="s">
        <v>3</v>
      </c>
      <c r="E13" s="2">
        <v>40</v>
      </c>
      <c r="F13" s="4">
        <v>86343</v>
      </c>
      <c r="G13" s="55">
        <f t="shared" si="0"/>
        <v>3453720</v>
      </c>
    </row>
    <row r="14" spans="1:13" ht="89.25" customHeight="1">
      <c r="A14" s="50">
        <f t="shared" si="1"/>
        <v>11</v>
      </c>
      <c r="B14" s="51" t="s">
        <v>61</v>
      </c>
      <c r="C14" s="60" t="s">
        <v>62</v>
      </c>
      <c r="D14" s="2" t="s">
        <v>19</v>
      </c>
      <c r="E14" s="2">
        <v>40</v>
      </c>
      <c r="F14" s="4">
        <v>53075</v>
      </c>
      <c r="G14" s="55">
        <f t="shared" si="0"/>
        <v>2123000</v>
      </c>
    </row>
    <row r="15" spans="1:13" ht="28.5" customHeight="1">
      <c r="A15" s="50">
        <f t="shared" si="1"/>
        <v>12</v>
      </c>
      <c r="B15" s="69"/>
      <c r="C15" s="70" t="s">
        <v>63</v>
      </c>
      <c r="D15" s="71"/>
      <c r="E15" s="71"/>
      <c r="F15" s="72"/>
      <c r="G15" s="73"/>
      <c r="H15" s="74"/>
      <c r="I15" s="74"/>
    </row>
    <row r="16" spans="1:13" ht="135.75" customHeight="1">
      <c r="A16" s="50">
        <f t="shared" si="1"/>
        <v>13</v>
      </c>
      <c r="B16" s="69" t="s">
        <v>64</v>
      </c>
      <c r="C16" s="75" t="s">
        <v>65</v>
      </c>
      <c r="D16" s="71" t="s">
        <v>14</v>
      </c>
      <c r="E16" s="71">
        <v>1</v>
      </c>
      <c r="F16" s="72">
        <v>4800000</v>
      </c>
      <c r="G16" s="55">
        <f t="shared" ref="G16:G22" si="2">F16*E16</f>
        <v>4800000</v>
      </c>
    </row>
    <row r="17" spans="1:9" ht="18">
      <c r="A17" s="50"/>
      <c r="B17" s="69"/>
      <c r="C17" s="76" t="s">
        <v>66</v>
      </c>
      <c r="D17" s="71"/>
      <c r="E17" s="71"/>
      <c r="F17" s="72"/>
      <c r="G17" s="73"/>
    </row>
    <row r="18" spans="1:9" ht="126" customHeight="1">
      <c r="A18" s="77">
        <f>A16+1</f>
        <v>14</v>
      </c>
      <c r="B18" s="51" t="s">
        <v>67</v>
      </c>
      <c r="C18" s="78" t="s">
        <v>68</v>
      </c>
      <c r="D18" s="2" t="s">
        <v>14</v>
      </c>
      <c r="E18" s="2">
        <v>8</v>
      </c>
      <c r="F18" s="4">
        <v>275000</v>
      </c>
      <c r="G18" s="55">
        <f t="shared" si="2"/>
        <v>2200000</v>
      </c>
    </row>
    <row r="19" spans="1:9" ht="114.75" customHeight="1">
      <c r="A19" s="50">
        <f t="shared" si="1"/>
        <v>15</v>
      </c>
      <c r="B19" s="51" t="s">
        <v>69</v>
      </c>
      <c r="C19" s="78" t="s">
        <v>70</v>
      </c>
      <c r="D19" s="2" t="s">
        <v>14</v>
      </c>
      <c r="E19" s="2">
        <v>8</v>
      </c>
      <c r="F19" s="4">
        <v>160000</v>
      </c>
      <c r="G19" s="55">
        <f t="shared" si="2"/>
        <v>1280000</v>
      </c>
    </row>
    <row r="20" spans="1:9" ht="135.75">
      <c r="A20" s="50">
        <f t="shared" si="1"/>
        <v>16</v>
      </c>
      <c r="B20" s="51" t="s">
        <v>71</v>
      </c>
      <c r="C20" s="78" t="s">
        <v>72</v>
      </c>
      <c r="D20" s="2" t="s">
        <v>3</v>
      </c>
      <c r="E20" s="2">
        <v>1</v>
      </c>
      <c r="F20" s="4">
        <v>322209</v>
      </c>
      <c r="G20" s="55">
        <f t="shared" si="2"/>
        <v>322209</v>
      </c>
    </row>
    <row r="21" spans="1:9" ht="69" customHeight="1">
      <c r="A21" s="50"/>
      <c r="B21" s="51"/>
      <c r="C21" s="79" t="s">
        <v>73</v>
      </c>
      <c r="D21" s="2" t="s">
        <v>3</v>
      </c>
      <c r="E21" s="2">
        <v>3</v>
      </c>
      <c r="F21" s="4">
        <v>60000</v>
      </c>
      <c r="G21" s="55">
        <f t="shared" si="2"/>
        <v>180000</v>
      </c>
    </row>
    <row r="22" spans="1:9" ht="42.75" customHeight="1">
      <c r="A22" s="50"/>
      <c r="B22" s="51"/>
      <c r="C22" s="80" t="s">
        <v>74</v>
      </c>
      <c r="D22" s="2" t="s">
        <v>3</v>
      </c>
      <c r="E22" s="2">
        <v>34</v>
      </c>
      <c r="F22" s="4">
        <v>15000</v>
      </c>
      <c r="G22" s="55">
        <f t="shared" si="2"/>
        <v>510000</v>
      </c>
    </row>
    <row r="23" spans="1:9" ht="18">
      <c r="A23" s="50"/>
      <c r="B23" s="51"/>
      <c r="C23" s="81" t="s">
        <v>75</v>
      </c>
      <c r="D23" s="2"/>
      <c r="E23" s="2"/>
      <c r="F23" s="4"/>
      <c r="G23" s="55"/>
    </row>
    <row r="24" spans="1:9" ht="69" customHeight="1">
      <c r="A24" s="50">
        <f>A20+1</f>
        <v>17</v>
      </c>
      <c r="B24" s="82" t="s">
        <v>76</v>
      </c>
      <c r="C24" s="83" t="s">
        <v>77</v>
      </c>
      <c r="D24" s="2" t="s">
        <v>14</v>
      </c>
      <c r="E24" s="2">
        <v>1</v>
      </c>
      <c r="F24" s="4">
        <v>449012</v>
      </c>
      <c r="G24" s="55">
        <f>F24*E24</f>
        <v>449012</v>
      </c>
    </row>
    <row r="25" spans="1:9" ht="45.75">
      <c r="A25" s="50"/>
      <c r="B25" s="82" t="s">
        <v>78</v>
      </c>
      <c r="C25" s="60" t="s">
        <v>79</v>
      </c>
      <c r="D25" s="2" t="s">
        <v>80</v>
      </c>
      <c r="E25" s="2">
        <v>1</v>
      </c>
      <c r="F25" s="4">
        <v>101184</v>
      </c>
      <c r="G25" s="55">
        <f>F25*E25</f>
        <v>101184</v>
      </c>
    </row>
    <row r="26" spans="1:9" ht="63" customHeight="1">
      <c r="A26" s="84"/>
      <c r="B26" s="51" t="s">
        <v>81</v>
      </c>
      <c r="C26" s="59" t="s">
        <v>82</v>
      </c>
      <c r="D26" s="9" t="s">
        <v>14</v>
      </c>
      <c r="E26" s="9">
        <v>1</v>
      </c>
      <c r="F26" s="11">
        <v>271488</v>
      </c>
      <c r="G26" s="85">
        <f>F26*E26</f>
        <v>271488</v>
      </c>
    </row>
    <row r="27" spans="1:9" ht="105.75">
      <c r="A27" s="84"/>
      <c r="B27" s="51" t="s">
        <v>83</v>
      </c>
      <c r="C27" s="60" t="s">
        <v>84</v>
      </c>
      <c r="D27" s="2" t="s">
        <v>14</v>
      </c>
      <c r="E27" s="2">
        <v>3</v>
      </c>
      <c r="F27" s="2">
        <v>409518</v>
      </c>
      <c r="G27" s="53">
        <f>F27*E27</f>
        <v>1228554</v>
      </c>
    </row>
    <row r="28" spans="1:9" ht="18">
      <c r="A28" s="84"/>
      <c r="B28" s="51"/>
      <c r="C28" s="81" t="s">
        <v>85</v>
      </c>
      <c r="D28" s="2"/>
      <c r="E28" s="2"/>
      <c r="F28" s="2"/>
      <c r="G28" s="53"/>
    </row>
    <row r="29" spans="1:9" ht="75.75">
      <c r="A29" s="84"/>
      <c r="B29" s="51" t="s">
        <v>7</v>
      </c>
      <c r="C29" s="60" t="s">
        <v>8</v>
      </c>
      <c r="D29" s="86" t="s">
        <v>3</v>
      </c>
      <c r="E29" s="86">
        <v>200</v>
      </c>
      <c r="F29" s="86">
        <v>21374</v>
      </c>
      <c r="G29" s="87">
        <f>F29*E29</f>
        <v>4274800</v>
      </c>
      <c r="I29" s="6"/>
    </row>
    <row r="30" spans="1:9" ht="64.5" customHeight="1">
      <c r="A30" s="84"/>
      <c r="B30" s="51"/>
      <c r="C30" s="78" t="s">
        <v>86</v>
      </c>
      <c r="D30" s="86"/>
      <c r="E30" s="86"/>
      <c r="F30" s="86"/>
      <c r="G30" s="87"/>
      <c r="I30" s="6"/>
    </row>
    <row r="31" spans="1:9" ht="48" customHeight="1">
      <c r="A31" s="84"/>
      <c r="B31" s="51" t="s">
        <v>87</v>
      </c>
      <c r="C31" s="54" t="s">
        <v>88</v>
      </c>
      <c r="D31" s="2" t="s">
        <v>89</v>
      </c>
      <c r="E31" s="2">
        <v>20</v>
      </c>
      <c r="F31" s="2">
        <v>33918</v>
      </c>
      <c r="G31" s="55">
        <f t="shared" ref="G31:G36" si="3">F31*E31</f>
        <v>678360</v>
      </c>
    </row>
    <row r="32" spans="1:9" ht="66.75" customHeight="1">
      <c r="A32" s="84"/>
      <c r="B32" s="51" t="s">
        <v>90</v>
      </c>
      <c r="C32" s="83" t="s">
        <v>91</v>
      </c>
      <c r="D32" s="2" t="s">
        <v>14</v>
      </c>
      <c r="E32" s="2">
        <v>1</v>
      </c>
      <c r="F32" s="2">
        <v>85754</v>
      </c>
      <c r="G32" s="55">
        <f t="shared" si="3"/>
        <v>85754</v>
      </c>
    </row>
    <row r="33" spans="1:10" ht="81.75" customHeight="1">
      <c r="A33" s="84"/>
      <c r="B33" s="62" t="s">
        <v>92</v>
      </c>
      <c r="C33" s="88" t="s">
        <v>93</v>
      </c>
      <c r="D33" s="5" t="s">
        <v>94</v>
      </c>
      <c r="E33" s="5">
        <v>230</v>
      </c>
      <c r="F33" s="89">
        <v>23066</v>
      </c>
      <c r="G33" s="90">
        <f t="shared" si="3"/>
        <v>5305180</v>
      </c>
    </row>
    <row r="34" spans="1:10" ht="87.75" customHeight="1">
      <c r="A34" s="91"/>
      <c r="B34" s="51" t="s">
        <v>95</v>
      </c>
      <c r="C34" s="78" t="s">
        <v>96</v>
      </c>
      <c r="D34" s="2" t="s">
        <v>3</v>
      </c>
      <c r="E34" s="2">
        <v>15</v>
      </c>
      <c r="F34" s="92">
        <v>704949</v>
      </c>
      <c r="G34" s="90">
        <f t="shared" si="3"/>
        <v>10574235</v>
      </c>
    </row>
    <row r="35" spans="1:10" ht="24" customHeight="1">
      <c r="A35" s="93"/>
      <c r="B35" s="51"/>
      <c r="C35" s="78" t="s">
        <v>97</v>
      </c>
      <c r="D35" s="2" t="s">
        <v>14</v>
      </c>
      <c r="E35" s="2">
        <v>45</v>
      </c>
      <c r="F35" s="92">
        <v>5765</v>
      </c>
      <c r="G35" s="90">
        <f t="shared" si="3"/>
        <v>259425</v>
      </c>
      <c r="J35">
        <v>15</v>
      </c>
    </row>
    <row r="36" spans="1:10" ht="43.5" customHeight="1">
      <c r="B36" s="94"/>
      <c r="C36" s="95" t="s">
        <v>98</v>
      </c>
      <c r="D36" s="2" t="s">
        <v>14</v>
      </c>
      <c r="E36" s="2">
        <v>45</v>
      </c>
      <c r="F36" s="2">
        <v>35913</v>
      </c>
      <c r="G36" s="90">
        <f t="shared" si="3"/>
        <v>1616085</v>
      </c>
    </row>
    <row r="37" spans="1:10">
      <c r="B37" s="94"/>
      <c r="C37" s="96"/>
      <c r="D37" s="96"/>
      <c r="E37" s="96"/>
      <c r="F37" s="96"/>
      <c r="G37" s="97"/>
    </row>
    <row r="38" spans="1:10" ht="18.75" thickBot="1">
      <c r="B38" s="98"/>
      <c r="C38" s="99" t="s">
        <v>99</v>
      </c>
      <c r="D38" s="99"/>
      <c r="E38" s="99"/>
      <c r="F38" s="99"/>
      <c r="G38" s="100">
        <f>SUM(G4:G36)</f>
        <v>110265118</v>
      </c>
    </row>
    <row r="40" spans="1:10" ht="15.75">
      <c r="A40" s="1"/>
    </row>
    <row r="48" spans="1:10">
      <c r="F48" s="56"/>
    </row>
  </sheetData>
  <mergeCells count="2">
    <mergeCell ref="B1:G1"/>
    <mergeCell ref="C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879B6-1E2A-4C79-8F86-478069DFB314}">
  <dimension ref="A1:K64"/>
  <sheetViews>
    <sheetView view="pageBreakPreview" topLeftCell="B1" zoomScaleNormal="100" zoomScaleSheetLayoutView="100" workbookViewId="0">
      <selection activeCell="F3" sqref="F3"/>
    </sheetView>
  </sheetViews>
  <sheetFormatPr baseColWidth="10" defaultRowHeight="15"/>
  <cols>
    <col min="1" max="1" width="11.28515625" customWidth="1"/>
    <col min="2" max="2" width="54.5703125" bestFit="1" customWidth="1"/>
    <col min="3" max="3" width="5.28515625" customWidth="1"/>
    <col min="4" max="4" width="12.28515625" bestFit="1" customWidth="1"/>
    <col min="5" max="5" width="14.42578125" bestFit="1" customWidth="1"/>
    <col min="6" max="6" width="15.140625" bestFit="1" customWidth="1"/>
    <col min="7" max="7" width="18.42578125" bestFit="1" customWidth="1"/>
    <col min="8" max="8" width="16.85546875" bestFit="1" customWidth="1"/>
    <col min="9" max="9" width="13" bestFit="1" customWidth="1"/>
    <col min="10" max="10" width="13.28515625" bestFit="1" customWidth="1"/>
    <col min="11" max="11" width="2.85546875" customWidth="1"/>
    <col min="257" max="257" width="11.28515625" customWidth="1"/>
    <col min="258" max="258" width="54.5703125" bestFit="1" customWidth="1"/>
    <col min="259" max="259" width="5.28515625" customWidth="1"/>
    <col min="260" max="260" width="12.28515625" bestFit="1" customWidth="1"/>
    <col min="261" max="261" width="14.42578125" bestFit="1" customWidth="1"/>
    <col min="262" max="262" width="15.140625" bestFit="1" customWidth="1"/>
    <col min="263" max="263" width="18.42578125" bestFit="1" customWidth="1"/>
    <col min="264" max="264" width="13.5703125" bestFit="1" customWidth="1"/>
    <col min="265" max="265" width="13" bestFit="1" customWidth="1"/>
    <col min="266" max="266" width="13.28515625" bestFit="1" customWidth="1"/>
    <col min="267" max="267" width="2.85546875" customWidth="1"/>
    <col min="513" max="513" width="11.28515625" customWidth="1"/>
    <col min="514" max="514" width="54.5703125" bestFit="1" customWidth="1"/>
    <col min="515" max="515" width="5.28515625" customWidth="1"/>
    <col min="516" max="516" width="12.28515625" bestFit="1" customWidth="1"/>
    <col min="517" max="517" width="14.42578125" bestFit="1" customWidth="1"/>
    <col min="518" max="518" width="15.140625" bestFit="1" customWidth="1"/>
    <col min="519" max="519" width="18.42578125" bestFit="1" customWidth="1"/>
    <col min="520" max="520" width="13.5703125" bestFit="1" customWidth="1"/>
    <col min="521" max="521" width="13" bestFit="1" customWidth="1"/>
    <col min="522" max="522" width="13.28515625" bestFit="1" customWidth="1"/>
    <col min="523" max="523" width="2.85546875" customWidth="1"/>
    <col min="769" max="769" width="11.28515625" customWidth="1"/>
    <col min="770" max="770" width="54.5703125" bestFit="1" customWidth="1"/>
    <col min="771" max="771" width="5.28515625" customWidth="1"/>
    <col min="772" max="772" width="12.28515625" bestFit="1" customWidth="1"/>
    <col min="773" max="773" width="14.42578125" bestFit="1" customWidth="1"/>
    <col min="774" max="774" width="15.140625" bestFit="1" customWidth="1"/>
    <col min="775" max="775" width="18.42578125" bestFit="1" customWidth="1"/>
    <col min="776" max="776" width="13.5703125" bestFit="1" customWidth="1"/>
    <col min="777" max="777" width="13" bestFit="1" customWidth="1"/>
    <col min="778" max="778" width="13.28515625" bestFit="1" customWidth="1"/>
    <col min="779" max="779" width="2.85546875" customWidth="1"/>
    <col min="1025" max="1025" width="11.28515625" customWidth="1"/>
    <col min="1026" max="1026" width="54.5703125" bestFit="1" customWidth="1"/>
    <col min="1027" max="1027" width="5.28515625" customWidth="1"/>
    <col min="1028" max="1028" width="12.28515625" bestFit="1" customWidth="1"/>
    <col min="1029" max="1029" width="14.42578125" bestFit="1" customWidth="1"/>
    <col min="1030" max="1030" width="15.140625" bestFit="1" customWidth="1"/>
    <col min="1031" max="1031" width="18.42578125" bestFit="1" customWidth="1"/>
    <col min="1032" max="1032" width="13.5703125" bestFit="1" customWidth="1"/>
    <col min="1033" max="1033" width="13" bestFit="1" customWidth="1"/>
    <col min="1034" max="1034" width="13.28515625" bestFit="1" customWidth="1"/>
    <col min="1035" max="1035" width="2.85546875" customWidth="1"/>
    <col min="1281" max="1281" width="11.28515625" customWidth="1"/>
    <col min="1282" max="1282" width="54.5703125" bestFit="1" customWidth="1"/>
    <col min="1283" max="1283" width="5.28515625" customWidth="1"/>
    <col min="1284" max="1284" width="12.28515625" bestFit="1" customWidth="1"/>
    <col min="1285" max="1285" width="14.42578125" bestFit="1" customWidth="1"/>
    <col min="1286" max="1286" width="15.140625" bestFit="1" customWidth="1"/>
    <col min="1287" max="1287" width="18.42578125" bestFit="1" customWidth="1"/>
    <col min="1288" max="1288" width="13.5703125" bestFit="1" customWidth="1"/>
    <col min="1289" max="1289" width="13" bestFit="1" customWidth="1"/>
    <col min="1290" max="1290" width="13.28515625" bestFit="1" customWidth="1"/>
    <col min="1291" max="1291" width="2.85546875" customWidth="1"/>
    <col min="1537" max="1537" width="11.28515625" customWidth="1"/>
    <col min="1538" max="1538" width="54.5703125" bestFit="1" customWidth="1"/>
    <col min="1539" max="1539" width="5.28515625" customWidth="1"/>
    <col min="1540" max="1540" width="12.28515625" bestFit="1" customWidth="1"/>
    <col min="1541" max="1541" width="14.42578125" bestFit="1" customWidth="1"/>
    <col min="1542" max="1542" width="15.140625" bestFit="1" customWidth="1"/>
    <col min="1543" max="1543" width="18.42578125" bestFit="1" customWidth="1"/>
    <col min="1544" max="1544" width="13.5703125" bestFit="1" customWidth="1"/>
    <col min="1545" max="1545" width="13" bestFit="1" customWidth="1"/>
    <col min="1546" max="1546" width="13.28515625" bestFit="1" customWidth="1"/>
    <col min="1547" max="1547" width="2.85546875" customWidth="1"/>
    <col min="1793" max="1793" width="11.28515625" customWidth="1"/>
    <col min="1794" max="1794" width="54.5703125" bestFit="1" customWidth="1"/>
    <col min="1795" max="1795" width="5.28515625" customWidth="1"/>
    <col min="1796" max="1796" width="12.28515625" bestFit="1" customWidth="1"/>
    <col min="1797" max="1797" width="14.42578125" bestFit="1" customWidth="1"/>
    <col min="1798" max="1798" width="15.140625" bestFit="1" customWidth="1"/>
    <col min="1799" max="1799" width="18.42578125" bestFit="1" customWidth="1"/>
    <col min="1800" max="1800" width="13.5703125" bestFit="1" customWidth="1"/>
    <col min="1801" max="1801" width="13" bestFit="1" customWidth="1"/>
    <col min="1802" max="1802" width="13.28515625" bestFit="1" customWidth="1"/>
    <col min="1803" max="1803" width="2.85546875" customWidth="1"/>
    <col min="2049" max="2049" width="11.28515625" customWidth="1"/>
    <col min="2050" max="2050" width="54.5703125" bestFit="1" customWidth="1"/>
    <col min="2051" max="2051" width="5.28515625" customWidth="1"/>
    <col min="2052" max="2052" width="12.28515625" bestFit="1" customWidth="1"/>
    <col min="2053" max="2053" width="14.42578125" bestFit="1" customWidth="1"/>
    <col min="2054" max="2054" width="15.140625" bestFit="1" customWidth="1"/>
    <col min="2055" max="2055" width="18.42578125" bestFit="1" customWidth="1"/>
    <col min="2056" max="2056" width="13.5703125" bestFit="1" customWidth="1"/>
    <col min="2057" max="2057" width="13" bestFit="1" customWidth="1"/>
    <col min="2058" max="2058" width="13.28515625" bestFit="1" customWidth="1"/>
    <col min="2059" max="2059" width="2.85546875" customWidth="1"/>
    <col min="2305" max="2305" width="11.28515625" customWidth="1"/>
    <col min="2306" max="2306" width="54.5703125" bestFit="1" customWidth="1"/>
    <col min="2307" max="2307" width="5.28515625" customWidth="1"/>
    <col min="2308" max="2308" width="12.28515625" bestFit="1" customWidth="1"/>
    <col min="2309" max="2309" width="14.42578125" bestFit="1" customWidth="1"/>
    <col min="2310" max="2310" width="15.140625" bestFit="1" customWidth="1"/>
    <col min="2311" max="2311" width="18.42578125" bestFit="1" customWidth="1"/>
    <col min="2312" max="2312" width="13.5703125" bestFit="1" customWidth="1"/>
    <col min="2313" max="2313" width="13" bestFit="1" customWidth="1"/>
    <col min="2314" max="2314" width="13.28515625" bestFit="1" customWidth="1"/>
    <col min="2315" max="2315" width="2.85546875" customWidth="1"/>
    <col min="2561" max="2561" width="11.28515625" customWidth="1"/>
    <col min="2562" max="2562" width="54.5703125" bestFit="1" customWidth="1"/>
    <col min="2563" max="2563" width="5.28515625" customWidth="1"/>
    <col min="2564" max="2564" width="12.28515625" bestFit="1" customWidth="1"/>
    <col min="2565" max="2565" width="14.42578125" bestFit="1" customWidth="1"/>
    <col min="2566" max="2566" width="15.140625" bestFit="1" customWidth="1"/>
    <col min="2567" max="2567" width="18.42578125" bestFit="1" customWidth="1"/>
    <col min="2568" max="2568" width="13.5703125" bestFit="1" customWidth="1"/>
    <col min="2569" max="2569" width="13" bestFit="1" customWidth="1"/>
    <col min="2570" max="2570" width="13.28515625" bestFit="1" customWidth="1"/>
    <col min="2571" max="2571" width="2.85546875" customWidth="1"/>
    <col min="2817" max="2817" width="11.28515625" customWidth="1"/>
    <col min="2818" max="2818" width="54.5703125" bestFit="1" customWidth="1"/>
    <col min="2819" max="2819" width="5.28515625" customWidth="1"/>
    <col min="2820" max="2820" width="12.28515625" bestFit="1" customWidth="1"/>
    <col min="2821" max="2821" width="14.42578125" bestFit="1" customWidth="1"/>
    <col min="2822" max="2822" width="15.140625" bestFit="1" customWidth="1"/>
    <col min="2823" max="2823" width="18.42578125" bestFit="1" customWidth="1"/>
    <col min="2824" max="2824" width="13.5703125" bestFit="1" customWidth="1"/>
    <col min="2825" max="2825" width="13" bestFit="1" customWidth="1"/>
    <col min="2826" max="2826" width="13.28515625" bestFit="1" customWidth="1"/>
    <col min="2827" max="2827" width="2.85546875" customWidth="1"/>
    <col min="3073" max="3073" width="11.28515625" customWidth="1"/>
    <col min="3074" max="3074" width="54.5703125" bestFit="1" customWidth="1"/>
    <col min="3075" max="3075" width="5.28515625" customWidth="1"/>
    <col min="3076" max="3076" width="12.28515625" bestFit="1" customWidth="1"/>
    <col min="3077" max="3077" width="14.42578125" bestFit="1" customWidth="1"/>
    <col min="3078" max="3078" width="15.140625" bestFit="1" customWidth="1"/>
    <col min="3079" max="3079" width="18.42578125" bestFit="1" customWidth="1"/>
    <col min="3080" max="3080" width="13.5703125" bestFit="1" customWidth="1"/>
    <col min="3081" max="3081" width="13" bestFit="1" customWidth="1"/>
    <col min="3082" max="3082" width="13.28515625" bestFit="1" customWidth="1"/>
    <col min="3083" max="3083" width="2.85546875" customWidth="1"/>
    <col min="3329" max="3329" width="11.28515625" customWidth="1"/>
    <col min="3330" max="3330" width="54.5703125" bestFit="1" customWidth="1"/>
    <col min="3331" max="3331" width="5.28515625" customWidth="1"/>
    <col min="3332" max="3332" width="12.28515625" bestFit="1" customWidth="1"/>
    <col min="3333" max="3333" width="14.42578125" bestFit="1" customWidth="1"/>
    <col min="3334" max="3334" width="15.140625" bestFit="1" customWidth="1"/>
    <col min="3335" max="3335" width="18.42578125" bestFit="1" customWidth="1"/>
    <col min="3336" max="3336" width="13.5703125" bestFit="1" customWidth="1"/>
    <col min="3337" max="3337" width="13" bestFit="1" customWidth="1"/>
    <col min="3338" max="3338" width="13.28515625" bestFit="1" customWidth="1"/>
    <col min="3339" max="3339" width="2.85546875" customWidth="1"/>
    <col min="3585" max="3585" width="11.28515625" customWidth="1"/>
    <col min="3586" max="3586" width="54.5703125" bestFit="1" customWidth="1"/>
    <col min="3587" max="3587" width="5.28515625" customWidth="1"/>
    <col min="3588" max="3588" width="12.28515625" bestFit="1" customWidth="1"/>
    <col min="3589" max="3589" width="14.42578125" bestFit="1" customWidth="1"/>
    <col min="3590" max="3590" width="15.140625" bestFit="1" customWidth="1"/>
    <col min="3591" max="3591" width="18.42578125" bestFit="1" customWidth="1"/>
    <col min="3592" max="3592" width="13.5703125" bestFit="1" customWidth="1"/>
    <col min="3593" max="3593" width="13" bestFit="1" customWidth="1"/>
    <col min="3594" max="3594" width="13.28515625" bestFit="1" customWidth="1"/>
    <col min="3595" max="3595" width="2.85546875" customWidth="1"/>
    <col min="3841" max="3841" width="11.28515625" customWidth="1"/>
    <col min="3842" max="3842" width="54.5703125" bestFit="1" customWidth="1"/>
    <col min="3843" max="3843" width="5.28515625" customWidth="1"/>
    <col min="3844" max="3844" width="12.28515625" bestFit="1" customWidth="1"/>
    <col min="3845" max="3845" width="14.42578125" bestFit="1" customWidth="1"/>
    <col min="3846" max="3846" width="15.140625" bestFit="1" customWidth="1"/>
    <col min="3847" max="3847" width="18.42578125" bestFit="1" customWidth="1"/>
    <col min="3848" max="3848" width="13.5703125" bestFit="1" customWidth="1"/>
    <col min="3849" max="3849" width="13" bestFit="1" customWidth="1"/>
    <col min="3850" max="3850" width="13.28515625" bestFit="1" customWidth="1"/>
    <col min="3851" max="3851" width="2.85546875" customWidth="1"/>
    <col min="4097" max="4097" width="11.28515625" customWidth="1"/>
    <col min="4098" max="4098" width="54.5703125" bestFit="1" customWidth="1"/>
    <col min="4099" max="4099" width="5.28515625" customWidth="1"/>
    <col min="4100" max="4100" width="12.28515625" bestFit="1" customWidth="1"/>
    <col min="4101" max="4101" width="14.42578125" bestFit="1" customWidth="1"/>
    <col min="4102" max="4102" width="15.140625" bestFit="1" customWidth="1"/>
    <col min="4103" max="4103" width="18.42578125" bestFit="1" customWidth="1"/>
    <col min="4104" max="4104" width="13.5703125" bestFit="1" customWidth="1"/>
    <col min="4105" max="4105" width="13" bestFit="1" customWidth="1"/>
    <col min="4106" max="4106" width="13.28515625" bestFit="1" customWidth="1"/>
    <col min="4107" max="4107" width="2.85546875" customWidth="1"/>
    <col min="4353" max="4353" width="11.28515625" customWidth="1"/>
    <col min="4354" max="4354" width="54.5703125" bestFit="1" customWidth="1"/>
    <col min="4355" max="4355" width="5.28515625" customWidth="1"/>
    <col min="4356" max="4356" width="12.28515625" bestFit="1" customWidth="1"/>
    <col min="4357" max="4357" width="14.42578125" bestFit="1" customWidth="1"/>
    <col min="4358" max="4358" width="15.140625" bestFit="1" customWidth="1"/>
    <col min="4359" max="4359" width="18.42578125" bestFit="1" customWidth="1"/>
    <col min="4360" max="4360" width="13.5703125" bestFit="1" customWidth="1"/>
    <col min="4361" max="4361" width="13" bestFit="1" customWidth="1"/>
    <col min="4362" max="4362" width="13.28515625" bestFit="1" customWidth="1"/>
    <col min="4363" max="4363" width="2.85546875" customWidth="1"/>
    <col min="4609" max="4609" width="11.28515625" customWidth="1"/>
    <col min="4610" max="4610" width="54.5703125" bestFit="1" customWidth="1"/>
    <col min="4611" max="4611" width="5.28515625" customWidth="1"/>
    <col min="4612" max="4612" width="12.28515625" bestFit="1" customWidth="1"/>
    <col min="4613" max="4613" width="14.42578125" bestFit="1" customWidth="1"/>
    <col min="4614" max="4614" width="15.140625" bestFit="1" customWidth="1"/>
    <col min="4615" max="4615" width="18.42578125" bestFit="1" customWidth="1"/>
    <col min="4616" max="4616" width="13.5703125" bestFit="1" customWidth="1"/>
    <col min="4617" max="4617" width="13" bestFit="1" customWidth="1"/>
    <col min="4618" max="4618" width="13.28515625" bestFit="1" customWidth="1"/>
    <col min="4619" max="4619" width="2.85546875" customWidth="1"/>
    <col min="4865" max="4865" width="11.28515625" customWidth="1"/>
    <col min="4866" max="4866" width="54.5703125" bestFit="1" customWidth="1"/>
    <col min="4867" max="4867" width="5.28515625" customWidth="1"/>
    <col min="4868" max="4868" width="12.28515625" bestFit="1" customWidth="1"/>
    <col min="4869" max="4869" width="14.42578125" bestFit="1" customWidth="1"/>
    <col min="4870" max="4870" width="15.140625" bestFit="1" customWidth="1"/>
    <col min="4871" max="4871" width="18.42578125" bestFit="1" customWidth="1"/>
    <col min="4872" max="4872" width="13.5703125" bestFit="1" customWidth="1"/>
    <col min="4873" max="4873" width="13" bestFit="1" customWidth="1"/>
    <col min="4874" max="4874" width="13.28515625" bestFit="1" customWidth="1"/>
    <col min="4875" max="4875" width="2.85546875" customWidth="1"/>
    <col min="5121" max="5121" width="11.28515625" customWidth="1"/>
    <col min="5122" max="5122" width="54.5703125" bestFit="1" customWidth="1"/>
    <col min="5123" max="5123" width="5.28515625" customWidth="1"/>
    <col min="5124" max="5124" width="12.28515625" bestFit="1" customWidth="1"/>
    <col min="5125" max="5125" width="14.42578125" bestFit="1" customWidth="1"/>
    <col min="5126" max="5126" width="15.140625" bestFit="1" customWidth="1"/>
    <col min="5127" max="5127" width="18.42578125" bestFit="1" customWidth="1"/>
    <col min="5128" max="5128" width="13.5703125" bestFit="1" customWidth="1"/>
    <col min="5129" max="5129" width="13" bestFit="1" customWidth="1"/>
    <col min="5130" max="5130" width="13.28515625" bestFit="1" customWidth="1"/>
    <col min="5131" max="5131" width="2.85546875" customWidth="1"/>
    <col min="5377" max="5377" width="11.28515625" customWidth="1"/>
    <col min="5378" max="5378" width="54.5703125" bestFit="1" customWidth="1"/>
    <col min="5379" max="5379" width="5.28515625" customWidth="1"/>
    <col min="5380" max="5380" width="12.28515625" bestFit="1" customWidth="1"/>
    <col min="5381" max="5381" width="14.42578125" bestFit="1" customWidth="1"/>
    <col min="5382" max="5382" width="15.140625" bestFit="1" customWidth="1"/>
    <col min="5383" max="5383" width="18.42578125" bestFit="1" customWidth="1"/>
    <col min="5384" max="5384" width="13.5703125" bestFit="1" customWidth="1"/>
    <col min="5385" max="5385" width="13" bestFit="1" customWidth="1"/>
    <col min="5386" max="5386" width="13.28515625" bestFit="1" customWidth="1"/>
    <col min="5387" max="5387" width="2.85546875" customWidth="1"/>
    <col min="5633" max="5633" width="11.28515625" customWidth="1"/>
    <col min="5634" max="5634" width="54.5703125" bestFit="1" customWidth="1"/>
    <col min="5635" max="5635" width="5.28515625" customWidth="1"/>
    <col min="5636" max="5636" width="12.28515625" bestFit="1" customWidth="1"/>
    <col min="5637" max="5637" width="14.42578125" bestFit="1" customWidth="1"/>
    <col min="5638" max="5638" width="15.140625" bestFit="1" customWidth="1"/>
    <col min="5639" max="5639" width="18.42578125" bestFit="1" customWidth="1"/>
    <col min="5640" max="5640" width="13.5703125" bestFit="1" customWidth="1"/>
    <col min="5641" max="5641" width="13" bestFit="1" customWidth="1"/>
    <col min="5642" max="5642" width="13.28515625" bestFit="1" customWidth="1"/>
    <col min="5643" max="5643" width="2.85546875" customWidth="1"/>
    <col min="5889" max="5889" width="11.28515625" customWidth="1"/>
    <col min="5890" max="5890" width="54.5703125" bestFit="1" customWidth="1"/>
    <col min="5891" max="5891" width="5.28515625" customWidth="1"/>
    <col min="5892" max="5892" width="12.28515625" bestFit="1" customWidth="1"/>
    <col min="5893" max="5893" width="14.42578125" bestFit="1" customWidth="1"/>
    <col min="5894" max="5894" width="15.140625" bestFit="1" customWidth="1"/>
    <col min="5895" max="5895" width="18.42578125" bestFit="1" customWidth="1"/>
    <col min="5896" max="5896" width="13.5703125" bestFit="1" customWidth="1"/>
    <col min="5897" max="5897" width="13" bestFit="1" customWidth="1"/>
    <col min="5898" max="5898" width="13.28515625" bestFit="1" customWidth="1"/>
    <col min="5899" max="5899" width="2.85546875" customWidth="1"/>
    <col min="6145" max="6145" width="11.28515625" customWidth="1"/>
    <col min="6146" max="6146" width="54.5703125" bestFit="1" customWidth="1"/>
    <col min="6147" max="6147" width="5.28515625" customWidth="1"/>
    <col min="6148" max="6148" width="12.28515625" bestFit="1" customWidth="1"/>
    <col min="6149" max="6149" width="14.42578125" bestFit="1" customWidth="1"/>
    <col min="6150" max="6150" width="15.140625" bestFit="1" customWidth="1"/>
    <col min="6151" max="6151" width="18.42578125" bestFit="1" customWidth="1"/>
    <col min="6152" max="6152" width="13.5703125" bestFit="1" customWidth="1"/>
    <col min="6153" max="6153" width="13" bestFit="1" customWidth="1"/>
    <col min="6154" max="6154" width="13.28515625" bestFit="1" customWidth="1"/>
    <col min="6155" max="6155" width="2.85546875" customWidth="1"/>
    <col min="6401" max="6401" width="11.28515625" customWidth="1"/>
    <col min="6402" max="6402" width="54.5703125" bestFit="1" customWidth="1"/>
    <col min="6403" max="6403" width="5.28515625" customWidth="1"/>
    <col min="6404" max="6404" width="12.28515625" bestFit="1" customWidth="1"/>
    <col min="6405" max="6405" width="14.42578125" bestFit="1" customWidth="1"/>
    <col min="6406" max="6406" width="15.140625" bestFit="1" customWidth="1"/>
    <col min="6407" max="6407" width="18.42578125" bestFit="1" customWidth="1"/>
    <col min="6408" max="6408" width="13.5703125" bestFit="1" customWidth="1"/>
    <col min="6409" max="6409" width="13" bestFit="1" customWidth="1"/>
    <col min="6410" max="6410" width="13.28515625" bestFit="1" customWidth="1"/>
    <col min="6411" max="6411" width="2.85546875" customWidth="1"/>
    <col min="6657" max="6657" width="11.28515625" customWidth="1"/>
    <col min="6658" max="6658" width="54.5703125" bestFit="1" customWidth="1"/>
    <col min="6659" max="6659" width="5.28515625" customWidth="1"/>
    <col min="6660" max="6660" width="12.28515625" bestFit="1" customWidth="1"/>
    <col min="6661" max="6661" width="14.42578125" bestFit="1" customWidth="1"/>
    <col min="6662" max="6662" width="15.140625" bestFit="1" customWidth="1"/>
    <col min="6663" max="6663" width="18.42578125" bestFit="1" customWidth="1"/>
    <col min="6664" max="6664" width="13.5703125" bestFit="1" customWidth="1"/>
    <col min="6665" max="6665" width="13" bestFit="1" customWidth="1"/>
    <col min="6666" max="6666" width="13.28515625" bestFit="1" customWidth="1"/>
    <col min="6667" max="6667" width="2.85546875" customWidth="1"/>
    <col min="6913" max="6913" width="11.28515625" customWidth="1"/>
    <col min="6914" max="6914" width="54.5703125" bestFit="1" customWidth="1"/>
    <col min="6915" max="6915" width="5.28515625" customWidth="1"/>
    <col min="6916" max="6916" width="12.28515625" bestFit="1" customWidth="1"/>
    <col min="6917" max="6917" width="14.42578125" bestFit="1" customWidth="1"/>
    <col min="6918" max="6918" width="15.140625" bestFit="1" customWidth="1"/>
    <col min="6919" max="6919" width="18.42578125" bestFit="1" customWidth="1"/>
    <col min="6920" max="6920" width="13.5703125" bestFit="1" customWidth="1"/>
    <col min="6921" max="6921" width="13" bestFit="1" customWidth="1"/>
    <col min="6922" max="6922" width="13.28515625" bestFit="1" customWidth="1"/>
    <col min="6923" max="6923" width="2.85546875" customWidth="1"/>
    <col min="7169" max="7169" width="11.28515625" customWidth="1"/>
    <col min="7170" max="7170" width="54.5703125" bestFit="1" customWidth="1"/>
    <col min="7171" max="7171" width="5.28515625" customWidth="1"/>
    <col min="7172" max="7172" width="12.28515625" bestFit="1" customWidth="1"/>
    <col min="7173" max="7173" width="14.42578125" bestFit="1" customWidth="1"/>
    <col min="7174" max="7174" width="15.140625" bestFit="1" customWidth="1"/>
    <col min="7175" max="7175" width="18.42578125" bestFit="1" customWidth="1"/>
    <col min="7176" max="7176" width="13.5703125" bestFit="1" customWidth="1"/>
    <col min="7177" max="7177" width="13" bestFit="1" customWidth="1"/>
    <col min="7178" max="7178" width="13.28515625" bestFit="1" customWidth="1"/>
    <col min="7179" max="7179" width="2.85546875" customWidth="1"/>
    <col min="7425" max="7425" width="11.28515625" customWidth="1"/>
    <col min="7426" max="7426" width="54.5703125" bestFit="1" customWidth="1"/>
    <col min="7427" max="7427" width="5.28515625" customWidth="1"/>
    <col min="7428" max="7428" width="12.28515625" bestFit="1" customWidth="1"/>
    <col min="7429" max="7429" width="14.42578125" bestFit="1" customWidth="1"/>
    <col min="7430" max="7430" width="15.140625" bestFit="1" customWidth="1"/>
    <col min="7431" max="7431" width="18.42578125" bestFit="1" customWidth="1"/>
    <col min="7432" max="7432" width="13.5703125" bestFit="1" customWidth="1"/>
    <col min="7433" max="7433" width="13" bestFit="1" customWidth="1"/>
    <col min="7434" max="7434" width="13.28515625" bestFit="1" customWidth="1"/>
    <col min="7435" max="7435" width="2.85546875" customWidth="1"/>
    <col min="7681" max="7681" width="11.28515625" customWidth="1"/>
    <col min="7682" max="7682" width="54.5703125" bestFit="1" customWidth="1"/>
    <col min="7683" max="7683" width="5.28515625" customWidth="1"/>
    <col min="7684" max="7684" width="12.28515625" bestFit="1" customWidth="1"/>
    <col min="7685" max="7685" width="14.42578125" bestFit="1" customWidth="1"/>
    <col min="7686" max="7686" width="15.140625" bestFit="1" customWidth="1"/>
    <col min="7687" max="7687" width="18.42578125" bestFit="1" customWidth="1"/>
    <col min="7688" max="7688" width="13.5703125" bestFit="1" customWidth="1"/>
    <col min="7689" max="7689" width="13" bestFit="1" customWidth="1"/>
    <col min="7690" max="7690" width="13.28515625" bestFit="1" customWidth="1"/>
    <col min="7691" max="7691" width="2.85546875" customWidth="1"/>
    <col min="7937" max="7937" width="11.28515625" customWidth="1"/>
    <col min="7938" max="7938" width="54.5703125" bestFit="1" customWidth="1"/>
    <col min="7939" max="7939" width="5.28515625" customWidth="1"/>
    <col min="7940" max="7940" width="12.28515625" bestFit="1" customWidth="1"/>
    <col min="7941" max="7941" width="14.42578125" bestFit="1" customWidth="1"/>
    <col min="7942" max="7942" width="15.140625" bestFit="1" customWidth="1"/>
    <col min="7943" max="7943" width="18.42578125" bestFit="1" customWidth="1"/>
    <col min="7944" max="7944" width="13.5703125" bestFit="1" customWidth="1"/>
    <col min="7945" max="7945" width="13" bestFit="1" customWidth="1"/>
    <col min="7946" max="7946" width="13.28515625" bestFit="1" customWidth="1"/>
    <col min="7947" max="7947" width="2.85546875" customWidth="1"/>
    <col min="8193" max="8193" width="11.28515625" customWidth="1"/>
    <col min="8194" max="8194" width="54.5703125" bestFit="1" customWidth="1"/>
    <col min="8195" max="8195" width="5.28515625" customWidth="1"/>
    <col min="8196" max="8196" width="12.28515625" bestFit="1" customWidth="1"/>
    <col min="8197" max="8197" width="14.42578125" bestFit="1" customWidth="1"/>
    <col min="8198" max="8198" width="15.140625" bestFit="1" customWidth="1"/>
    <col min="8199" max="8199" width="18.42578125" bestFit="1" customWidth="1"/>
    <col min="8200" max="8200" width="13.5703125" bestFit="1" customWidth="1"/>
    <col min="8201" max="8201" width="13" bestFit="1" customWidth="1"/>
    <col min="8202" max="8202" width="13.28515625" bestFit="1" customWidth="1"/>
    <col min="8203" max="8203" width="2.85546875" customWidth="1"/>
    <col min="8449" max="8449" width="11.28515625" customWidth="1"/>
    <col min="8450" max="8450" width="54.5703125" bestFit="1" customWidth="1"/>
    <col min="8451" max="8451" width="5.28515625" customWidth="1"/>
    <col min="8452" max="8452" width="12.28515625" bestFit="1" customWidth="1"/>
    <col min="8453" max="8453" width="14.42578125" bestFit="1" customWidth="1"/>
    <col min="8454" max="8454" width="15.140625" bestFit="1" customWidth="1"/>
    <col min="8455" max="8455" width="18.42578125" bestFit="1" customWidth="1"/>
    <col min="8456" max="8456" width="13.5703125" bestFit="1" customWidth="1"/>
    <col min="8457" max="8457" width="13" bestFit="1" customWidth="1"/>
    <col min="8458" max="8458" width="13.28515625" bestFit="1" customWidth="1"/>
    <col min="8459" max="8459" width="2.85546875" customWidth="1"/>
    <col min="8705" max="8705" width="11.28515625" customWidth="1"/>
    <col min="8706" max="8706" width="54.5703125" bestFit="1" customWidth="1"/>
    <col min="8707" max="8707" width="5.28515625" customWidth="1"/>
    <col min="8708" max="8708" width="12.28515625" bestFit="1" customWidth="1"/>
    <col min="8709" max="8709" width="14.42578125" bestFit="1" customWidth="1"/>
    <col min="8710" max="8710" width="15.140625" bestFit="1" customWidth="1"/>
    <col min="8711" max="8711" width="18.42578125" bestFit="1" customWidth="1"/>
    <col min="8712" max="8712" width="13.5703125" bestFit="1" customWidth="1"/>
    <col min="8713" max="8713" width="13" bestFit="1" customWidth="1"/>
    <col min="8714" max="8714" width="13.28515625" bestFit="1" customWidth="1"/>
    <col min="8715" max="8715" width="2.85546875" customWidth="1"/>
    <col min="8961" max="8961" width="11.28515625" customWidth="1"/>
    <col min="8962" max="8962" width="54.5703125" bestFit="1" customWidth="1"/>
    <col min="8963" max="8963" width="5.28515625" customWidth="1"/>
    <col min="8964" max="8964" width="12.28515625" bestFit="1" customWidth="1"/>
    <col min="8965" max="8965" width="14.42578125" bestFit="1" customWidth="1"/>
    <col min="8966" max="8966" width="15.140625" bestFit="1" customWidth="1"/>
    <col min="8967" max="8967" width="18.42578125" bestFit="1" customWidth="1"/>
    <col min="8968" max="8968" width="13.5703125" bestFit="1" customWidth="1"/>
    <col min="8969" max="8969" width="13" bestFit="1" customWidth="1"/>
    <col min="8970" max="8970" width="13.28515625" bestFit="1" customWidth="1"/>
    <col min="8971" max="8971" width="2.85546875" customWidth="1"/>
    <col min="9217" max="9217" width="11.28515625" customWidth="1"/>
    <col min="9218" max="9218" width="54.5703125" bestFit="1" customWidth="1"/>
    <col min="9219" max="9219" width="5.28515625" customWidth="1"/>
    <col min="9220" max="9220" width="12.28515625" bestFit="1" customWidth="1"/>
    <col min="9221" max="9221" width="14.42578125" bestFit="1" customWidth="1"/>
    <col min="9222" max="9222" width="15.140625" bestFit="1" customWidth="1"/>
    <col min="9223" max="9223" width="18.42578125" bestFit="1" customWidth="1"/>
    <col min="9224" max="9224" width="13.5703125" bestFit="1" customWidth="1"/>
    <col min="9225" max="9225" width="13" bestFit="1" customWidth="1"/>
    <col min="9226" max="9226" width="13.28515625" bestFit="1" customWidth="1"/>
    <col min="9227" max="9227" width="2.85546875" customWidth="1"/>
    <col min="9473" max="9473" width="11.28515625" customWidth="1"/>
    <col min="9474" max="9474" width="54.5703125" bestFit="1" customWidth="1"/>
    <col min="9475" max="9475" width="5.28515625" customWidth="1"/>
    <col min="9476" max="9476" width="12.28515625" bestFit="1" customWidth="1"/>
    <col min="9477" max="9477" width="14.42578125" bestFit="1" customWidth="1"/>
    <col min="9478" max="9478" width="15.140625" bestFit="1" customWidth="1"/>
    <col min="9479" max="9479" width="18.42578125" bestFit="1" customWidth="1"/>
    <col min="9480" max="9480" width="13.5703125" bestFit="1" customWidth="1"/>
    <col min="9481" max="9481" width="13" bestFit="1" customWidth="1"/>
    <col min="9482" max="9482" width="13.28515625" bestFit="1" customWidth="1"/>
    <col min="9483" max="9483" width="2.85546875" customWidth="1"/>
    <col min="9729" max="9729" width="11.28515625" customWidth="1"/>
    <col min="9730" max="9730" width="54.5703125" bestFit="1" customWidth="1"/>
    <col min="9731" max="9731" width="5.28515625" customWidth="1"/>
    <col min="9732" max="9732" width="12.28515625" bestFit="1" customWidth="1"/>
    <col min="9733" max="9733" width="14.42578125" bestFit="1" customWidth="1"/>
    <col min="9734" max="9734" width="15.140625" bestFit="1" customWidth="1"/>
    <col min="9735" max="9735" width="18.42578125" bestFit="1" customWidth="1"/>
    <col min="9736" max="9736" width="13.5703125" bestFit="1" customWidth="1"/>
    <col min="9737" max="9737" width="13" bestFit="1" customWidth="1"/>
    <col min="9738" max="9738" width="13.28515625" bestFit="1" customWidth="1"/>
    <col min="9739" max="9739" width="2.85546875" customWidth="1"/>
    <col min="9985" max="9985" width="11.28515625" customWidth="1"/>
    <col min="9986" max="9986" width="54.5703125" bestFit="1" customWidth="1"/>
    <col min="9987" max="9987" width="5.28515625" customWidth="1"/>
    <col min="9988" max="9988" width="12.28515625" bestFit="1" customWidth="1"/>
    <col min="9989" max="9989" width="14.42578125" bestFit="1" customWidth="1"/>
    <col min="9990" max="9990" width="15.140625" bestFit="1" customWidth="1"/>
    <col min="9991" max="9991" width="18.42578125" bestFit="1" customWidth="1"/>
    <col min="9992" max="9992" width="13.5703125" bestFit="1" customWidth="1"/>
    <col min="9993" max="9993" width="13" bestFit="1" customWidth="1"/>
    <col min="9994" max="9994" width="13.28515625" bestFit="1" customWidth="1"/>
    <col min="9995" max="9995" width="2.85546875" customWidth="1"/>
    <col min="10241" max="10241" width="11.28515625" customWidth="1"/>
    <col min="10242" max="10242" width="54.5703125" bestFit="1" customWidth="1"/>
    <col min="10243" max="10243" width="5.28515625" customWidth="1"/>
    <col min="10244" max="10244" width="12.28515625" bestFit="1" customWidth="1"/>
    <col min="10245" max="10245" width="14.42578125" bestFit="1" customWidth="1"/>
    <col min="10246" max="10246" width="15.140625" bestFit="1" customWidth="1"/>
    <col min="10247" max="10247" width="18.42578125" bestFit="1" customWidth="1"/>
    <col min="10248" max="10248" width="13.5703125" bestFit="1" customWidth="1"/>
    <col min="10249" max="10249" width="13" bestFit="1" customWidth="1"/>
    <col min="10250" max="10250" width="13.28515625" bestFit="1" customWidth="1"/>
    <col min="10251" max="10251" width="2.85546875" customWidth="1"/>
    <col min="10497" max="10497" width="11.28515625" customWidth="1"/>
    <col min="10498" max="10498" width="54.5703125" bestFit="1" customWidth="1"/>
    <col min="10499" max="10499" width="5.28515625" customWidth="1"/>
    <col min="10500" max="10500" width="12.28515625" bestFit="1" customWidth="1"/>
    <col min="10501" max="10501" width="14.42578125" bestFit="1" customWidth="1"/>
    <col min="10502" max="10502" width="15.140625" bestFit="1" customWidth="1"/>
    <col min="10503" max="10503" width="18.42578125" bestFit="1" customWidth="1"/>
    <col min="10504" max="10504" width="13.5703125" bestFit="1" customWidth="1"/>
    <col min="10505" max="10505" width="13" bestFit="1" customWidth="1"/>
    <col min="10506" max="10506" width="13.28515625" bestFit="1" customWidth="1"/>
    <col min="10507" max="10507" width="2.85546875" customWidth="1"/>
    <col min="10753" max="10753" width="11.28515625" customWidth="1"/>
    <col min="10754" max="10754" width="54.5703125" bestFit="1" customWidth="1"/>
    <col min="10755" max="10755" width="5.28515625" customWidth="1"/>
    <col min="10756" max="10756" width="12.28515625" bestFit="1" customWidth="1"/>
    <col min="10757" max="10757" width="14.42578125" bestFit="1" customWidth="1"/>
    <col min="10758" max="10758" width="15.140625" bestFit="1" customWidth="1"/>
    <col min="10759" max="10759" width="18.42578125" bestFit="1" customWidth="1"/>
    <col min="10760" max="10760" width="13.5703125" bestFit="1" customWidth="1"/>
    <col min="10761" max="10761" width="13" bestFit="1" customWidth="1"/>
    <col min="10762" max="10762" width="13.28515625" bestFit="1" customWidth="1"/>
    <col min="10763" max="10763" width="2.85546875" customWidth="1"/>
    <col min="11009" max="11009" width="11.28515625" customWidth="1"/>
    <col min="11010" max="11010" width="54.5703125" bestFit="1" customWidth="1"/>
    <col min="11011" max="11011" width="5.28515625" customWidth="1"/>
    <col min="11012" max="11012" width="12.28515625" bestFit="1" customWidth="1"/>
    <col min="11013" max="11013" width="14.42578125" bestFit="1" customWidth="1"/>
    <col min="11014" max="11014" width="15.140625" bestFit="1" customWidth="1"/>
    <col min="11015" max="11015" width="18.42578125" bestFit="1" customWidth="1"/>
    <col min="11016" max="11016" width="13.5703125" bestFit="1" customWidth="1"/>
    <col min="11017" max="11017" width="13" bestFit="1" customWidth="1"/>
    <col min="11018" max="11018" width="13.28515625" bestFit="1" customWidth="1"/>
    <col min="11019" max="11019" width="2.85546875" customWidth="1"/>
    <col min="11265" max="11265" width="11.28515625" customWidth="1"/>
    <col min="11266" max="11266" width="54.5703125" bestFit="1" customWidth="1"/>
    <col min="11267" max="11267" width="5.28515625" customWidth="1"/>
    <col min="11268" max="11268" width="12.28515625" bestFit="1" customWidth="1"/>
    <col min="11269" max="11269" width="14.42578125" bestFit="1" customWidth="1"/>
    <col min="11270" max="11270" width="15.140625" bestFit="1" customWidth="1"/>
    <col min="11271" max="11271" width="18.42578125" bestFit="1" customWidth="1"/>
    <col min="11272" max="11272" width="13.5703125" bestFit="1" customWidth="1"/>
    <col min="11273" max="11273" width="13" bestFit="1" customWidth="1"/>
    <col min="11274" max="11274" width="13.28515625" bestFit="1" customWidth="1"/>
    <col min="11275" max="11275" width="2.85546875" customWidth="1"/>
    <col min="11521" max="11521" width="11.28515625" customWidth="1"/>
    <col min="11522" max="11522" width="54.5703125" bestFit="1" customWidth="1"/>
    <col min="11523" max="11523" width="5.28515625" customWidth="1"/>
    <col min="11524" max="11524" width="12.28515625" bestFit="1" customWidth="1"/>
    <col min="11525" max="11525" width="14.42578125" bestFit="1" customWidth="1"/>
    <col min="11526" max="11526" width="15.140625" bestFit="1" customWidth="1"/>
    <col min="11527" max="11527" width="18.42578125" bestFit="1" customWidth="1"/>
    <col min="11528" max="11528" width="13.5703125" bestFit="1" customWidth="1"/>
    <col min="11529" max="11529" width="13" bestFit="1" customWidth="1"/>
    <col min="11530" max="11530" width="13.28515625" bestFit="1" customWidth="1"/>
    <col min="11531" max="11531" width="2.85546875" customWidth="1"/>
    <col min="11777" max="11777" width="11.28515625" customWidth="1"/>
    <col min="11778" max="11778" width="54.5703125" bestFit="1" customWidth="1"/>
    <col min="11779" max="11779" width="5.28515625" customWidth="1"/>
    <col min="11780" max="11780" width="12.28515625" bestFit="1" customWidth="1"/>
    <col min="11781" max="11781" width="14.42578125" bestFit="1" customWidth="1"/>
    <col min="11782" max="11782" width="15.140625" bestFit="1" customWidth="1"/>
    <col min="11783" max="11783" width="18.42578125" bestFit="1" customWidth="1"/>
    <col min="11784" max="11784" width="13.5703125" bestFit="1" customWidth="1"/>
    <col min="11785" max="11785" width="13" bestFit="1" customWidth="1"/>
    <col min="11786" max="11786" width="13.28515625" bestFit="1" customWidth="1"/>
    <col min="11787" max="11787" width="2.85546875" customWidth="1"/>
    <col min="12033" max="12033" width="11.28515625" customWidth="1"/>
    <col min="12034" max="12034" width="54.5703125" bestFit="1" customWidth="1"/>
    <col min="12035" max="12035" width="5.28515625" customWidth="1"/>
    <col min="12036" max="12036" width="12.28515625" bestFit="1" customWidth="1"/>
    <col min="12037" max="12037" width="14.42578125" bestFit="1" customWidth="1"/>
    <col min="12038" max="12038" width="15.140625" bestFit="1" customWidth="1"/>
    <col min="12039" max="12039" width="18.42578125" bestFit="1" customWidth="1"/>
    <col min="12040" max="12040" width="13.5703125" bestFit="1" customWidth="1"/>
    <col min="12041" max="12041" width="13" bestFit="1" customWidth="1"/>
    <col min="12042" max="12042" width="13.28515625" bestFit="1" customWidth="1"/>
    <col min="12043" max="12043" width="2.85546875" customWidth="1"/>
    <col min="12289" max="12289" width="11.28515625" customWidth="1"/>
    <col min="12290" max="12290" width="54.5703125" bestFit="1" customWidth="1"/>
    <col min="12291" max="12291" width="5.28515625" customWidth="1"/>
    <col min="12292" max="12292" width="12.28515625" bestFit="1" customWidth="1"/>
    <col min="12293" max="12293" width="14.42578125" bestFit="1" customWidth="1"/>
    <col min="12294" max="12294" width="15.140625" bestFit="1" customWidth="1"/>
    <col min="12295" max="12295" width="18.42578125" bestFit="1" customWidth="1"/>
    <col min="12296" max="12296" width="13.5703125" bestFit="1" customWidth="1"/>
    <col min="12297" max="12297" width="13" bestFit="1" customWidth="1"/>
    <col min="12298" max="12298" width="13.28515625" bestFit="1" customWidth="1"/>
    <col min="12299" max="12299" width="2.85546875" customWidth="1"/>
    <col min="12545" max="12545" width="11.28515625" customWidth="1"/>
    <col min="12546" max="12546" width="54.5703125" bestFit="1" customWidth="1"/>
    <col min="12547" max="12547" width="5.28515625" customWidth="1"/>
    <col min="12548" max="12548" width="12.28515625" bestFit="1" customWidth="1"/>
    <col min="12549" max="12549" width="14.42578125" bestFit="1" customWidth="1"/>
    <col min="12550" max="12550" width="15.140625" bestFit="1" customWidth="1"/>
    <col min="12551" max="12551" width="18.42578125" bestFit="1" customWidth="1"/>
    <col min="12552" max="12552" width="13.5703125" bestFit="1" customWidth="1"/>
    <col min="12553" max="12553" width="13" bestFit="1" customWidth="1"/>
    <col min="12554" max="12554" width="13.28515625" bestFit="1" customWidth="1"/>
    <col min="12555" max="12555" width="2.85546875" customWidth="1"/>
    <col min="12801" max="12801" width="11.28515625" customWidth="1"/>
    <col min="12802" max="12802" width="54.5703125" bestFit="1" customWidth="1"/>
    <col min="12803" max="12803" width="5.28515625" customWidth="1"/>
    <col min="12804" max="12804" width="12.28515625" bestFit="1" customWidth="1"/>
    <col min="12805" max="12805" width="14.42578125" bestFit="1" customWidth="1"/>
    <col min="12806" max="12806" width="15.140625" bestFit="1" customWidth="1"/>
    <col min="12807" max="12807" width="18.42578125" bestFit="1" customWidth="1"/>
    <col min="12808" max="12808" width="13.5703125" bestFit="1" customWidth="1"/>
    <col min="12809" max="12809" width="13" bestFit="1" customWidth="1"/>
    <col min="12810" max="12810" width="13.28515625" bestFit="1" customWidth="1"/>
    <col min="12811" max="12811" width="2.85546875" customWidth="1"/>
    <col min="13057" max="13057" width="11.28515625" customWidth="1"/>
    <col min="13058" max="13058" width="54.5703125" bestFit="1" customWidth="1"/>
    <col min="13059" max="13059" width="5.28515625" customWidth="1"/>
    <col min="13060" max="13060" width="12.28515625" bestFit="1" customWidth="1"/>
    <col min="13061" max="13061" width="14.42578125" bestFit="1" customWidth="1"/>
    <col min="13062" max="13062" width="15.140625" bestFit="1" customWidth="1"/>
    <col min="13063" max="13063" width="18.42578125" bestFit="1" customWidth="1"/>
    <col min="13064" max="13064" width="13.5703125" bestFit="1" customWidth="1"/>
    <col min="13065" max="13065" width="13" bestFit="1" customWidth="1"/>
    <col min="13066" max="13066" width="13.28515625" bestFit="1" customWidth="1"/>
    <col min="13067" max="13067" width="2.85546875" customWidth="1"/>
    <col min="13313" max="13313" width="11.28515625" customWidth="1"/>
    <col min="13314" max="13314" width="54.5703125" bestFit="1" customWidth="1"/>
    <col min="13315" max="13315" width="5.28515625" customWidth="1"/>
    <col min="13316" max="13316" width="12.28515625" bestFit="1" customWidth="1"/>
    <col min="13317" max="13317" width="14.42578125" bestFit="1" customWidth="1"/>
    <col min="13318" max="13318" width="15.140625" bestFit="1" customWidth="1"/>
    <col min="13319" max="13319" width="18.42578125" bestFit="1" customWidth="1"/>
    <col min="13320" max="13320" width="13.5703125" bestFit="1" customWidth="1"/>
    <col min="13321" max="13321" width="13" bestFit="1" customWidth="1"/>
    <col min="13322" max="13322" width="13.28515625" bestFit="1" customWidth="1"/>
    <col min="13323" max="13323" width="2.85546875" customWidth="1"/>
    <col min="13569" max="13569" width="11.28515625" customWidth="1"/>
    <col min="13570" max="13570" width="54.5703125" bestFit="1" customWidth="1"/>
    <col min="13571" max="13571" width="5.28515625" customWidth="1"/>
    <col min="13572" max="13572" width="12.28515625" bestFit="1" customWidth="1"/>
    <col min="13573" max="13573" width="14.42578125" bestFit="1" customWidth="1"/>
    <col min="13574" max="13574" width="15.140625" bestFit="1" customWidth="1"/>
    <col min="13575" max="13575" width="18.42578125" bestFit="1" customWidth="1"/>
    <col min="13576" max="13576" width="13.5703125" bestFit="1" customWidth="1"/>
    <col min="13577" max="13577" width="13" bestFit="1" customWidth="1"/>
    <col min="13578" max="13578" width="13.28515625" bestFit="1" customWidth="1"/>
    <col min="13579" max="13579" width="2.85546875" customWidth="1"/>
    <col min="13825" max="13825" width="11.28515625" customWidth="1"/>
    <col min="13826" max="13826" width="54.5703125" bestFit="1" customWidth="1"/>
    <col min="13827" max="13827" width="5.28515625" customWidth="1"/>
    <col min="13828" max="13828" width="12.28515625" bestFit="1" customWidth="1"/>
    <col min="13829" max="13829" width="14.42578125" bestFit="1" customWidth="1"/>
    <col min="13830" max="13830" width="15.140625" bestFit="1" customWidth="1"/>
    <col min="13831" max="13831" width="18.42578125" bestFit="1" customWidth="1"/>
    <col min="13832" max="13832" width="13.5703125" bestFit="1" customWidth="1"/>
    <col min="13833" max="13833" width="13" bestFit="1" customWidth="1"/>
    <col min="13834" max="13834" width="13.28515625" bestFit="1" customWidth="1"/>
    <col min="13835" max="13835" width="2.85546875" customWidth="1"/>
    <col min="14081" max="14081" width="11.28515625" customWidth="1"/>
    <col min="14082" max="14082" width="54.5703125" bestFit="1" customWidth="1"/>
    <col min="14083" max="14083" width="5.28515625" customWidth="1"/>
    <col min="14084" max="14084" width="12.28515625" bestFit="1" customWidth="1"/>
    <col min="14085" max="14085" width="14.42578125" bestFit="1" customWidth="1"/>
    <col min="14086" max="14086" width="15.140625" bestFit="1" customWidth="1"/>
    <col min="14087" max="14087" width="18.42578125" bestFit="1" customWidth="1"/>
    <col min="14088" max="14088" width="13.5703125" bestFit="1" customWidth="1"/>
    <col min="14089" max="14089" width="13" bestFit="1" customWidth="1"/>
    <col min="14090" max="14090" width="13.28515625" bestFit="1" customWidth="1"/>
    <col min="14091" max="14091" width="2.85546875" customWidth="1"/>
    <col min="14337" max="14337" width="11.28515625" customWidth="1"/>
    <col min="14338" max="14338" width="54.5703125" bestFit="1" customWidth="1"/>
    <col min="14339" max="14339" width="5.28515625" customWidth="1"/>
    <col min="14340" max="14340" width="12.28515625" bestFit="1" customWidth="1"/>
    <col min="14341" max="14341" width="14.42578125" bestFit="1" customWidth="1"/>
    <col min="14342" max="14342" width="15.140625" bestFit="1" customWidth="1"/>
    <col min="14343" max="14343" width="18.42578125" bestFit="1" customWidth="1"/>
    <col min="14344" max="14344" width="13.5703125" bestFit="1" customWidth="1"/>
    <col min="14345" max="14345" width="13" bestFit="1" customWidth="1"/>
    <col min="14346" max="14346" width="13.28515625" bestFit="1" customWidth="1"/>
    <col min="14347" max="14347" width="2.85546875" customWidth="1"/>
    <col min="14593" max="14593" width="11.28515625" customWidth="1"/>
    <col min="14594" max="14594" width="54.5703125" bestFit="1" customWidth="1"/>
    <col min="14595" max="14595" width="5.28515625" customWidth="1"/>
    <col min="14596" max="14596" width="12.28515625" bestFit="1" customWidth="1"/>
    <col min="14597" max="14597" width="14.42578125" bestFit="1" customWidth="1"/>
    <col min="14598" max="14598" width="15.140625" bestFit="1" customWidth="1"/>
    <col min="14599" max="14599" width="18.42578125" bestFit="1" customWidth="1"/>
    <col min="14600" max="14600" width="13.5703125" bestFit="1" customWidth="1"/>
    <col min="14601" max="14601" width="13" bestFit="1" customWidth="1"/>
    <col min="14602" max="14602" width="13.28515625" bestFit="1" customWidth="1"/>
    <col min="14603" max="14603" width="2.85546875" customWidth="1"/>
    <col min="14849" max="14849" width="11.28515625" customWidth="1"/>
    <col min="14850" max="14850" width="54.5703125" bestFit="1" customWidth="1"/>
    <col min="14851" max="14851" width="5.28515625" customWidth="1"/>
    <col min="14852" max="14852" width="12.28515625" bestFit="1" customWidth="1"/>
    <col min="14853" max="14853" width="14.42578125" bestFit="1" customWidth="1"/>
    <col min="14854" max="14854" width="15.140625" bestFit="1" customWidth="1"/>
    <col min="14855" max="14855" width="18.42578125" bestFit="1" customWidth="1"/>
    <col min="14856" max="14856" width="13.5703125" bestFit="1" customWidth="1"/>
    <col min="14857" max="14857" width="13" bestFit="1" customWidth="1"/>
    <col min="14858" max="14858" width="13.28515625" bestFit="1" customWidth="1"/>
    <col min="14859" max="14859" width="2.85546875" customWidth="1"/>
    <col min="15105" max="15105" width="11.28515625" customWidth="1"/>
    <col min="15106" max="15106" width="54.5703125" bestFit="1" customWidth="1"/>
    <col min="15107" max="15107" width="5.28515625" customWidth="1"/>
    <col min="15108" max="15108" width="12.28515625" bestFit="1" customWidth="1"/>
    <col min="15109" max="15109" width="14.42578125" bestFit="1" customWidth="1"/>
    <col min="15110" max="15110" width="15.140625" bestFit="1" customWidth="1"/>
    <col min="15111" max="15111" width="18.42578125" bestFit="1" customWidth="1"/>
    <col min="15112" max="15112" width="13.5703125" bestFit="1" customWidth="1"/>
    <col min="15113" max="15113" width="13" bestFit="1" customWidth="1"/>
    <col min="15114" max="15114" width="13.28515625" bestFit="1" customWidth="1"/>
    <col min="15115" max="15115" width="2.85546875" customWidth="1"/>
    <col min="15361" max="15361" width="11.28515625" customWidth="1"/>
    <col min="15362" max="15362" width="54.5703125" bestFit="1" customWidth="1"/>
    <col min="15363" max="15363" width="5.28515625" customWidth="1"/>
    <col min="15364" max="15364" width="12.28515625" bestFit="1" customWidth="1"/>
    <col min="15365" max="15365" width="14.42578125" bestFit="1" customWidth="1"/>
    <col min="15366" max="15366" width="15.140625" bestFit="1" customWidth="1"/>
    <col min="15367" max="15367" width="18.42578125" bestFit="1" customWidth="1"/>
    <col min="15368" max="15368" width="13.5703125" bestFit="1" customWidth="1"/>
    <col min="15369" max="15369" width="13" bestFit="1" customWidth="1"/>
    <col min="15370" max="15370" width="13.28515625" bestFit="1" customWidth="1"/>
    <col min="15371" max="15371" width="2.85546875" customWidth="1"/>
    <col min="15617" max="15617" width="11.28515625" customWidth="1"/>
    <col min="15618" max="15618" width="54.5703125" bestFit="1" customWidth="1"/>
    <col min="15619" max="15619" width="5.28515625" customWidth="1"/>
    <col min="15620" max="15620" width="12.28515625" bestFit="1" customWidth="1"/>
    <col min="15621" max="15621" width="14.42578125" bestFit="1" customWidth="1"/>
    <col min="15622" max="15622" width="15.140625" bestFit="1" customWidth="1"/>
    <col min="15623" max="15623" width="18.42578125" bestFit="1" customWidth="1"/>
    <col min="15624" max="15624" width="13.5703125" bestFit="1" customWidth="1"/>
    <col min="15625" max="15625" width="13" bestFit="1" customWidth="1"/>
    <col min="15626" max="15626" width="13.28515625" bestFit="1" customWidth="1"/>
    <col min="15627" max="15627" width="2.85546875" customWidth="1"/>
    <col min="15873" max="15873" width="11.28515625" customWidth="1"/>
    <col min="15874" max="15874" width="54.5703125" bestFit="1" customWidth="1"/>
    <col min="15875" max="15875" width="5.28515625" customWidth="1"/>
    <col min="15876" max="15876" width="12.28515625" bestFit="1" customWidth="1"/>
    <col min="15877" max="15877" width="14.42578125" bestFit="1" customWidth="1"/>
    <col min="15878" max="15878" width="15.140625" bestFit="1" customWidth="1"/>
    <col min="15879" max="15879" width="18.42578125" bestFit="1" customWidth="1"/>
    <col min="15880" max="15880" width="13.5703125" bestFit="1" customWidth="1"/>
    <col min="15881" max="15881" width="13" bestFit="1" customWidth="1"/>
    <col min="15882" max="15882" width="13.28515625" bestFit="1" customWidth="1"/>
    <col min="15883" max="15883" width="2.85546875" customWidth="1"/>
    <col min="16129" max="16129" width="11.28515625" customWidth="1"/>
    <col min="16130" max="16130" width="54.5703125" bestFit="1" customWidth="1"/>
    <col min="16131" max="16131" width="5.28515625" customWidth="1"/>
    <col min="16132" max="16132" width="12.28515625" bestFit="1" customWidth="1"/>
    <col min="16133" max="16133" width="14.42578125" bestFit="1" customWidth="1"/>
    <col min="16134" max="16134" width="15.140625" bestFit="1" customWidth="1"/>
    <col min="16135" max="16135" width="18.42578125" bestFit="1" customWidth="1"/>
    <col min="16136" max="16136" width="13.5703125" bestFit="1" customWidth="1"/>
    <col min="16137" max="16137" width="13" bestFit="1" customWidth="1"/>
    <col min="16138" max="16138" width="13.28515625" bestFit="1" customWidth="1"/>
    <col min="16139" max="16139" width="2.85546875" customWidth="1"/>
  </cols>
  <sheetData>
    <row r="1" spans="1:11">
      <c r="A1" s="380" t="s">
        <v>136</v>
      </c>
      <c r="B1" s="380"/>
      <c r="C1" s="380"/>
      <c r="D1" s="380"/>
      <c r="E1" s="380"/>
      <c r="F1" s="380"/>
      <c r="G1" s="380"/>
      <c r="H1" s="380"/>
      <c r="I1" s="380"/>
      <c r="J1" s="380"/>
      <c r="K1" s="130"/>
    </row>
    <row r="2" spans="1:11" ht="15.75" thickBot="1">
      <c r="A2" s="132"/>
      <c r="B2" s="131"/>
      <c r="C2" s="133"/>
      <c r="D2" s="134"/>
      <c r="E2" s="134"/>
      <c r="F2" s="135"/>
      <c r="G2" s="131"/>
      <c r="H2" s="135"/>
      <c r="I2" s="135"/>
      <c r="J2" s="136"/>
      <c r="K2" s="130"/>
    </row>
    <row r="3" spans="1:11" ht="15.75" thickBot="1">
      <c r="A3" s="381" t="s">
        <v>137</v>
      </c>
      <c r="B3" s="382"/>
      <c r="C3" s="383"/>
      <c r="D3" s="137" t="s">
        <v>138</v>
      </c>
      <c r="E3" s="228">
        <f>FUNDADORES!G26+PALOGRANDE!G38+'LA ENEA'!G34</f>
        <v>279577961.9375</v>
      </c>
      <c r="F3" s="135">
        <f>E3*1.2909</f>
        <v>360907191.06511873</v>
      </c>
      <c r="G3" s="345"/>
      <c r="H3" s="139"/>
      <c r="I3" s="135"/>
      <c r="J3" s="138"/>
      <c r="K3" s="130"/>
    </row>
    <row r="4" spans="1:11" ht="15.75" thickBot="1">
      <c r="A4" s="381" t="s">
        <v>139</v>
      </c>
      <c r="B4" s="382"/>
      <c r="C4" s="383"/>
      <c r="D4" s="284" t="s">
        <v>140</v>
      </c>
      <c r="E4" s="283">
        <v>1</v>
      </c>
      <c r="F4" s="135"/>
      <c r="G4" s="131"/>
      <c r="H4" s="135"/>
      <c r="I4" s="135"/>
      <c r="J4" s="138"/>
      <c r="K4" s="130"/>
    </row>
    <row r="5" spans="1:11" ht="15.75" hidden="1" thickBot="1">
      <c r="A5" s="140" t="s">
        <v>141</v>
      </c>
      <c r="B5" s="141"/>
      <c r="C5" s="142"/>
      <c r="D5" s="143"/>
      <c r="E5" s="144" t="s">
        <v>142</v>
      </c>
      <c r="F5" s="135"/>
      <c r="G5" s="131"/>
      <c r="H5" s="135"/>
      <c r="I5" s="135"/>
      <c r="J5" s="138"/>
      <c r="K5" s="130"/>
    </row>
    <row r="6" spans="1:11" ht="15.75" thickBot="1">
      <c r="A6" s="132"/>
      <c r="B6" s="131"/>
      <c r="C6" s="133"/>
      <c r="D6" s="134"/>
      <c r="E6" s="134"/>
      <c r="F6" s="135"/>
      <c r="G6" s="131"/>
      <c r="H6" s="135"/>
      <c r="I6" s="135"/>
      <c r="J6" s="138"/>
      <c r="K6" s="130"/>
    </row>
    <row r="7" spans="1:11" s="150" customFormat="1" ht="64.5" thickBot="1">
      <c r="A7" s="145" t="s">
        <v>143</v>
      </c>
      <c r="B7" s="146" t="s">
        <v>144</v>
      </c>
      <c r="C7" s="146" t="s">
        <v>145</v>
      </c>
      <c r="D7" s="145" t="s">
        <v>146</v>
      </c>
      <c r="E7" s="145" t="s">
        <v>147</v>
      </c>
      <c r="F7" s="147" t="s">
        <v>148</v>
      </c>
      <c r="G7" s="146" t="s">
        <v>149</v>
      </c>
      <c r="H7" s="147" t="s">
        <v>150</v>
      </c>
      <c r="I7" s="147" t="s">
        <v>151</v>
      </c>
      <c r="J7" s="148" t="s">
        <v>152</v>
      </c>
      <c r="K7" s="149"/>
    </row>
    <row r="8" spans="1:11">
      <c r="A8" s="151">
        <v>1</v>
      </c>
      <c r="B8" s="152" t="s">
        <v>153</v>
      </c>
      <c r="C8" s="153"/>
      <c r="D8" s="154"/>
      <c r="E8" s="154"/>
      <c r="F8" s="155"/>
      <c r="G8" s="156"/>
      <c r="H8" s="155"/>
      <c r="I8" s="155"/>
      <c r="J8" s="157">
        <f>+J9</f>
        <v>4.3153372735069459E-2</v>
      </c>
      <c r="K8" s="130"/>
    </row>
    <row r="9" spans="1:11">
      <c r="A9" s="158">
        <v>1.1000000000000001</v>
      </c>
      <c r="B9" s="159" t="s">
        <v>154</v>
      </c>
      <c r="C9" s="160"/>
      <c r="D9" s="161"/>
      <c r="E9" s="161"/>
      <c r="F9" s="162"/>
      <c r="G9" s="163"/>
      <c r="H9" s="162"/>
      <c r="I9" s="164">
        <f>SUM(H10:H25)</f>
        <v>12064732</v>
      </c>
      <c r="J9" s="165">
        <f>+I9/$E$3</f>
        <v>4.3153372735069459E-2</v>
      </c>
      <c r="K9" s="166"/>
    </row>
    <row r="10" spans="1:11" hidden="1">
      <c r="A10" s="158"/>
      <c r="B10" s="163" t="s">
        <v>155</v>
      </c>
      <c r="C10" s="160" t="s">
        <v>156</v>
      </c>
      <c r="D10" s="161">
        <f>+IF(E5="SI",1,0)</f>
        <v>0</v>
      </c>
      <c r="E10" s="167">
        <v>0.25</v>
      </c>
      <c r="F10" s="162">
        <v>15400000</v>
      </c>
      <c r="G10" s="168">
        <v>0.65560000000000007</v>
      </c>
      <c r="H10" s="162">
        <f t="shared" ref="H10:H25" si="0">+D10*E10*$E$4*F10*(1+G10)</f>
        <v>0</v>
      </c>
      <c r="I10" s="162"/>
      <c r="J10" s="169">
        <f>+H10/$E$3</f>
        <v>0</v>
      </c>
      <c r="K10" s="130"/>
    </row>
    <row r="11" spans="1:11">
      <c r="A11" s="158"/>
      <c r="B11" s="163" t="s">
        <v>157</v>
      </c>
      <c r="C11" s="160" t="s">
        <v>156</v>
      </c>
      <c r="D11" s="161">
        <v>1</v>
      </c>
      <c r="E11" s="167">
        <v>0</v>
      </c>
      <c r="F11" s="162">
        <v>6500000</v>
      </c>
      <c r="G11" s="168">
        <v>0.54830000000000001</v>
      </c>
      <c r="H11" s="162">
        <f>+D11*E11*$E$4*F11*(1+G11)</f>
        <v>0</v>
      </c>
      <c r="I11" s="162"/>
      <c r="J11" s="169">
        <f>+H11/$E$3</f>
        <v>0</v>
      </c>
      <c r="K11" s="130"/>
    </row>
    <row r="12" spans="1:11">
      <c r="A12" s="158"/>
      <c r="B12" s="163" t="s">
        <v>158</v>
      </c>
      <c r="C12" s="160" t="s">
        <v>156</v>
      </c>
      <c r="D12" s="161">
        <v>1</v>
      </c>
      <c r="E12" s="167">
        <v>0.5</v>
      </c>
      <c r="F12" s="162">
        <v>4200000</v>
      </c>
      <c r="G12" s="168">
        <v>0.54830000000000001</v>
      </c>
      <c r="H12" s="162">
        <f t="shared" si="0"/>
        <v>3251430</v>
      </c>
      <c r="I12" s="162"/>
      <c r="J12" s="169">
        <f>+H12/$E$3</f>
        <v>1.1629779319755043E-2</v>
      </c>
      <c r="K12" s="130"/>
    </row>
    <row r="13" spans="1:11">
      <c r="A13" s="158"/>
      <c r="B13" s="163" t="s">
        <v>159</v>
      </c>
      <c r="C13" s="160" t="s">
        <v>156</v>
      </c>
      <c r="D13" s="161">
        <v>1</v>
      </c>
      <c r="E13" s="167">
        <v>1</v>
      </c>
      <c r="F13" s="170">
        <v>2690000</v>
      </c>
      <c r="G13" s="168">
        <v>0.54830000000000001</v>
      </c>
      <c r="H13" s="162">
        <f>+D13*E13*$E$4*F13*(1+G13)</f>
        <v>4164927</v>
      </c>
      <c r="I13" s="162"/>
      <c r="J13" s="169">
        <f>+H13/$E$3</f>
        <v>1.4897193509590984E-2</v>
      </c>
      <c r="K13" s="130"/>
    </row>
    <row r="14" spans="1:11">
      <c r="A14" s="158"/>
      <c r="B14" s="163" t="s">
        <v>160</v>
      </c>
      <c r="C14" s="160" t="s">
        <v>156</v>
      </c>
      <c r="D14" s="161">
        <v>1</v>
      </c>
      <c r="E14" s="167">
        <v>0.5</v>
      </c>
      <c r="F14" s="162">
        <v>3250000</v>
      </c>
      <c r="G14" s="168">
        <v>0.54830000000000001</v>
      </c>
      <c r="H14" s="162">
        <f t="shared" si="0"/>
        <v>2515987.5</v>
      </c>
      <c r="I14" s="162"/>
      <c r="J14" s="169">
        <f t="shared" ref="J14:J25" si="1">+H14/$E$3</f>
        <v>8.9992339974294972E-3</v>
      </c>
      <c r="K14" s="130"/>
    </row>
    <row r="15" spans="1:11">
      <c r="A15" s="158"/>
      <c r="B15" s="163" t="s">
        <v>161</v>
      </c>
      <c r="C15" s="160" t="s">
        <v>156</v>
      </c>
      <c r="D15" s="161">
        <v>1</v>
      </c>
      <c r="E15" s="167">
        <v>0</v>
      </c>
      <c r="F15" s="162">
        <v>3250000</v>
      </c>
      <c r="G15" s="168">
        <v>0.54830000000000001</v>
      </c>
      <c r="H15" s="162">
        <f t="shared" si="0"/>
        <v>0</v>
      </c>
      <c r="I15" s="162"/>
      <c r="J15" s="169">
        <f t="shared" si="1"/>
        <v>0</v>
      </c>
      <c r="K15" s="130"/>
    </row>
    <row r="16" spans="1:11">
      <c r="A16" s="158"/>
      <c r="B16" s="163" t="s">
        <v>162</v>
      </c>
      <c r="C16" s="160" t="s">
        <v>156</v>
      </c>
      <c r="D16" s="161">
        <v>1</v>
      </c>
      <c r="E16" s="167">
        <v>0</v>
      </c>
      <c r="F16" s="162">
        <v>1460000</v>
      </c>
      <c r="G16" s="168">
        <v>0.69950000000000001</v>
      </c>
      <c r="H16" s="162">
        <f t="shared" si="0"/>
        <v>0</v>
      </c>
      <c r="I16" s="162"/>
      <c r="J16" s="169">
        <f>+H16/$E$3</f>
        <v>0</v>
      </c>
      <c r="K16" s="130"/>
    </row>
    <row r="17" spans="1:11">
      <c r="A17" s="158"/>
      <c r="B17" s="163" t="s">
        <v>163</v>
      </c>
      <c r="C17" s="160" t="s">
        <v>156</v>
      </c>
      <c r="D17" s="161">
        <v>1</v>
      </c>
      <c r="E17" s="167">
        <v>0</v>
      </c>
      <c r="F17" s="162">
        <v>1460000</v>
      </c>
      <c r="G17" s="168">
        <v>0.69950000000000001</v>
      </c>
      <c r="H17" s="162">
        <f t="shared" si="0"/>
        <v>0</v>
      </c>
      <c r="I17" s="162"/>
      <c r="J17" s="169">
        <f t="shared" si="1"/>
        <v>0</v>
      </c>
      <c r="K17" s="130"/>
    </row>
    <row r="18" spans="1:11">
      <c r="A18" s="158"/>
      <c r="B18" s="163" t="s">
        <v>164</v>
      </c>
      <c r="C18" s="160" t="s">
        <v>156</v>
      </c>
      <c r="D18" s="161">
        <v>1</v>
      </c>
      <c r="E18" s="167">
        <v>0</v>
      </c>
      <c r="F18" s="162">
        <v>2000000</v>
      </c>
      <c r="G18" s="168">
        <v>0.69950000000000001</v>
      </c>
      <c r="H18" s="162">
        <f t="shared" si="0"/>
        <v>0</v>
      </c>
      <c r="I18" s="162"/>
      <c r="J18" s="169">
        <f t="shared" si="1"/>
        <v>0</v>
      </c>
      <c r="K18" s="130"/>
    </row>
    <row r="19" spans="1:11">
      <c r="A19" s="158"/>
      <c r="B19" s="163" t="s">
        <v>165</v>
      </c>
      <c r="C19" s="160" t="s">
        <v>156</v>
      </c>
      <c r="D19" s="161">
        <v>1</v>
      </c>
      <c r="E19" s="167">
        <v>0.15</v>
      </c>
      <c r="F19" s="162">
        <v>1500000</v>
      </c>
      <c r="G19" s="168">
        <v>0.69950000000000001</v>
      </c>
      <c r="H19" s="162">
        <f t="shared" si="0"/>
        <v>382387.5</v>
      </c>
      <c r="I19" s="162"/>
      <c r="J19" s="169">
        <f t="shared" si="1"/>
        <v>1.367731195084265E-3</v>
      </c>
      <c r="K19" s="166"/>
    </row>
    <row r="20" spans="1:11">
      <c r="A20" s="158"/>
      <c r="B20" s="163" t="s">
        <v>166</v>
      </c>
      <c r="C20" s="160" t="s">
        <v>167</v>
      </c>
      <c r="D20" s="161">
        <v>1</v>
      </c>
      <c r="E20" s="167">
        <v>1</v>
      </c>
      <c r="F20" s="162">
        <v>350000</v>
      </c>
      <c r="G20" s="168"/>
      <c r="H20" s="162">
        <f t="shared" si="0"/>
        <v>350000</v>
      </c>
      <c r="I20" s="162"/>
      <c r="J20" s="169">
        <f t="shared" si="1"/>
        <v>1.2518869426419344E-3</v>
      </c>
      <c r="K20" s="166"/>
    </row>
    <row r="21" spans="1:11">
      <c r="A21" s="158"/>
      <c r="B21" s="163" t="s">
        <v>168</v>
      </c>
      <c r="C21" s="160" t="s">
        <v>167</v>
      </c>
      <c r="D21" s="161">
        <v>1</v>
      </c>
      <c r="E21" s="167">
        <v>0.5</v>
      </c>
      <c r="F21" s="162">
        <v>1000000</v>
      </c>
      <c r="G21" s="168"/>
      <c r="H21" s="162">
        <f t="shared" si="0"/>
        <v>500000</v>
      </c>
      <c r="I21" s="162"/>
      <c r="J21" s="169">
        <f t="shared" si="1"/>
        <v>1.7884099180599064E-3</v>
      </c>
      <c r="K21" s="166"/>
    </row>
    <row r="22" spans="1:11">
      <c r="A22" s="158"/>
      <c r="B22" s="163" t="s">
        <v>169</v>
      </c>
      <c r="C22" s="160" t="s">
        <v>167</v>
      </c>
      <c r="D22" s="161">
        <v>1</v>
      </c>
      <c r="E22" s="167">
        <v>1</v>
      </c>
      <c r="F22" s="162">
        <v>300000</v>
      </c>
      <c r="G22" s="168"/>
      <c r="H22" s="162">
        <f t="shared" si="0"/>
        <v>300000</v>
      </c>
      <c r="I22" s="162"/>
      <c r="J22" s="169">
        <f t="shared" si="1"/>
        <v>1.0730459508359437E-3</v>
      </c>
      <c r="K22" s="166"/>
    </row>
    <row r="23" spans="1:11">
      <c r="A23" s="158"/>
      <c r="B23" s="163" t="s">
        <v>170</v>
      </c>
      <c r="C23" s="160" t="s">
        <v>167</v>
      </c>
      <c r="D23" s="161">
        <v>1</v>
      </c>
      <c r="E23" s="167">
        <v>1</v>
      </c>
      <c r="F23" s="162">
        <v>300000</v>
      </c>
      <c r="G23" s="168"/>
      <c r="H23" s="162">
        <f t="shared" si="0"/>
        <v>300000</v>
      </c>
      <c r="I23" s="162"/>
      <c r="J23" s="169">
        <f t="shared" si="1"/>
        <v>1.0730459508359437E-3</v>
      </c>
      <c r="K23" s="166"/>
    </row>
    <row r="24" spans="1:11">
      <c r="A24" s="158"/>
      <c r="B24" s="163" t="s">
        <v>171</v>
      </c>
      <c r="C24" s="160" t="s">
        <v>167</v>
      </c>
      <c r="D24" s="161">
        <v>1</v>
      </c>
      <c r="E24" s="167">
        <v>0</v>
      </c>
      <c r="F24" s="162">
        <v>600000</v>
      </c>
      <c r="G24" s="168"/>
      <c r="H24" s="162">
        <f t="shared" si="0"/>
        <v>0</v>
      </c>
      <c r="I24" s="162"/>
      <c r="J24" s="169">
        <f t="shared" si="1"/>
        <v>0</v>
      </c>
      <c r="K24" s="166"/>
    </row>
    <row r="25" spans="1:11">
      <c r="A25" s="158"/>
      <c r="B25" s="163" t="s">
        <v>172</v>
      </c>
      <c r="C25" s="160" t="s">
        <v>167</v>
      </c>
      <c r="D25" s="161">
        <v>1</v>
      </c>
      <c r="E25" s="167">
        <v>1</v>
      </c>
      <c r="F25" s="162">
        <v>300000</v>
      </c>
      <c r="G25" s="168"/>
      <c r="H25" s="162">
        <f t="shared" si="0"/>
        <v>300000</v>
      </c>
      <c r="I25" s="162"/>
      <c r="J25" s="169">
        <f t="shared" si="1"/>
        <v>1.0730459508359437E-3</v>
      </c>
      <c r="K25" s="166"/>
    </row>
    <row r="26" spans="1:11">
      <c r="A26" s="158">
        <v>2</v>
      </c>
      <c r="B26" s="171" t="s">
        <v>173</v>
      </c>
      <c r="C26" s="160"/>
      <c r="D26" s="161"/>
      <c r="E26" s="161"/>
      <c r="F26" s="162"/>
      <c r="G26" s="163"/>
      <c r="H26" s="162"/>
      <c r="I26" s="162"/>
      <c r="J26" s="172">
        <f>+J27+J29+J40</f>
        <v>0.18769686000000005</v>
      </c>
      <c r="K26" s="130"/>
    </row>
    <row r="27" spans="1:11">
      <c r="A27" s="158">
        <v>2.1</v>
      </c>
      <c r="B27" s="159" t="s">
        <v>174</v>
      </c>
      <c r="C27" s="160"/>
      <c r="D27" s="161"/>
      <c r="E27" s="161"/>
      <c r="F27" s="162"/>
      <c r="G27" s="163"/>
      <c r="H27" s="162"/>
      <c r="I27" s="164">
        <f>SUM(H28:H28)</f>
        <v>0</v>
      </c>
      <c r="J27" s="165">
        <f>+I27/$E$3</f>
        <v>0</v>
      </c>
      <c r="K27" s="166"/>
    </row>
    <row r="28" spans="1:11">
      <c r="A28" s="158"/>
      <c r="B28" s="163" t="s">
        <v>175</v>
      </c>
      <c r="C28" s="160"/>
      <c r="D28" s="168"/>
      <c r="E28" s="161"/>
      <c r="F28" s="173"/>
      <c r="G28" s="174">
        <v>1.2908999999999999</v>
      </c>
      <c r="H28" s="162">
        <f>+F28*D28*G28</f>
        <v>0</v>
      </c>
      <c r="I28" s="162"/>
      <c r="J28" s="169">
        <f>+H28/$E$3</f>
        <v>0</v>
      </c>
      <c r="K28" s="130"/>
    </row>
    <row r="29" spans="1:11">
      <c r="A29" s="158">
        <v>2.2000000000000002</v>
      </c>
      <c r="B29" s="159" t="s">
        <v>176</v>
      </c>
      <c r="C29" s="160"/>
      <c r="D29" s="161"/>
      <c r="E29" s="161"/>
      <c r="F29" s="162"/>
      <c r="G29" s="175"/>
      <c r="H29" s="162"/>
      <c r="I29" s="164">
        <f>SUM(H30:H39)</f>
        <v>974449.41587582056</v>
      </c>
      <c r="J29" s="165">
        <f>+I29/$E$3</f>
        <v>3.4854299999999999E-3</v>
      </c>
      <c r="K29" s="166"/>
    </row>
    <row r="30" spans="1:11" hidden="1">
      <c r="A30" s="158"/>
      <c r="B30" s="163" t="s">
        <v>177</v>
      </c>
      <c r="C30" s="160" t="s">
        <v>178</v>
      </c>
      <c r="D30" s="168">
        <v>0</v>
      </c>
      <c r="E30" s="161"/>
      <c r="F30" s="162">
        <f t="shared" ref="F30:F39" si="2">+$E$3</f>
        <v>279577961.9375</v>
      </c>
      <c r="G30" s="175">
        <f t="shared" ref="G30:G39" si="3">+$G$28</f>
        <v>1.2908999999999999</v>
      </c>
      <c r="H30" s="162">
        <f t="shared" ref="H30:H39" si="4">+F30*D30*G30</f>
        <v>0</v>
      </c>
      <c r="I30" s="162"/>
      <c r="J30" s="169">
        <f t="shared" ref="J30:J39" si="5">+H30/$E$3</f>
        <v>0</v>
      </c>
      <c r="K30" s="130"/>
    </row>
    <row r="31" spans="1:11" hidden="1">
      <c r="A31" s="158"/>
      <c r="B31" s="163" t="s">
        <v>179</v>
      </c>
      <c r="C31" s="160" t="s">
        <v>178</v>
      </c>
      <c r="D31" s="168">
        <v>0</v>
      </c>
      <c r="E31" s="161"/>
      <c r="F31" s="162">
        <f t="shared" si="2"/>
        <v>279577961.9375</v>
      </c>
      <c r="G31" s="175">
        <f t="shared" si="3"/>
        <v>1.2908999999999999</v>
      </c>
      <c r="H31" s="162">
        <f t="shared" si="4"/>
        <v>0</v>
      </c>
      <c r="I31" s="162"/>
      <c r="J31" s="169">
        <f t="shared" si="5"/>
        <v>0</v>
      </c>
      <c r="K31" s="130"/>
    </row>
    <row r="32" spans="1:11">
      <c r="A32" s="158"/>
      <c r="B32" s="163" t="s">
        <v>180</v>
      </c>
      <c r="C32" s="160" t="s">
        <v>178</v>
      </c>
      <c r="D32" s="168">
        <v>6.9999999999999999E-4</v>
      </c>
      <c r="E32" s="161"/>
      <c r="F32" s="162">
        <f t="shared" si="2"/>
        <v>279577961.9375</v>
      </c>
      <c r="G32" s="175">
        <f t="shared" si="3"/>
        <v>1.2908999999999999</v>
      </c>
      <c r="H32" s="162">
        <f t="shared" si="4"/>
        <v>252635.03374558312</v>
      </c>
      <c r="I32" s="162"/>
      <c r="J32" s="169">
        <f t="shared" si="5"/>
        <v>9.0362999999999999E-4</v>
      </c>
      <c r="K32" s="130"/>
    </row>
    <row r="33" spans="1:11">
      <c r="A33" s="158"/>
      <c r="B33" s="163" t="s">
        <v>181</v>
      </c>
      <c r="C33" s="160" t="s">
        <v>178</v>
      </c>
      <c r="D33" s="168">
        <v>6.9999999999999999E-4</v>
      </c>
      <c r="E33" s="161"/>
      <c r="F33" s="162">
        <f t="shared" si="2"/>
        <v>279577961.9375</v>
      </c>
      <c r="G33" s="175">
        <f t="shared" si="3"/>
        <v>1.2908999999999999</v>
      </c>
      <c r="H33" s="162">
        <f t="shared" si="4"/>
        <v>252635.03374558312</v>
      </c>
      <c r="I33" s="162"/>
      <c r="J33" s="169">
        <f t="shared" si="5"/>
        <v>9.0362999999999999E-4</v>
      </c>
      <c r="K33" s="130"/>
    </row>
    <row r="34" spans="1:11">
      <c r="A34" s="158"/>
      <c r="B34" s="163" t="s">
        <v>182</v>
      </c>
      <c r="C34" s="160" t="s">
        <v>178</v>
      </c>
      <c r="D34" s="168">
        <v>0</v>
      </c>
      <c r="E34" s="161"/>
      <c r="F34" s="162">
        <f t="shared" si="2"/>
        <v>279577961.9375</v>
      </c>
      <c r="G34" s="175">
        <f t="shared" si="3"/>
        <v>1.2908999999999999</v>
      </c>
      <c r="H34" s="162">
        <f t="shared" si="4"/>
        <v>0</v>
      </c>
      <c r="I34" s="162"/>
      <c r="J34" s="169">
        <f t="shared" si="5"/>
        <v>0</v>
      </c>
      <c r="K34" s="130"/>
    </row>
    <row r="35" spans="1:11">
      <c r="A35" s="158"/>
      <c r="B35" s="163" t="s">
        <v>183</v>
      </c>
      <c r="C35" s="160" t="s">
        <v>178</v>
      </c>
      <c r="D35" s="168">
        <v>6.9999999999999999E-4</v>
      </c>
      <c r="E35" s="161"/>
      <c r="F35" s="162">
        <f t="shared" si="2"/>
        <v>279577961.9375</v>
      </c>
      <c r="G35" s="175">
        <f t="shared" si="3"/>
        <v>1.2908999999999999</v>
      </c>
      <c r="H35" s="162">
        <f t="shared" si="4"/>
        <v>252635.03374558312</v>
      </c>
      <c r="I35" s="162"/>
      <c r="J35" s="169">
        <f t="shared" si="5"/>
        <v>9.0362999999999999E-4</v>
      </c>
      <c r="K35" s="130"/>
    </row>
    <row r="36" spans="1:11">
      <c r="A36" s="158"/>
      <c r="B36" s="163"/>
      <c r="C36" s="160"/>
      <c r="D36" s="168"/>
      <c r="E36" s="161"/>
      <c r="F36" s="162"/>
      <c r="G36" s="175"/>
      <c r="H36" s="162"/>
      <c r="I36" s="162"/>
      <c r="J36" s="169"/>
      <c r="K36" s="130"/>
    </row>
    <row r="37" spans="1:11">
      <c r="A37" s="158"/>
      <c r="B37" s="163"/>
      <c r="C37" s="160"/>
      <c r="D37" s="168"/>
      <c r="E37" s="161"/>
      <c r="F37" s="162"/>
      <c r="G37" s="175"/>
      <c r="H37" s="162"/>
      <c r="I37" s="162"/>
      <c r="J37" s="169"/>
      <c r="K37" s="130"/>
    </row>
    <row r="38" spans="1:11">
      <c r="A38" s="158"/>
      <c r="B38" s="163" t="s">
        <v>184</v>
      </c>
      <c r="C38" s="160" t="s">
        <v>178</v>
      </c>
      <c r="D38" s="168">
        <v>5.9999999999999995E-4</v>
      </c>
      <c r="E38" s="161"/>
      <c r="F38" s="162">
        <f t="shared" si="2"/>
        <v>279577961.9375</v>
      </c>
      <c r="G38" s="175">
        <f t="shared" si="3"/>
        <v>1.2908999999999999</v>
      </c>
      <c r="H38" s="162">
        <f t="shared" si="4"/>
        <v>216544.31463907124</v>
      </c>
      <c r="I38" s="162"/>
      <c r="J38" s="169">
        <f t="shared" si="5"/>
        <v>7.7453999999999999E-4</v>
      </c>
      <c r="K38" s="130"/>
    </row>
    <row r="39" spans="1:11" hidden="1">
      <c r="A39" s="158"/>
      <c r="B39" s="163" t="s">
        <v>185</v>
      </c>
      <c r="C39" s="160" t="s">
        <v>178</v>
      </c>
      <c r="D39" s="168">
        <v>0</v>
      </c>
      <c r="E39" s="161"/>
      <c r="F39" s="162">
        <f t="shared" si="2"/>
        <v>279577961.9375</v>
      </c>
      <c r="G39" s="175">
        <f t="shared" si="3"/>
        <v>1.2908999999999999</v>
      </c>
      <c r="H39" s="162">
        <f t="shared" si="4"/>
        <v>0</v>
      </c>
      <c r="I39" s="162"/>
      <c r="J39" s="169">
        <f t="shared" si="5"/>
        <v>0</v>
      </c>
      <c r="K39" s="130"/>
    </row>
    <row r="40" spans="1:11">
      <c r="A40" s="158">
        <v>2.2999999999999998</v>
      </c>
      <c r="B40" s="159" t="s">
        <v>186</v>
      </c>
      <c r="C40" s="160"/>
      <c r="D40" s="161"/>
      <c r="E40" s="161"/>
      <c r="F40" s="162"/>
      <c r="G40" s="175"/>
      <c r="H40" s="162"/>
      <c r="I40" s="164">
        <f>SUM(H41:H48)</f>
        <v>51501456.164992459</v>
      </c>
      <c r="J40" s="165">
        <f>+I40/$E$3</f>
        <v>0.18421143000000004</v>
      </c>
      <c r="K40" s="166"/>
    </row>
    <row r="41" spans="1:11">
      <c r="A41" s="158"/>
      <c r="B41" s="163" t="s">
        <v>187</v>
      </c>
      <c r="C41" s="160" t="s">
        <v>178</v>
      </c>
      <c r="D41" s="168">
        <v>0.05</v>
      </c>
      <c r="E41" s="161"/>
      <c r="F41" s="162">
        <f t="shared" ref="F41:F48" si="6">+$E$3</f>
        <v>279577961.9375</v>
      </c>
      <c r="G41" s="175">
        <f t="shared" ref="G41:G48" si="7">+$G$28</f>
        <v>1.2908999999999999</v>
      </c>
      <c r="H41" s="162">
        <f t="shared" ref="H41:H48" si="8">+F41*D41*G41</f>
        <v>18045359.553255938</v>
      </c>
      <c r="I41" s="162"/>
      <c r="J41" s="169">
        <f t="shared" ref="J41:J47" si="9">+H41/$E$3</f>
        <v>6.4545000000000005E-2</v>
      </c>
      <c r="K41" s="130"/>
    </row>
    <row r="42" spans="1:11">
      <c r="A42" s="158"/>
      <c r="B42" s="176" t="s">
        <v>188</v>
      </c>
      <c r="C42" s="160" t="s">
        <v>178</v>
      </c>
      <c r="D42" s="168">
        <v>0.02</v>
      </c>
      <c r="E42" s="161"/>
      <c r="F42" s="162">
        <f t="shared" si="6"/>
        <v>279577961.9375</v>
      </c>
      <c r="G42" s="175">
        <f t="shared" si="7"/>
        <v>1.2908999999999999</v>
      </c>
      <c r="H42" s="162">
        <f t="shared" si="8"/>
        <v>7218143.8213023748</v>
      </c>
      <c r="I42" s="162"/>
      <c r="J42" s="169">
        <f>+H42/$E$3</f>
        <v>2.5818000000000001E-2</v>
      </c>
      <c r="K42" s="130"/>
    </row>
    <row r="43" spans="1:11">
      <c r="A43" s="158"/>
      <c r="B43" s="176" t="s">
        <v>189</v>
      </c>
      <c r="C43" s="160" t="s">
        <v>178</v>
      </c>
      <c r="D43" s="168">
        <v>0.02</v>
      </c>
      <c r="E43" s="161"/>
      <c r="F43" s="162">
        <f t="shared" si="6"/>
        <v>279577961.9375</v>
      </c>
      <c r="G43" s="175">
        <f t="shared" si="7"/>
        <v>1.2908999999999999</v>
      </c>
      <c r="H43" s="162">
        <f t="shared" si="8"/>
        <v>7218143.8213023748</v>
      </c>
      <c r="I43" s="162"/>
      <c r="J43" s="169">
        <f t="shared" si="9"/>
        <v>2.5818000000000001E-2</v>
      </c>
      <c r="K43" s="130"/>
    </row>
    <row r="44" spans="1:11">
      <c r="A44" s="158"/>
      <c r="B44" s="176" t="s">
        <v>190</v>
      </c>
      <c r="C44" s="160" t="s">
        <v>178</v>
      </c>
      <c r="D44" s="168">
        <v>0.02</v>
      </c>
      <c r="E44" s="161"/>
      <c r="F44" s="162">
        <f t="shared" si="6"/>
        <v>279577961.9375</v>
      </c>
      <c r="G44" s="175">
        <f t="shared" si="7"/>
        <v>1.2908999999999999</v>
      </c>
      <c r="H44" s="162">
        <f t="shared" si="8"/>
        <v>7218143.8213023748</v>
      </c>
      <c r="I44" s="162"/>
      <c r="J44" s="169">
        <f t="shared" si="9"/>
        <v>2.5818000000000001E-2</v>
      </c>
      <c r="K44" s="130"/>
    </row>
    <row r="45" spans="1:11">
      <c r="A45" s="158"/>
      <c r="B45" s="176" t="s">
        <v>191</v>
      </c>
      <c r="C45" s="160" t="s">
        <v>178</v>
      </c>
      <c r="D45" s="168">
        <v>0.02</v>
      </c>
      <c r="E45" s="161"/>
      <c r="F45" s="162">
        <f t="shared" si="6"/>
        <v>279577961.9375</v>
      </c>
      <c r="G45" s="175">
        <f t="shared" si="7"/>
        <v>1.2908999999999999</v>
      </c>
      <c r="H45" s="162">
        <f t="shared" si="8"/>
        <v>7218143.8213023748</v>
      </c>
      <c r="I45" s="162"/>
      <c r="J45" s="169">
        <f t="shared" si="9"/>
        <v>2.5818000000000001E-2</v>
      </c>
      <c r="K45" s="130"/>
    </row>
    <row r="46" spans="1:11">
      <c r="A46" s="158"/>
      <c r="B46" s="163" t="s">
        <v>192</v>
      </c>
      <c r="C46" s="160" t="s">
        <v>178</v>
      </c>
      <c r="D46" s="168">
        <v>4.0000000000000001E-3</v>
      </c>
      <c r="E46" s="161"/>
      <c r="F46" s="162">
        <f t="shared" si="6"/>
        <v>279577961.9375</v>
      </c>
      <c r="G46" s="175">
        <f t="shared" si="7"/>
        <v>1.2908999999999999</v>
      </c>
      <c r="H46" s="162">
        <f t="shared" si="8"/>
        <v>1443628.7642604748</v>
      </c>
      <c r="I46" s="162"/>
      <c r="J46" s="169">
        <f t="shared" si="9"/>
        <v>5.1635999999999991E-3</v>
      </c>
      <c r="K46" s="130"/>
    </row>
    <row r="47" spans="1:11">
      <c r="A47" s="177"/>
      <c r="B47" s="163" t="s">
        <v>193</v>
      </c>
      <c r="C47" s="160" t="s">
        <v>178</v>
      </c>
      <c r="D47" s="168">
        <v>3.7000000000000002E-3</v>
      </c>
      <c r="E47" s="161"/>
      <c r="F47" s="162">
        <f t="shared" si="6"/>
        <v>279577961.9375</v>
      </c>
      <c r="G47" s="175">
        <f t="shared" si="7"/>
        <v>1.2908999999999999</v>
      </c>
      <c r="H47" s="162">
        <f t="shared" si="8"/>
        <v>1335356.6069409393</v>
      </c>
      <c r="I47" s="162"/>
      <c r="J47" s="169">
        <f t="shared" si="9"/>
        <v>4.7763299999999996E-3</v>
      </c>
      <c r="K47" s="130"/>
    </row>
    <row r="48" spans="1:11" ht="15.75" thickBot="1">
      <c r="A48" s="177"/>
      <c r="B48" s="176" t="s">
        <v>194</v>
      </c>
      <c r="C48" s="160" t="s">
        <v>178</v>
      </c>
      <c r="D48" s="168">
        <v>5.0000000000000001E-3</v>
      </c>
      <c r="E48" s="161"/>
      <c r="F48" s="162">
        <f t="shared" si="6"/>
        <v>279577961.9375</v>
      </c>
      <c r="G48" s="175">
        <f t="shared" si="7"/>
        <v>1.2908999999999999</v>
      </c>
      <c r="H48" s="162">
        <f t="shared" si="8"/>
        <v>1804535.9553255937</v>
      </c>
      <c r="I48" s="162"/>
      <c r="J48" s="169">
        <f>+H48/$E$3</f>
        <v>6.4545000000000002E-3</v>
      </c>
      <c r="K48" s="130"/>
    </row>
    <row r="49" spans="1:11" ht="15.75" thickBot="1">
      <c r="A49" s="178"/>
      <c r="B49" s="179" t="s">
        <v>195</v>
      </c>
      <c r="C49" s="180"/>
      <c r="D49" s="181"/>
      <c r="E49" s="181"/>
      <c r="F49" s="182"/>
      <c r="G49" s="183"/>
      <c r="H49" s="184"/>
      <c r="I49" s="185">
        <f>SUM(I9:I48)</f>
        <v>64540637.580868281</v>
      </c>
      <c r="J49" s="186">
        <f>SUM(J8:J48)/3</f>
        <v>0.23085023273506947</v>
      </c>
      <c r="K49" s="166"/>
    </row>
    <row r="50" spans="1:11">
      <c r="A50" s="187"/>
      <c r="B50" s="188" t="s">
        <v>196</v>
      </c>
      <c r="C50" s="153"/>
      <c r="D50" s="154"/>
      <c r="E50" s="154"/>
      <c r="F50" s="155"/>
      <c r="G50" s="156"/>
      <c r="H50" s="155"/>
      <c r="I50" s="155"/>
      <c r="J50" s="189">
        <v>0</v>
      </c>
      <c r="K50" s="130"/>
    </row>
    <row r="51" spans="1:11" ht="15.75" thickBot="1">
      <c r="A51" s="177"/>
      <c r="B51" s="190" t="s">
        <v>197</v>
      </c>
      <c r="C51" s="160"/>
      <c r="D51" s="161"/>
      <c r="E51" s="161"/>
      <c r="F51" s="162"/>
      <c r="G51" s="163"/>
      <c r="H51" s="162"/>
      <c r="I51" s="162"/>
      <c r="J51" s="169">
        <v>0.06</v>
      </c>
      <c r="K51" s="130"/>
    </row>
    <row r="52" spans="1:11" ht="15.75" hidden="1" thickBot="1">
      <c r="A52" s="177"/>
      <c r="B52" s="190" t="s">
        <v>198</v>
      </c>
      <c r="C52" s="160"/>
      <c r="D52" s="161"/>
      <c r="E52" s="161"/>
      <c r="F52" s="162"/>
      <c r="G52" s="163"/>
      <c r="H52" s="162"/>
      <c r="I52" s="191"/>
      <c r="J52" s="169">
        <f>J51*I52</f>
        <v>0</v>
      </c>
      <c r="K52" s="130"/>
    </row>
    <row r="53" spans="1:11" ht="15.75" thickBot="1">
      <c r="A53" s="178"/>
      <c r="B53" s="179" t="s">
        <v>199</v>
      </c>
      <c r="C53" s="180"/>
      <c r="D53" s="181"/>
      <c r="E53" s="181"/>
      <c r="F53" s="182"/>
      <c r="G53" s="183"/>
      <c r="H53" s="184"/>
      <c r="I53" s="185"/>
      <c r="J53" s="186">
        <f>SUM(J49:J52)</f>
        <v>0.29085023273506949</v>
      </c>
      <c r="K53" s="166"/>
    </row>
    <row r="54" spans="1:11">
      <c r="A54" s="132"/>
      <c r="B54" s="131"/>
      <c r="C54" s="133"/>
      <c r="D54" s="134"/>
      <c r="E54" s="134"/>
      <c r="F54" s="135"/>
      <c r="G54" s="131"/>
      <c r="H54" s="135"/>
      <c r="I54" s="135"/>
      <c r="J54" s="138"/>
      <c r="K54" s="130"/>
    </row>
    <row r="55" spans="1:11">
      <c r="A55" s="192"/>
      <c r="B55" s="192"/>
      <c r="C55" s="192"/>
      <c r="D55" s="134"/>
      <c r="E55" s="134"/>
      <c r="F55" s="135"/>
      <c r="G55" s="131"/>
      <c r="H55" s="135"/>
      <c r="I55" s="135"/>
      <c r="J55" s="138"/>
      <c r="K55" s="130"/>
    </row>
    <row r="57" spans="1:11" s="150" customFormat="1" ht="26.25" hidden="1" thickBot="1">
      <c r="A57" s="193"/>
      <c r="B57" s="146" t="s">
        <v>200</v>
      </c>
      <c r="C57" s="146"/>
      <c r="D57" s="145" t="s">
        <v>201</v>
      </c>
      <c r="E57" s="147" t="s">
        <v>202</v>
      </c>
      <c r="F57" s="146" t="s">
        <v>203</v>
      </c>
      <c r="H57" s="194"/>
      <c r="I57" s="194"/>
      <c r="J57" s="195"/>
      <c r="K57" s="149"/>
    </row>
    <row r="58" spans="1:11" hidden="1">
      <c r="A58" s="132"/>
      <c r="B58" s="196" t="s">
        <v>204</v>
      </c>
      <c r="C58" s="197"/>
      <c r="D58" s="198"/>
      <c r="E58" s="199">
        <v>0.02</v>
      </c>
      <c r="F58" s="198"/>
      <c r="G58" s="131"/>
      <c r="H58" s="135"/>
      <c r="I58" s="135"/>
      <c r="J58" s="138"/>
      <c r="K58" s="130"/>
    </row>
    <row r="59" spans="1:11" hidden="1">
      <c r="A59" s="132"/>
      <c r="B59" s="200" t="s">
        <v>205</v>
      </c>
      <c r="C59" s="201"/>
      <c r="D59" s="202"/>
      <c r="E59" s="203">
        <v>0.01</v>
      </c>
      <c r="F59" s="202"/>
      <c r="G59" s="131"/>
      <c r="H59" s="135"/>
      <c r="I59" s="135"/>
      <c r="J59" s="138"/>
      <c r="K59" s="130"/>
    </row>
    <row r="60" spans="1:11" hidden="1">
      <c r="A60" s="132"/>
      <c r="B60" s="200" t="s">
        <v>206</v>
      </c>
      <c r="C60" s="201"/>
      <c r="D60" s="202">
        <v>53000000</v>
      </c>
      <c r="E60" s="203">
        <v>7.4999999999999997E-3</v>
      </c>
      <c r="F60" s="202"/>
      <c r="G60" s="131"/>
      <c r="H60" s="135"/>
      <c r="I60" s="135"/>
      <c r="J60" s="138"/>
      <c r="K60" s="130"/>
    </row>
    <row r="61" spans="1:11" hidden="1">
      <c r="A61" s="132"/>
      <c r="B61" s="200" t="s">
        <v>207</v>
      </c>
      <c r="C61" s="201"/>
      <c r="D61" s="202"/>
      <c r="E61" s="204">
        <v>0.01</v>
      </c>
      <c r="F61" s="202"/>
      <c r="G61" s="131"/>
      <c r="H61" s="135"/>
      <c r="I61" s="135"/>
      <c r="J61" s="138"/>
      <c r="K61" s="130"/>
    </row>
    <row r="62" spans="1:11" hidden="1">
      <c r="A62" s="132"/>
      <c r="B62" s="200" t="s">
        <v>208</v>
      </c>
      <c r="C62" s="201"/>
      <c r="D62" s="202"/>
      <c r="E62" s="203"/>
      <c r="F62" s="202">
        <v>5530</v>
      </c>
      <c r="G62" s="131"/>
      <c r="H62" s="135"/>
      <c r="I62" s="135"/>
      <c r="J62" s="138"/>
      <c r="K62" s="130"/>
    </row>
    <row r="63" spans="1:11" hidden="1">
      <c r="A63" s="132"/>
      <c r="B63" s="200" t="s">
        <v>209</v>
      </c>
      <c r="C63" s="201"/>
      <c r="D63" s="202"/>
      <c r="E63" s="203">
        <v>0.05</v>
      </c>
      <c r="F63" s="202"/>
      <c r="G63" s="131"/>
      <c r="H63" s="135"/>
      <c r="I63" s="135"/>
      <c r="J63" s="138"/>
      <c r="K63" s="130"/>
    </row>
    <row r="64" spans="1:11" ht="15.75" hidden="1" thickBot="1">
      <c r="A64" s="132"/>
      <c r="B64" s="205" t="s">
        <v>210</v>
      </c>
      <c r="C64" s="206"/>
      <c r="D64" s="207"/>
      <c r="E64" s="208">
        <v>4.0000000000000001E-3</v>
      </c>
      <c r="F64" s="207"/>
      <c r="G64" s="131"/>
      <c r="H64" s="135"/>
      <c r="I64" s="135"/>
      <c r="J64" s="138"/>
      <c r="K64" s="130"/>
    </row>
  </sheetData>
  <mergeCells count="3">
    <mergeCell ref="A1:J1"/>
    <mergeCell ref="A4:C4"/>
    <mergeCell ref="A3:C3"/>
  </mergeCells>
  <pageMargins left="0.70866141732283472" right="0.70866141732283472" top="0.74803149606299213" bottom="0.74803149606299213" header="0.31496062992125984" footer="0.31496062992125984"/>
  <pageSetup paperSize="119" scale="50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9EFF2-72A2-42D7-B516-66B22D01D022}">
  <dimension ref="C4:H9"/>
  <sheetViews>
    <sheetView workbookViewId="0">
      <selection activeCell="D13" sqref="D13"/>
    </sheetView>
  </sheetViews>
  <sheetFormatPr baseColWidth="10" defaultRowHeight="15"/>
  <cols>
    <col min="4" max="4" width="28.85546875" customWidth="1"/>
    <col min="7" max="7" width="20.5703125" customWidth="1"/>
    <col min="8" max="8" width="19.85546875" customWidth="1"/>
  </cols>
  <sheetData>
    <row r="4" spans="3:8" ht="15.75" thickBot="1"/>
    <row r="5" spans="3:8" ht="15.75" thickBot="1">
      <c r="C5" s="384" t="s">
        <v>214</v>
      </c>
      <c r="D5" s="385"/>
      <c r="E5" s="385"/>
      <c r="F5" s="385"/>
      <c r="G5" s="385"/>
      <c r="H5" s="386"/>
    </row>
    <row r="6" spans="3:8" ht="22.5" customHeight="1">
      <c r="C6" s="215"/>
      <c r="D6" s="216" t="s">
        <v>211</v>
      </c>
      <c r="E6" s="217" t="s">
        <v>14</v>
      </c>
      <c r="F6" s="218">
        <v>15</v>
      </c>
      <c r="G6" s="219">
        <v>839900</v>
      </c>
      <c r="H6" s="220">
        <f>F6*G6</f>
        <v>12598500</v>
      </c>
    </row>
    <row r="7" spans="3:8" ht="24">
      <c r="C7" s="209"/>
      <c r="D7" s="210" t="s">
        <v>212</v>
      </c>
      <c r="E7" s="211" t="s">
        <v>14</v>
      </c>
      <c r="F7" s="212">
        <v>15</v>
      </c>
      <c r="G7" s="213">
        <v>839900</v>
      </c>
      <c r="H7" s="214">
        <f>F7*G7</f>
        <v>12598500</v>
      </c>
    </row>
    <row r="8" spans="3:8" ht="24.75" thickBot="1">
      <c r="C8" s="221"/>
      <c r="D8" s="222" t="s">
        <v>213</v>
      </c>
      <c r="E8" s="223" t="s">
        <v>14</v>
      </c>
      <c r="F8" s="224">
        <v>12</v>
      </c>
      <c r="G8" s="225">
        <v>839900</v>
      </c>
      <c r="H8" s="226">
        <f>F8*G8</f>
        <v>10078800</v>
      </c>
    </row>
    <row r="9" spans="3:8" ht="15.75" thickBot="1">
      <c r="E9" s="384" t="s">
        <v>135</v>
      </c>
      <c r="F9" s="385"/>
      <c r="G9" s="386"/>
      <c r="H9" s="227">
        <f>SUM(H6:H8)</f>
        <v>35275800</v>
      </c>
    </row>
  </sheetData>
  <mergeCells count="2">
    <mergeCell ref="C5:H5"/>
    <mergeCell ref="E9:G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09CEB-C07D-45D8-B291-3EE69CAAA4C6}">
  <dimension ref="A1:L96"/>
  <sheetViews>
    <sheetView zoomScale="80" zoomScaleNormal="80" workbookViewId="0">
      <selection activeCell="A2" sqref="A2:G2"/>
    </sheetView>
  </sheetViews>
  <sheetFormatPr baseColWidth="10" defaultColWidth="11.42578125" defaultRowHeight="15"/>
  <cols>
    <col min="2" max="2" width="8.5703125" customWidth="1"/>
    <col min="3" max="3" width="62.85546875" style="8" customWidth="1"/>
    <col min="4" max="4" width="12.7109375" customWidth="1"/>
    <col min="6" max="6" width="21.28515625" customWidth="1"/>
    <col min="7" max="7" width="29.42578125" customWidth="1"/>
    <col min="10" max="10" width="18.140625" style="337" customWidth="1"/>
    <col min="11" max="11" width="16.85546875" style="337" customWidth="1"/>
  </cols>
  <sheetData>
    <row r="1" spans="1:12" ht="15.75" thickBot="1">
      <c r="A1" s="12"/>
      <c r="B1" s="12"/>
      <c r="C1" s="13"/>
      <c r="D1" s="12"/>
      <c r="E1" s="12"/>
      <c r="F1" s="12"/>
      <c r="G1" s="12"/>
    </row>
    <row r="2" spans="1:12" ht="37.5" customHeight="1" thickBot="1">
      <c r="A2" s="349" t="s">
        <v>232</v>
      </c>
      <c r="B2" s="350"/>
      <c r="C2" s="350"/>
      <c r="D2" s="350"/>
      <c r="E2" s="350"/>
      <c r="F2" s="350"/>
      <c r="G2" s="351"/>
      <c r="L2" s="56"/>
    </row>
    <row r="3" spans="1:12" ht="15.75">
      <c r="A3" s="271"/>
      <c r="B3" s="260"/>
      <c r="C3" s="261"/>
      <c r="D3" s="262"/>
      <c r="E3" s="262"/>
      <c r="F3" s="262"/>
      <c r="G3" s="263"/>
    </row>
    <row r="4" spans="1:12" ht="16.5" thickBot="1">
      <c r="A4" s="272" t="s">
        <v>216</v>
      </c>
      <c r="B4" s="273" t="s">
        <v>1</v>
      </c>
      <c r="C4" s="296" t="s">
        <v>2</v>
      </c>
      <c r="D4" s="285" t="s">
        <v>3</v>
      </c>
      <c r="E4" s="285" t="s">
        <v>4</v>
      </c>
      <c r="F4" s="285" t="s">
        <v>5</v>
      </c>
      <c r="G4" s="297" t="s">
        <v>6</v>
      </c>
      <c r="J4" s="338" t="s">
        <v>5</v>
      </c>
    </row>
    <row r="5" spans="1:12" ht="71.25">
      <c r="A5" s="267">
        <v>1</v>
      </c>
      <c r="B5" s="286" t="s">
        <v>7</v>
      </c>
      <c r="C5" s="298" t="s">
        <v>8</v>
      </c>
      <c r="D5" s="312" t="s">
        <v>3</v>
      </c>
      <c r="E5" s="312">
        <v>800</v>
      </c>
      <c r="F5" s="342">
        <v>27591.696599999999</v>
      </c>
      <c r="G5" s="332">
        <f t="shared" ref="G5:G24" si="0">E5*F5</f>
        <v>22073357.280000001</v>
      </c>
      <c r="J5" s="339">
        <v>21374</v>
      </c>
      <c r="K5" s="340">
        <f>J5*1.2909</f>
        <v>27591.696599999999</v>
      </c>
    </row>
    <row r="6" spans="1:12" ht="28.5">
      <c r="A6" s="258">
        <v>2</v>
      </c>
      <c r="B6" s="287">
        <v>19006</v>
      </c>
      <c r="C6" s="299" t="s">
        <v>34</v>
      </c>
      <c r="D6" s="313" t="s">
        <v>3</v>
      </c>
      <c r="E6" s="313">
        <v>25.5</v>
      </c>
      <c r="F6" s="343">
        <v>34854.299999999996</v>
      </c>
      <c r="G6" s="333">
        <f t="shared" si="0"/>
        <v>888784.64999999991</v>
      </c>
      <c r="J6" s="339">
        <v>27000</v>
      </c>
      <c r="K6" s="340">
        <f t="shared" ref="K6:K69" si="1">J6*1.2909</f>
        <v>34854.299999999996</v>
      </c>
    </row>
    <row r="7" spans="1:12" ht="28.5">
      <c r="A7" s="258">
        <v>3</v>
      </c>
      <c r="B7" s="288"/>
      <c r="C7" s="299" t="s">
        <v>9</v>
      </c>
      <c r="D7" s="313" t="s">
        <v>3</v>
      </c>
      <c r="E7" s="313">
        <v>850</v>
      </c>
      <c r="F7" s="343">
        <v>18693.5229</v>
      </c>
      <c r="G7" s="333">
        <f t="shared" si="0"/>
        <v>15889494.465</v>
      </c>
      <c r="J7" s="339">
        <v>14481</v>
      </c>
      <c r="K7" s="340">
        <f t="shared" si="1"/>
        <v>18693.5229</v>
      </c>
    </row>
    <row r="8" spans="1:12" ht="28.5">
      <c r="A8" s="258">
        <v>4</v>
      </c>
      <c r="B8" s="288"/>
      <c r="C8" s="299" t="s">
        <v>10</v>
      </c>
      <c r="D8" s="313" t="s">
        <v>3</v>
      </c>
      <c r="E8" s="313">
        <v>850</v>
      </c>
      <c r="F8" s="343">
        <v>55233.738299999997</v>
      </c>
      <c r="G8" s="333">
        <f t="shared" si="0"/>
        <v>46948677.555</v>
      </c>
      <c r="J8" s="339">
        <v>42787</v>
      </c>
      <c r="K8" s="340">
        <f t="shared" si="1"/>
        <v>55233.738299999997</v>
      </c>
    </row>
    <row r="9" spans="1:12">
      <c r="A9" s="258">
        <v>5</v>
      </c>
      <c r="B9" s="288"/>
      <c r="C9" s="299" t="s">
        <v>11</v>
      </c>
      <c r="D9" s="313" t="s">
        <v>12</v>
      </c>
      <c r="E9" s="313">
        <v>15</v>
      </c>
      <c r="F9" s="343">
        <v>94989.585599999991</v>
      </c>
      <c r="G9" s="333">
        <f t="shared" si="0"/>
        <v>1424843.784</v>
      </c>
      <c r="J9" s="339">
        <v>73584</v>
      </c>
      <c r="K9" s="340">
        <f t="shared" si="1"/>
        <v>94989.585599999991</v>
      </c>
    </row>
    <row r="10" spans="1:12" ht="85.5">
      <c r="A10" s="258">
        <v>6</v>
      </c>
      <c r="B10" s="288"/>
      <c r="C10" s="299" t="s">
        <v>13</v>
      </c>
      <c r="D10" s="313" t="s">
        <v>14</v>
      </c>
      <c r="E10" s="313">
        <v>4</v>
      </c>
      <c r="F10" s="343">
        <v>857378.34389999998</v>
      </c>
      <c r="G10" s="333">
        <f t="shared" si="0"/>
        <v>3429513.3755999999</v>
      </c>
      <c r="J10" s="339">
        <v>664171</v>
      </c>
      <c r="K10" s="340">
        <f t="shared" si="1"/>
        <v>857378.34389999998</v>
      </c>
    </row>
    <row r="11" spans="1:12" ht="42.75">
      <c r="A11" s="229">
        <v>7</v>
      </c>
      <c r="B11" s="288"/>
      <c r="C11" s="299" t="s">
        <v>15</v>
      </c>
      <c r="D11" s="313" t="s">
        <v>14</v>
      </c>
      <c r="E11" s="313">
        <v>3</v>
      </c>
      <c r="F11" s="343">
        <v>78793.954199999993</v>
      </c>
      <c r="G11" s="333">
        <f t="shared" si="0"/>
        <v>236381.86259999999</v>
      </c>
      <c r="J11" s="339">
        <v>61038</v>
      </c>
      <c r="K11" s="340">
        <f t="shared" si="1"/>
        <v>78793.954199999993</v>
      </c>
    </row>
    <row r="12" spans="1:12" ht="57">
      <c r="A12" s="258">
        <v>8</v>
      </c>
      <c r="B12" s="288"/>
      <c r="C12" s="299" t="s">
        <v>16</v>
      </c>
      <c r="D12" s="313" t="s">
        <v>3</v>
      </c>
      <c r="E12" s="313">
        <v>2.7</v>
      </c>
      <c r="F12" s="343">
        <v>138922.78529999999</v>
      </c>
      <c r="G12" s="333">
        <f t="shared" si="0"/>
        <v>375091.52030999999</v>
      </c>
      <c r="J12" s="339">
        <v>107617</v>
      </c>
      <c r="K12" s="340">
        <f t="shared" si="1"/>
        <v>138922.78529999999</v>
      </c>
    </row>
    <row r="13" spans="1:12">
      <c r="A13" s="258">
        <v>9</v>
      </c>
      <c r="B13" s="288"/>
      <c r="C13" s="299" t="s">
        <v>17</v>
      </c>
      <c r="D13" s="313" t="s">
        <v>3</v>
      </c>
      <c r="E13" s="313">
        <v>1.2</v>
      </c>
      <c r="F13" s="343">
        <v>58071.136500000001</v>
      </c>
      <c r="G13" s="333">
        <f t="shared" si="0"/>
        <v>69685.363799999992</v>
      </c>
      <c r="J13" s="339">
        <v>44985</v>
      </c>
      <c r="K13" s="340">
        <f t="shared" si="1"/>
        <v>58071.136500000001</v>
      </c>
    </row>
    <row r="14" spans="1:12">
      <c r="A14" s="258">
        <v>10</v>
      </c>
      <c r="B14" s="288"/>
      <c r="C14" s="299" t="s">
        <v>30</v>
      </c>
      <c r="D14" s="313" t="s">
        <v>14</v>
      </c>
      <c r="E14" s="313">
        <v>8</v>
      </c>
      <c r="F14" s="343">
        <v>66246.406199999998</v>
      </c>
      <c r="G14" s="333">
        <f t="shared" si="0"/>
        <v>529971.24959999998</v>
      </c>
      <c r="J14" s="339">
        <v>51318</v>
      </c>
      <c r="K14" s="340">
        <f t="shared" si="1"/>
        <v>66246.406199999998</v>
      </c>
    </row>
    <row r="15" spans="1:12">
      <c r="A15" s="258">
        <v>11</v>
      </c>
      <c r="B15" s="288"/>
      <c r="C15" s="299" t="s">
        <v>29</v>
      </c>
      <c r="D15" s="313" t="s">
        <v>14</v>
      </c>
      <c r="E15" s="313">
        <v>12</v>
      </c>
      <c r="F15" s="343">
        <v>45478.406999999999</v>
      </c>
      <c r="G15" s="333">
        <f t="shared" si="0"/>
        <v>545740.88399999996</v>
      </c>
      <c r="J15" s="339">
        <v>35230</v>
      </c>
      <c r="K15" s="340">
        <f t="shared" si="1"/>
        <v>45478.406999999999</v>
      </c>
    </row>
    <row r="16" spans="1:12">
      <c r="A16" s="258">
        <v>12</v>
      </c>
      <c r="B16" s="288"/>
      <c r="C16" s="299" t="s">
        <v>18</v>
      </c>
      <c r="D16" s="313" t="s">
        <v>19</v>
      </c>
      <c r="E16" s="313">
        <f>9.5*0.6</f>
        <v>5.7</v>
      </c>
      <c r="F16" s="343">
        <v>22914.765899999999</v>
      </c>
      <c r="G16" s="333">
        <f t="shared" si="0"/>
        <v>130614.16562999999</v>
      </c>
      <c r="J16" s="339">
        <v>17751</v>
      </c>
      <c r="K16" s="340">
        <f t="shared" si="1"/>
        <v>22914.765899999999</v>
      </c>
    </row>
    <row r="17" spans="1:11" ht="28.5">
      <c r="A17" s="229">
        <v>13</v>
      </c>
      <c r="B17" s="288"/>
      <c r="C17" s="299" t="s">
        <v>20</v>
      </c>
      <c r="D17" s="313" t="s">
        <v>19</v>
      </c>
      <c r="E17" s="313">
        <f>+E16</f>
        <v>5.7</v>
      </c>
      <c r="F17" s="343">
        <v>28185.510599999998</v>
      </c>
      <c r="G17" s="333">
        <f t="shared" si="0"/>
        <v>160657.41042</v>
      </c>
      <c r="J17" s="339">
        <v>21834</v>
      </c>
      <c r="K17" s="340">
        <f t="shared" si="1"/>
        <v>28185.510599999998</v>
      </c>
    </row>
    <row r="18" spans="1:11" ht="185.25">
      <c r="A18" s="258">
        <v>14</v>
      </c>
      <c r="B18" s="288"/>
      <c r="C18" s="299" t="s">
        <v>27</v>
      </c>
      <c r="D18" s="313" t="s">
        <v>26</v>
      </c>
      <c r="E18" s="313">
        <f>+E16</f>
        <v>5.7</v>
      </c>
      <c r="F18" s="343">
        <v>1030472.5430999999</v>
      </c>
      <c r="G18" s="333">
        <f>E18*F18</f>
        <v>5873693.4956699992</v>
      </c>
      <c r="J18" s="339">
        <v>798259</v>
      </c>
      <c r="K18" s="340">
        <f t="shared" si="1"/>
        <v>1030472.5430999999</v>
      </c>
    </row>
    <row r="19" spans="1:11" ht="156.75">
      <c r="A19" s="258">
        <v>15</v>
      </c>
      <c r="B19" s="288"/>
      <c r="C19" s="299" t="s">
        <v>28</v>
      </c>
      <c r="D19" s="313" t="s">
        <v>26</v>
      </c>
      <c r="E19" s="314">
        <f>7.25*0.45</f>
        <v>3.2625000000000002</v>
      </c>
      <c r="F19" s="343">
        <v>613754.53229999996</v>
      </c>
      <c r="G19" s="333">
        <f>E19*F19</f>
        <v>2002374.1616287499</v>
      </c>
      <c r="J19" s="339">
        <v>475447</v>
      </c>
      <c r="K19" s="340">
        <f t="shared" si="1"/>
        <v>613754.53229999996</v>
      </c>
    </row>
    <row r="20" spans="1:11" ht="28.5">
      <c r="A20" s="258">
        <v>16</v>
      </c>
      <c r="B20" s="288"/>
      <c r="C20" s="299" t="s">
        <v>33</v>
      </c>
      <c r="D20" s="313" t="s">
        <v>14</v>
      </c>
      <c r="E20" s="314">
        <v>1</v>
      </c>
      <c r="F20" s="343">
        <v>1071317.9099999999</v>
      </c>
      <c r="G20" s="333">
        <f>E20*F20</f>
        <v>1071317.9099999999</v>
      </c>
      <c r="J20" s="339">
        <v>829900</v>
      </c>
      <c r="K20" s="340">
        <f t="shared" si="1"/>
        <v>1071317.9099999999</v>
      </c>
    </row>
    <row r="21" spans="1:11">
      <c r="A21" s="258">
        <v>17</v>
      </c>
      <c r="B21" s="288"/>
      <c r="C21" s="299" t="s">
        <v>21</v>
      </c>
      <c r="D21" s="313" t="s">
        <v>14</v>
      </c>
      <c r="E21" s="313">
        <v>1</v>
      </c>
      <c r="F21" s="343">
        <v>919988.28479999991</v>
      </c>
      <c r="G21" s="333">
        <f t="shared" si="0"/>
        <v>919988.28479999991</v>
      </c>
      <c r="J21" s="339">
        <v>712672</v>
      </c>
      <c r="K21" s="340">
        <f t="shared" si="1"/>
        <v>919988.28479999991</v>
      </c>
    </row>
    <row r="22" spans="1:11" ht="57">
      <c r="A22" s="258">
        <v>18</v>
      </c>
      <c r="B22" s="288"/>
      <c r="C22" s="299" t="s">
        <v>25</v>
      </c>
      <c r="D22" s="313" t="s">
        <v>26</v>
      </c>
      <c r="E22" s="313">
        <v>19.2</v>
      </c>
      <c r="F22" s="343">
        <v>190988.655</v>
      </c>
      <c r="G22" s="333">
        <f t="shared" si="0"/>
        <v>3666982.176</v>
      </c>
      <c r="J22" s="339">
        <v>147950</v>
      </c>
      <c r="K22" s="340">
        <f t="shared" si="1"/>
        <v>190988.655</v>
      </c>
    </row>
    <row r="23" spans="1:11">
      <c r="A23" s="229">
        <v>19</v>
      </c>
      <c r="B23" s="288"/>
      <c r="C23" s="299" t="s">
        <v>31</v>
      </c>
      <c r="D23" s="313" t="s">
        <v>3</v>
      </c>
      <c r="E23" s="313">
        <v>850</v>
      </c>
      <c r="F23" s="343">
        <v>14663.3331</v>
      </c>
      <c r="G23" s="333">
        <f t="shared" si="0"/>
        <v>12463833.135</v>
      </c>
      <c r="J23" s="339">
        <v>11359</v>
      </c>
      <c r="K23" s="340">
        <f t="shared" si="1"/>
        <v>14663.3331</v>
      </c>
    </row>
    <row r="24" spans="1:11" ht="71.25">
      <c r="A24" s="258">
        <v>20</v>
      </c>
      <c r="B24" s="288" t="s">
        <v>22</v>
      </c>
      <c r="C24" s="299" t="s">
        <v>23</v>
      </c>
      <c r="D24" s="313" t="s">
        <v>3</v>
      </c>
      <c r="E24" s="313">
        <v>850</v>
      </c>
      <c r="F24" s="343">
        <v>48030.516299999996</v>
      </c>
      <c r="G24" s="333">
        <f t="shared" si="0"/>
        <v>40825938.854999997</v>
      </c>
      <c r="J24" s="339">
        <v>37207</v>
      </c>
      <c r="K24" s="340">
        <f t="shared" si="1"/>
        <v>48030.516299999996</v>
      </c>
    </row>
    <row r="25" spans="1:11" ht="28.5">
      <c r="A25" s="258">
        <v>21</v>
      </c>
      <c r="B25" s="288" t="s">
        <v>105</v>
      </c>
      <c r="C25" s="300" t="s">
        <v>106</v>
      </c>
      <c r="D25" s="313" t="s">
        <v>3</v>
      </c>
      <c r="E25" s="313">
        <v>5</v>
      </c>
      <c r="F25" s="343">
        <v>30758.274299999997</v>
      </c>
      <c r="G25" s="333">
        <f>F25*E25</f>
        <v>153791.37149999998</v>
      </c>
      <c r="J25" s="339">
        <v>23827</v>
      </c>
      <c r="K25" s="340">
        <f t="shared" si="1"/>
        <v>30758.274299999997</v>
      </c>
    </row>
    <row r="26" spans="1:11" ht="43.5">
      <c r="A26" s="258">
        <v>22</v>
      </c>
      <c r="B26" s="289" t="s">
        <v>107</v>
      </c>
      <c r="C26" s="301" t="s">
        <v>108</v>
      </c>
      <c r="D26" s="313" t="s">
        <v>3</v>
      </c>
      <c r="E26" s="313">
        <v>5</v>
      </c>
      <c r="F26" s="343">
        <v>68611.334999999992</v>
      </c>
      <c r="G26" s="333">
        <f>E26*F26</f>
        <v>343056.67499999993</v>
      </c>
      <c r="J26" s="339">
        <v>53150</v>
      </c>
      <c r="K26" s="340">
        <f t="shared" si="1"/>
        <v>68611.334999999992</v>
      </c>
    </row>
    <row r="27" spans="1:11" ht="28.5">
      <c r="A27" s="258">
        <v>23</v>
      </c>
      <c r="B27" s="288" t="s">
        <v>109</v>
      </c>
      <c r="C27" s="300" t="s">
        <v>110</v>
      </c>
      <c r="D27" s="313" t="s">
        <v>3</v>
      </c>
      <c r="E27" s="313">
        <v>15</v>
      </c>
      <c r="F27" s="343">
        <v>43054.096799999999</v>
      </c>
      <c r="G27" s="333">
        <f t="shared" ref="G27:G43" si="2">E27*F27</f>
        <v>645811.45200000005</v>
      </c>
      <c r="J27" s="339">
        <v>33352</v>
      </c>
      <c r="K27" s="340">
        <f t="shared" si="1"/>
        <v>43054.096799999999</v>
      </c>
    </row>
    <row r="28" spans="1:11" ht="43.5">
      <c r="A28" s="258">
        <v>24</v>
      </c>
      <c r="B28" s="288" t="s">
        <v>111</v>
      </c>
      <c r="C28" s="301" t="s">
        <v>112</v>
      </c>
      <c r="D28" s="313" t="s">
        <v>19</v>
      </c>
      <c r="E28" s="313">
        <v>6</v>
      </c>
      <c r="F28" s="343">
        <v>30302.586599999999</v>
      </c>
      <c r="G28" s="333">
        <f t="shared" si="2"/>
        <v>181815.5196</v>
      </c>
      <c r="J28" s="339">
        <v>23474</v>
      </c>
      <c r="K28" s="340">
        <f t="shared" si="1"/>
        <v>30302.586599999999</v>
      </c>
    </row>
    <row r="29" spans="1:11">
      <c r="A29" s="229">
        <v>25</v>
      </c>
      <c r="B29" s="290"/>
      <c r="C29" s="302" t="s">
        <v>113</v>
      </c>
      <c r="D29" s="315"/>
      <c r="E29" s="315"/>
      <c r="F29" s="334"/>
      <c r="G29" s="334"/>
      <c r="J29" s="341"/>
      <c r="K29" s="340">
        <f t="shared" si="1"/>
        <v>0</v>
      </c>
    </row>
    <row r="30" spans="1:11" ht="72">
      <c r="A30" s="258">
        <v>26</v>
      </c>
      <c r="B30" s="288" t="s">
        <v>114</v>
      </c>
      <c r="C30" s="301" t="s">
        <v>115</v>
      </c>
      <c r="D30" s="313" t="s">
        <v>3</v>
      </c>
      <c r="E30" s="313">
        <v>80</v>
      </c>
      <c r="F30" s="343">
        <v>80324.961599999995</v>
      </c>
      <c r="G30" s="333">
        <f t="shared" si="2"/>
        <v>6425996.9279999994</v>
      </c>
      <c r="J30" s="339">
        <v>62224</v>
      </c>
      <c r="K30" s="340">
        <f t="shared" si="1"/>
        <v>80324.961599999995</v>
      </c>
    </row>
    <row r="31" spans="1:11">
      <c r="A31" s="258">
        <v>27</v>
      </c>
      <c r="B31" s="291"/>
      <c r="C31" s="303" t="s">
        <v>75</v>
      </c>
      <c r="D31" s="315"/>
      <c r="E31" s="315"/>
      <c r="F31" s="334"/>
      <c r="G31" s="334"/>
      <c r="J31" s="341"/>
      <c r="K31" s="340">
        <f t="shared" si="1"/>
        <v>0</v>
      </c>
    </row>
    <row r="32" spans="1:11" ht="100.5">
      <c r="A32" s="258">
        <v>28</v>
      </c>
      <c r="B32" s="288" t="s">
        <v>83</v>
      </c>
      <c r="C32" s="301" t="s">
        <v>84</v>
      </c>
      <c r="D32" s="313" t="s">
        <v>14</v>
      </c>
      <c r="E32" s="313">
        <v>4</v>
      </c>
      <c r="F32" s="343">
        <v>639664.1862</v>
      </c>
      <c r="G32" s="333">
        <f t="shared" si="2"/>
        <v>2558656.7448</v>
      </c>
      <c r="J32" s="339">
        <v>495518</v>
      </c>
      <c r="K32" s="340">
        <f t="shared" si="1"/>
        <v>639664.1862</v>
      </c>
    </row>
    <row r="33" spans="1:11">
      <c r="A33" s="258">
        <v>29</v>
      </c>
      <c r="B33" s="290"/>
      <c r="C33" s="265" t="s">
        <v>85</v>
      </c>
      <c r="D33" s="315"/>
      <c r="E33" s="315"/>
      <c r="F33" s="334"/>
      <c r="G33" s="334"/>
      <c r="J33" s="341"/>
      <c r="K33" s="340">
        <f t="shared" si="1"/>
        <v>0</v>
      </c>
    </row>
    <row r="34" spans="1:11" ht="72">
      <c r="A34" s="258">
        <v>30</v>
      </c>
      <c r="B34" s="288" t="s">
        <v>7</v>
      </c>
      <c r="C34" s="301" t="s">
        <v>8</v>
      </c>
      <c r="D34" s="313" t="s">
        <v>3</v>
      </c>
      <c r="E34" s="313">
        <v>100</v>
      </c>
      <c r="F34" s="343">
        <v>27591.696599999999</v>
      </c>
      <c r="G34" s="333">
        <f t="shared" si="2"/>
        <v>2759169.66</v>
      </c>
      <c r="J34" s="339">
        <v>21374</v>
      </c>
      <c r="K34" s="340">
        <f t="shared" si="1"/>
        <v>27591.696599999999</v>
      </c>
    </row>
    <row r="35" spans="1:11" ht="28.5">
      <c r="A35" s="229">
        <v>31</v>
      </c>
      <c r="B35" s="288" t="s">
        <v>116</v>
      </c>
      <c r="C35" s="304" t="s">
        <v>117</v>
      </c>
      <c r="D35" s="313" t="s">
        <v>3</v>
      </c>
      <c r="E35" s="313">
        <v>140</v>
      </c>
      <c r="F35" s="343">
        <v>29546.119199999997</v>
      </c>
      <c r="G35" s="333">
        <f t="shared" si="2"/>
        <v>4136456.6879999996</v>
      </c>
      <c r="J35" s="339">
        <v>22888</v>
      </c>
      <c r="K35" s="340">
        <f t="shared" si="1"/>
        <v>29546.119199999997</v>
      </c>
    </row>
    <row r="36" spans="1:11" ht="57.75">
      <c r="A36" s="258">
        <v>32</v>
      </c>
      <c r="B36" s="288" t="s">
        <v>118</v>
      </c>
      <c r="C36" s="301" t="s">
        <v>119</v>
      </c>
      <c r="D36" s="313" t="s">
        <v>3</v>
      </c>
      <c r="E36" s="313">
        <v>16</v>
      </c>
      <c r="F36" s="343">
        <v>621104.91689999995</v>
      </c>
      <c r="G36" s="333">
        <f t="shared" si="2"/>
        <v>9937678.6703999992</v>
      </c>
      <c r="J36" s="339">
        <v>481141</v>
      </c>
      <c r="K36" s="340">
        <f t="shared" si="1"/>
        <v>621104.91689999995</v>
      </c>
    </row>
    <row r="37" spans="1:11">
      <c r="A37" s="258">
        <v>33</v>
      </c>
      <c r="B37" s="290"/>
      <c r="C37" s="302" t="s">
        <v>120</v>
      </c>
      <c r="D37" s="315"/>
      <c r="E37" s="315"/>
      <c r="F37" s="334"/>
      <c r="G37" s="334"/>
      <c r="J37" s="341"/>
      <c r="K37" s="340">
        <f t="shared" si="1"/>
        <v>0</v>
      </c>
    </row>
    <row r="38" spans="1:11">
      <c r="A38" s="258">
        <v>34</v>
      </c>
      <c r="B38" s="289" t="s">
        <v>121</v>
      </c>
      <c r="C38" s="305" t="s">
        <v>30</v>
      </c>
      <c r="D38" s="313" t="s">
        <v>14</v>
      </c>
      <c r="E38" s="313">
        <v>8</v>
      </c>
      <c r="F38" s="343">
        <v>66246.406199999998</v>
      </c>
      <c r="G38" s="333">
        <f t="shared" si="2"/>
        <v>529971.24959999998</v>
      </c>
      <c r="J38" s="339">
        <v>51318</v>
      </c>
      <c r="K38" s="340">
        <f t="shared" si="1"/>
        <v>66246.406199999998</v>
      </c>
    </row>
    <row r="39" spans="1:11">
      <c r="A39" s="258">
        <v>35</v>
      </c>
      <c r="B39" s="289" t="s">
        <v>122</v>
      </c>
      <c r="C39" s="305" t="s">
        <v>31</v>
      </c>
      <c r="D39" s="313" t="s">
        <v>3</v>
      </c>
      <c r="E39" s="313">
        <v>80</v>
      </c>
      <c r="F39" s="343">
        <v>14663.3331</v>
      </c>
      <c r="G39" s="333">
        <f t="shared" si="2"/>
        <v>1173066.648</v>
      </c>
      <c r="J39" s="339">
        <v>11359</v>
      </c>
      <c r="K39" s="340">
        <f t="shared" si="1"/>
        <v>14663.3331</v>
      </c>
    </row>
    <row r="40" spans="1:11">
      <c r="A40" s="258">
        <v>36</v>
      </c>
      <c r="B40" s="289" t="s">
        <v>123</v>
      </c>
      <c r="C40" s="305" t="s">
        <v>124</v>
      </c>
      <c r="D40" s="313" t="s">
        <v>3</v>
      </c>
      <c r="E40" s="313">
        <v>16</v>
      </c>
      <c r="F40" s="343">
        <v>5869.7222999999994</v>
      </c>
      <c r="G40" s="333">
        <f t="shared" si="2"/>
        <v>93915.556799999991</v>
      </c>
      <c r="J40" s="339">
        <v>4547</v>
      </c>
      <c r="K40" s="340">
        <f t="shared" si="1"/>
        <v>5869.7222999999994</v>
      </c>
    </row>
    <row r="41" spans="1:11">
      <c r="A41" s="229">
        <v>37</v>
      </c>
      <c r="B41" s="289"/>
      <c r="C41" s="305" t="s">
        <v>29</v>
      </c>
      <c r="D41" s="313" t="s">
        <v>14</v>
      </c>
      <c r="E41" s="313">
        <v>8</v>
      </c>
      <c r="F41" s="343">
        <v>45478.406999999999</v>
      </c>
      <c r="G41" s="333">
        <f t="shared" si="2"/>
        <v>363827.25599999999</v>
      </c>
      <c r="J41" s="339">
        <v>35230</v>
      </c>
      <c r="K41" s="340">
        <f t="shared" si="1"/>
        <v>45478.406999999999</v>
      </c>
    </row>
    <row r="42" spans="1:11">
      <c r="A42" s="258">
        <v>38</v>
      </c>
      <c r="B42" s="289" t="s">
        <v>125</v>
      </c>
      <c r="C42" s="305" t="s">
        <v>97</v>
      </c>
      <c r="D42" s="313" t="s">
        <v>14</v>
      </c>
      <c r="E42" s="313">
        <v>7</v>
      </c>
      <c r="F42" s="343">
        <v>7442.0384999999997</v>
      </c>
      <c r="G42" s="333">
        <f t="shared" si="2"/>
        <v>52094.269499999995</v>
      </c>
      <c r="J42" s="339">
        <v>5765</v>
      </c>
      <c r="K42" s="340">
        <f t="shared" si="1"/>
        <v>7442.0384999999997</v>
      </c>
    </row>
    <row r="43" spans="1:11">
      <c r="A43" s="258">
        <v>39</v>
      </c>
      <c r="B43" s="292" t="s">
        <v>54</v>
      </c>
      <c r="C43" s="301" t="s">
        <v>55</v>
      </c>
      <c r="D43" s="313" t="s">
        <v>3</v>
      </c>
      <c r="E43" s="313">
        <v>20</v>
      </c>
      <c r="F43" s="343">
        <v>11087.5401</v>
      </c>
      <c r="G43" s="333">
        <f t="shared" si="2"/>
        <v>221750.802</v>
      </c>
      <c r="J43" s="339">
        <v>8589</v>
      </c>
      <c r="K43" s="340">
        <f t="shared" si="1"/>
        <v>11087.5401</v>
      </c>
    </row>
    <row r="44" spans="1:11">
      <c r="A44" s="258">
        <v>40</v>
      </c>
      <c r="B44" s="290"/>
      <c r="C44" s="265" t="s">
        <v>126</v>
      </c>
      <c r="D44" s="315"/>
      <c r="E44" s="315"/>
      <c r="F44" s="334"/>
      <c r="G44" s="334"/>
      <c r="J44" s="341"/>
      <c r="K44" s="340">
        <f t="shared" si="1"/>
        <v>0</v>
      </c>
    </row>
    <row r="45" spans="1:11" ht="86.25">
      <c r="A45" s="258">
        <v>41</v>
      </c>
      <c r="B45" s="288" t="s">
        <v>67</v>
      </c>
      <c r="C45" s="301" t="s">
        <v>68</v>
      </c>
      <c r="D45" s="313" t="s">
        <v>14</v>
      </c>
      <c r="E45" s="313">
        <v>6</v>
      </c>
      <c r="F45" s="343">
        <v>1055583.1299000001</v>
      </c>
      <c r="G45" s="333">
        <f>F45*E45</f>
        <v>6333498.7794000003</v>
      </c>
      <c r="J45" s="339">
        <v>817711</v>
      </c>
      <c r="K45" s="340">
        <f t="shared" si="1"/>
        <v>1055583.1299000001</v>
      </c>
    </row>
    <row r="46" spans="1:11">
      <c r="A46" s="258">
        <v>42</v>
      </c>
      <c r="B46" s="291"/>
      <c r="C46" s="265" t="s">
        <v>127</v>
      </c>
      <c r="D46" s="315"/>
      <c r="E46" s="315"/>
      <c r="F46" s="334"/>
      <c r="G46" s="334"/>
      <c r="J46" s="341"/>
      <c r="K46" s="340">
        <f t="shared" si="1"/>
        <v>0</v>
      </c>
    </row>
    <row r="47" spans="1:11" ht="42.75">
      <c r="A47" s="229">
        <v>43</v>
      </c>
      <c r="B47" s="288" t="s">
        <v>128</v>
      </c>
      <c r="C47" s="300" t="s">
        <v>129</v>
      </c>
      <c r="D47" s="313" t="s">
        <v>3</v>
      </c>
      <c r="E47" s="313">
        <v>25</v>
      </c>
      <c r="F47" s="343">
        <v>112097.8833</v>
      </c>
      <c r="G47" s="333">
        <f>F47*E47</f>
        <v>2802447.0825</v>
      </c>
      <c r="J47" s="339">
        <v>86837</v>
      </c>
      <c r="K47" s="340">
        <f t="shared" si="1"/>
        <v>112097.8833</v>
      </c>
    </row>
    <row r="48" spans="1:11">
      <c r="A48" s="258">
        <v>44</v>
      </c>
      <c r="B48" s="290"/>
      <c r="C48" s="265" t="s">
        <v>130</v>
      </c>
      <c r="D48" s="315"/>
      <c r="E48" s="315"/>
      <c r="F48" s="334"/>
      <c r="G48" s="334"/>
      <c r="J48" s="341"/>
      <c r="K48" s="340">
        <f t="shared" si="1"/>
        <v>0</v>
      </c>
    </row>
    <row r="49" spans="1:11" ht="57.75">
      <c r="A49" s="258">
        <v>45</v>
      </c>
      <c r="B49" s="288" t="s">
        <v>118</v>
      </c>
      <c r="C49" s="301" t="s">
        <v>119</v>
      </c>
      <c r="D49" s="313" t="s">
        <v>3</v>
      </c>
      <c r="E49" s="313">
        <v>30</v>
      </c>
      <c r="F49" s="343">
        <v>621104.91689999995</v>
      </c>
      <c r="G49" s="333">
        <f>F49*E49</f>
        <v>18633147.506999999</v>
      </c>
      <c r="J49" s="339">
        <v>481141</v>
      </c>
      <c r="K49" s="340">
        <f t="shared" si="1"/>
        <v>621104.91689999995</v>
      </c>
    </row>
    <row r="50" spans="1:11" ht="72">
      <c r="A50" s="258">
        <v>46</v>
      </c>
      <c r="B50" s="288" t="s">
        <v>131</v>
      </c>
      <c r="C50" s="301" t="s">
        <v>132</v>
      </c>
      <c r="D50" s="313" t="s">
        <v>14</v>
      </c>
      <c r="E50" s="313">
        <v>7</v>
      </c>
      <c r="F50" s="343">
        <v>122635.5</v>
      </c>
      <c r="G50" s="333">
        <f>F50*E50</f>
        <v>858448.5</v>
      </c>
      <c r="J50" s="339">
        <v>95000</v>
      </c>
      <c r="K50" s="340">
        <f t="shared" si="1"/>
        <v>122635.5</v>
      </c>
    </row>
    <row r="51" spans="1:11">
      <c r="A51" s="258">
        <v>47</v>
      </c>
      <c r="B51" s="289" t="s">
        <v>133</v>
      </c>
      <c r="C51" s="235" t="s">
        <v>134</v>
      </c>
      <c r="D51" s="313" t="s">
        <v>14</v>
      </c>
      <c r="E51" s="313">
        <v>10</v>
      </c>
      <c r="F51" s="343">
        <v>9790.1855999999989</v>
      </c>
      <c r="G51" s="333">
        <f>F51*E51</f>
        <v>97901.855999999985</v>
      </c>
      <c r="J51" s="339">
        <v>7584</v>
      </c>
      <c r="K51" s="340">
        <f t="shared" si="1"/>
        <v>9790.1855999999989</v>
      </c>
    </row>
    <row r="52" spans="1:11" ht="157.5">
      <c r="A52" s="258">
        <v>48</v>
      </c>
      <c r="B52" s="289"/>
      <c r="C52" s="301" t="s">
        <v>28</v>
      </c>
      <c r="D52" s="313" t="s">
        <v>3</v>
      </c>
      <c r="E52" s="313">
        <f>0.6*2</f>
        <v>1.2</v>
      </c>
      <c r="F52" s="343">
        <v>613754.53229999996</v>
      </c>
      <c r="G52" s="333">
        <f>F52*E52</f>
        <v>736505.43875999993</v>
      </c>
      <c r="J52" s="339">
        <v>475447</v>
      </c>
      <c r="K52" s="340">
        <f t="shared" si="1"/>
        <v>613754.53229999996</v>
      </c>
    </row>
    <row r="53" spans="1:11" hidden="1">
      <c r="A53" s="229">
        <v>49</v>
      </c>
      <c r="B53" s="289"/>
      <c r="C53" s="299" t="s">
        <v>32</v>
      </c>
      <c r="D53" s="313" t="s">
        <v>14</v>
      </c>
      <c r="E53" s="313">
        <v>3</v>
      </c>
      <c r="F53" s="343">
        <v>0</v>
      </c>
      <c r="G53" s="333"/>
      <c r="J53" s="339"/>
      <c r="K53" s="340">
        <f t="shared" si="1"/>
        <v>0</v>
      </c>
    </row>
    <row r="54" spans="1:11" ht="28.5">
      <c r="A54" s="258">
        <v>50</v>
      </c>
      <c r="B54" s="288" t="s">
        <v>42</v>
      </c>
      <c r="C54" s="304" t="s">
        <v>43</v>
      </c>
      <c r="D54" s="313" t="s">
        <v>3</v>
      </c>
      <c r="E54" s="313">
        <v>270</v>
      </c>
      <c r="F54" s="343">
        <v>24836.915999999997</v>
      </c>
      <c r="G54" s="333">
        <f>F54*E54</f>
        <v>6705967.3199999994</v>
      </c>
      <c r="J54" s="339">
        <v>19240</v>
      </c>
      <c r="K54" s="340">
        <f t="shared" si="1"/>
        <v>24836.915999999997</v>
      </c>
    </row>
    <row r="55" spans="1:11">
      <c r="A55" s="258">
        <v>51</v>
      </c>
      <c r="B55" s="288">
        <v>10026</v>
      </c>
      <c r="C55" s="306" t="s">
        <v>44</v>
      </c>
      <c r="D55" s="313" t="s">
        <v>3</v>
      </c>
      <c r="E55" s="313">
        <v>250</v>
      </c>
      <c r="F55" s="343">
        <v>18693.5229</v>
      </c>
      <c r="G55" s="333">
        <f t="shared" ref="G55:G64" si="3">F55*E55</f>
        <v>4673380.7249999996</v>
      </c>
      <c r="J55" s="339">
        <v>14481</v>
      </c>
      <c r="K55" s="340">
        <f t="shared" si="1"/>
        <v>18693.5229</v>
      </c>
    </row>
    <row r="56" spans="1:11" ht="28.5">
      <c r="A56" s="258">
        <v>52</v>
      </c>
      <c r="B56" s="288" t="s">
        <v>45</v>
      </c>
      <c r="C56" s="307" t="s">
        <v>46</v>
      </c>
      <c r="D56" s="313" t="s">
        <v>19</v>
      </c>
      <c r="E56" s="313">
        <v>45</v>
      </c>
      <c r="F56" s="343">
        <v>84787.602899999998</v>
      </c>
      <c r="G56" s="333">
        <f t="shared" si="3"/>
        <v>3815442.1305</v>
      </c>
      <c r="J56" s="339">
        <v>65681</v>
      </c>
      <c r="K56" s="340">
        <f t="shared" si="1"/>
        <v>84787.602899999998</v>
      </c>
    </row>
    <row r="57" spans="1:11" ht="43.5">
      <c r="A57" s="258">
        <v>53</v>
      </c>
      <c r="B57" s="288" t="s">
        <v>47</v>
      </c>
      <c r="C57" s="301" t="s">
        <v>48</v>
      </c>
      <c r="D57" s="313" t="s">
        <v>3</v>
      </c>
      <c r="E57" s="313">
        <v>270</v>
      </c>
      <c r="F57" s="343">
        <v>53058.571799999998</v>
      </c>
      <c r="G57" s="333">
        <f t="shared" si="3"/>
        <v>14325814.386</v>
      </c>
      <c r="J57" s="339">
        <v>41102</v>
      </c>
      <c r="K57" s="340">
        <f t="shared" si="1"/>
        <v>53058.571799999998</v>
      </c>
    </row>
    <row r="58" spans="1:11" ht="57">
      <c r="A58" s="258">
        <v>54</v>
      </c>
      <c r="B58" s="288" t="s">
        <v>49</v>
      </c>
      <c r="C58" s="307" t="s">
        <v>50</v>
      </c>
      <c r="D58" s="313" t="s">
        <v>19</v>
      </c>
      <c r="E58" s="313">
        <v>250</v>
      </c>
      <c r="F58" s="343">
        <v>144128.98499999999</v>
      </c>
      <c r="G58" s="333">
        <f t="shared" si="3"/>
        <v>36032246.25</v>
      </c>
      <c r="J58" s="339">
        <v>111650</v>
      </c>
      <c r="K58" s="340">
        <f t="shared" si="1"/>
        <v>144128.98499999999</v>
      </c>
    </row>
    <row r="59" spans="1:11">
      <c r="A59" s="229">
        <v>55</v>
      </c>
      <c r="B59" s="288" t="s">
        <v>51</v>
      </c>
      <c r="C59" s="306" t="s">
        <v>52</v>
      </c>
      <c r="D59" s="313" t="s">
        <v>19</v>
      </c>
      <c r="E59" s="313">
        <v>220</v>
      </c>
      <c r="F59" s="343">
        <v>5944.5945000000002</v>
      </c>
      <c r="G59" s="333">
        <f t="shared" si="3"/>
        <v>1307810.79</v>
      </c>
      <c r="J59" s="339">
        <v>4605</v>
      </c>
      <c r="K59" s="340">
        <f t="shared" si="1"/>
        <v>5944.5945000000002</v>
      </c>
    </row>
    <row r="60" spans="1:11">
      <c r="A60" s="258">
        <v>56</v>
      </c>
      <c r="B60" s="288"/>
      <c r="C60" s="239" t="s">
        <v>53</v>
      </c>
      <c r="D60" s="313" t="s">
        <v>3</v>
      </c>
      <c r="E60" s="313">
        <v>115</v>
      </c>
      <c r="F60" s="343">
        <v>111460.17869999999</v>
      </c>
      <c r="G60" s="333">
        <f t="shared" si="3"/>
        <v>12817920.550499998</v>
      </c>
      <c r="J60" s="339">
        <v>86343</v>
      </c>
      <c r="K60" s="340">
        <f t="shared" si="1"/>
        <v>111460.17869999999</v>
      </c>
    </row>
    <row r="61" spans="1:11">
      <c r="A61" s="258">
        <v>57</v>
      </c>
      <c r="B61" s="289" t="s">
        <v>54</v>
      </c>
      <c r="C61" s="306" t="s">
        <v>55</v>
      </c>
      <c r="D61" s="313" t="s">
        <v>3</v>
      </c>
      <c r="E61" s="313">
        <v>118</v>
      </c>
      <c r="F61" s="343">
        <v>11087.5401</v>
      </c>
      <c r="G61" s="333">
        <f t="shared" si="3"/>
        <v>1308329.7318</v>
      </c>
      <c r="J61" s="339">
        <v>8589</v>
      </c>
      <c r="K61" s="340">
        <f t="shared" si="1"/>
        <v>11087.5401</v>
      </c>
    </row>
    <row r="62" spans="1:11" ht="57.75">
      <c r="A62" s="258">
        <v>58</v>
      </c>
      <c r="B62" s="288" t="s">
        <v>57</v>
      </c>
      <c r="C62" s="301" t="s">
        <v>58</v>
      </c>
      <c r="D62" s="313" t="s">
        <v>3</v>
      </c>
      <c r="E62" s="313">
        <v>90</v>
      </c>
      <c r="F62" s="343">
        <v>112097.8833</v>
      </c>
      <c r="G62" s="333">
        <f t="shared" si="3"/>
        <v>10088809.497</v>
      </c>
      <c r="J62" s="339">
        <v>86837</v>
      </c>
      <c r="K62" s="340">
        <f t="shared" si="1"/>
        <v>112097.8833</v>
      </c>
    </row>
    <row r="63" spans="1:11" ht="57.75">
      <c r="A63" s="258">
        <v>59</v>
      </c>
      <c r="B63" s="288" t="s">
        <v>59</v>
      </c>
      <c r="C63" s="301" t="s">
        <v>60</v>
      </c>
      <c r="D63" s="313" t="s">
        <v>3</v>
      </c>
      <c r="E63" s="313">
        <v>40</v>
      </c>
      <c r="F63" s="343">
        <v>111460.17869999999</v>
      </c>
      <c r="G63" s="333">
        <f t="shared" si="3"/>
        <v>4458407.148</v>
      </c>
      <c r="J63" s="339">
        <v>86343</v>
      </c>
      <c r="K63" s="340">
        <f t="shared" si="1"/>
        <v>111460.17869999999</v>
      </c>
    </row>
    <row r="64" spans="1:11" ht="57.75">
      <c r="A64" s="258">
        <v>60</v>
      </c>
      <c r="B64" s="288" t="s">
        <v>61</v>
      </c>
      <c r="C64" s="301" t="s">
        <v>62</v>
      </c>
      <c r="D64" s="313" t="s">
        <v>19</v>
      </c>
      <c r="E64" s="313">
        <v>40</v>
      </c>
      <c r="F64" s="343">
        <v>68514.517500000002</v>
      </c>
      <c r="G64" s="333">
        <f t="shared" si="3"/>
        <v>2740580.7</v>
      </c>
      <c r="J64" s="339">
        <v>53075</v>
      </c>
      <c r="K64" s="340">
        <f t="shared" si="1"/>
        <v>68514.517500000002</v>
      </c>
    </row>
    <row r="65" spans="1:11">
      <c r="A65" s="229">
        <v>61</v>
      </c>
      <c r="B65" s="293"/>
      <c r="C65" s="266" t="s">
        <v>63</v>
      </c>
      <c r="D65" s="316"/>
      <c r="E65" s="316"/>
      <c r="F65" s="334"/>
      <c r="G65" s="335"/>
      <c r="J65" s="341"/>
      <c r="K65" s="340">
        <f t="shared" si="1"/>
        <v>0</v>
      </c>
    </row>
    <row r="66" spans="1:11" ht="86.25">
      <c r="A66" s="258">
        <v>62</v>
      </c>
      <c r="B66" s="294" t="s">
        <v>64</v>
      </c>
      <c r="C66" s="308" t="s">
        <v>215</v>
      </c>
      <c r="D66" s="317" t="s">
        <v>14</v>
      </c>
      <c r="E66" s="317">
        <v>1</v>
      </c>
      <c r="F66" s="343">
        <v>6196320</v>
      </c>
      <c r="G66" s="333">
        <f t="shared" ref="G66:G72" si="4">F66*E66</f>
        <v>6196320</v>
      </c>
      <c r="J66" s="339">
        <v>4800000</v>
      </c>
      <c r="K66" s="340">
        <f t="shared" si="1"/>
        <v>6196320</v>
      </c>
    </row>
    <row r="67" spans="1:11">
      <c r="A67" s="258">
        <v>63</v>
      </c>
      <c r="B67" s="293"/>
      <c r="C67" s="309" t="s">
        <v>66</v>
      </c>
      <c r="D67" s="316"/>
      <c r="E67" s="316"/>
      <c r="F67" s="334"/>
      <c r="G67" s="335"/>
      <c r="J67" s="341"/>
      <c r="K67" s="340">
        <f t="shared" si="1"/>
        <v>0</v>
      </c>
    </row>
    <row r="68" spans="1:11" ht="86.25">
      <c r="A68" s="258">
        <v>64</v>
      </c>
      <c r="B68" s="288" t="s">
        <v>67</v>
      </c>
      <c r="C68" s="301" t="s">
        <v>68</v>
      </c>
      <c r="D68" s="313" t="s">
        <v>14</v>
      </c>
      <c r="E68" s="313">
        <v>8</v>
      </c>
      <c r="F68" s="343">
        <v>354997.5</v>
      </c>
      <c r="G68" s="333">
        <f t="shared" si="4"/>
        <v>2839980</v>
      </c>
      <c r="J68" s="339">
        <v>275000</v>
      </c>
      <c r="K68" s="340">
        <f t="shared" si="1"/>
        <v>354997.5</v>
      </c>
    </row>
    <row r="69" spans="1:11" ht="86.25">
      <c r="A69" s="258">
        <v>65</v>
      </c>
      <c r="B69" s="288" t="s">
        <v>69</v>
      </c>
      <c r="C69" s="301" t="s">
        <v>70</v>
      </c>
      <c r="D69" s="313" t="s">
        <v>14</v>
      </c>
      <c r="E69" s="313">
        <v>8</v>
      </c>
      <c r="F69" s="343">
        <v>206544</v>
      </c>
      <c r="G69" s="333">
        <f t="shared" si="4"/>
        <v>1652352</v>
      </c>
      <c r="J69" s="339">
        <v>160000</v>
      </c>
      <c r="K69" s="340">
        <f t="shared" si="1"/>
        <v>206544</v>
      </c>
    </row>
    <row r="70" spans="1:11" ht="114.75">
      <c r="A70" s="258">
        <v>66</v>
      </c>
      <c r="B70" s="288" t="s">
        <v>71</v>
      </c>
      <c r="C70" s="301" t="s">
        <v>72</v>
      </c>
      <c r="D70" s="313" t="s">
        <v>3</v>
      </c>
      <c r="E70" s="313">
        <v>1</v>
      </c>
      <c r="F70" s="343">
        <v>415939.5981</v>
      </c>
      <c r="G70" s="333">
        <f t="shared" si="4"/>
        <v>415939.5981</v>
      </c>
      <c r="J70" s="339">
        <v>322209</v>
      </c>
      <c r="K70" s="340">
        <f t="shared" ref="K70:K86" si="5">J70*1.2909</f>
        <v>415939.5981</v>
      </c>
    </row>
    <row r="71" spans="1:11" ht="43.5">
      <c r="A71" s="229">
        <v>67</v>
      </c>
      <c r="B71" s="288"/>
      <c r="C71" s="310" t="s">
        <v>73</v>
      </c>
      <c r="D71" s="313" t="s">
        <v>3</v>
      </c>
      <c r="E71" s="313">
        <v>3</v>
      </c>
      <c r="F71" s="343">
        <v>77454</v>
      </c>
      <c r="G71" s="333">
        <f t="shared" si="4"/>
        <v>232362</v>
      </c>
      <c r="J71" s="339">
        <v>60000</v>
      </c>
      <c r="K71" s="340">
        <f t="shared" si="5"/>
        <v>77454</v>
      </c>
    </row>
    <row r="72" spans="1:11" ht="28.5">
      <c r="A72" s="258">
        <v>68</v>
      </c>
      <c r="B72" s="288"/>
      <c r="C72" s="307" t="s">
        <v>74</v>
      </c>
      <c r="D72" s="313" t="s">
        <v>3</v>
      </c>
      <c r="E72" s="313">
        <v>34</v>
      </c>
      <c r="F72" s="343">
        <v>19363.5</v>
      </c>
      <c r="G72" s="333">
        <f t="shared" si="4"/>
        <v>658359</v>
      </c>
      <c r="J72" s="339">
        <v>15000</v>
      </c>
      <c r="K72" s="340">
        <f t="shared" si="5"/>
        <v>19363.5</v>
      </c>
    </row>
    <row r="73" spans="1:11">
      <c r="A73" s="258">
        <v>69</v>
      </c>
      <c r="B73" s="291"/>
      <c r="C73" s="303" t="s">
        <v>75</v>
      </c>
      <c r="D73" s="315"/>
      <c r="E73" s="315"/>
      <c r="F73" s="334"/>
      <c r="G73" s="334"/>
      <c r="J73" s="341"/>
      <c r="K73" s="340">
        <f t="shared" si="5"/>
        <v>0</v>
      </c>
    </row>
    <row r="74" spans="1:11" ht="42.75">
      <c r="A74" s="258">
        <v>70</v>
      </c>
      <c r="B74" s="288" t="s">
        <v>76</v>
      </c>
      <c r="C74" s="300" t="s">
        <v>77</v>
      </c>
      <c r="D74" s="313" t="s">
        <v>14</v>
      </c>
      <c r="E74" s="313">
        <v>1</v>
      </c>
      <c r="F74" s="343">
        <v>579629.59080000001</v>
      </c>
      <c r="G74" s="333">
        <f>F74*E74</f>
        <v>579629.59080000001</v>
      </c>
      <c r="J74" s="339">
        <v>449012</v>
      </c>
      <c r="K74" s="340">
        <f t="shared" si="5"/>
        <v>579629.59080000001</v>
      </c>
    </row>
    <row r="75" spans="1:11" ht="43.5">
      <c r="A75" s="258">
        <v>71</v>
      </c>
      <c r="B75" s="288" t="s">
        <v>78</v>
      </c>
      <c r="C75" s="301" t="s">
        <v>79</v>
      </c>
      <c r="D75" s="313" t="s">
        <v>80</v>
      </c>
      <c r="E75" s="313">
        <v>1</v>
      </c>
      <c r="F75" s="343">
        <v>130618.42559999999</v>
      </c>
      <c r="G75" s="333">
        <f>F75*E75</f>
        <v>130618.42559999999</v>
      </c>
      <c r="J75" s="339">
        <v>101184</v>
      </c>
      <c r="K75" s="340">
        <f t="shared" si="5"/>
        <v>130618.42559999999</v>
      </c>
    </row>
    <row r="76" spans="1:11" ht="42.75">
      <c r="A76" s="258">
        <v>72</v>
      </c>
      <c r="B76" s="288" t="s">
        <v>81</v>
      </c>
      <c r="C76" s="307" t="s">
        <v>82</v>
      </c>
      <c r="D76" s="313" t="s">
        <v>14</v>
      </c>
      <c r="E76" s="313">
        <v>1</v>
      </c>
      <c r="F76" s="343">
        <v>350463.85920000001</v>
      </c>
      <c r="G76" s="333">
        <f>F76*E76</f>
        <v>350463.85920000001</v>
      </c>
      <c r="J76" s="339">
        <v>271488</v>
      </c>
      <c r="K76" s="340">
        <f t="shared" si="5"/>
        <v>350463.85920000001</v>
      </c>
    </row>
    <row r="77" spans="1:11" ht="100.5">
      <c r="A77" s="229">
        <v>73</v>
      </c>
      <c r="B77" s="288" t="s">
        <v>83</v>
      </c>
      <c r="C77" s="301" t="s">
        <v>84</v>
      </c>
      <c r="D77" s="313" t="s">
        <v>14</v>
      </c>
      <c r="E77" s="313">
        <v>3</v>
      </c>
      <c r="F77" s="343">
        <v>528646.78619999997</v>
      </c>
      <c r="G77" s="333">
        <f>F77*E77</f>
        <v>1585940.3585999999</v>
      </c>
      <c r="J77" s="339">
        <v>409518</v>
      </c>
      <c r="K77" s="340">
        <f t="shared" si="5"/>
        <v>528646.78619999997</v>
      </c>
    </row>
    <row r="78" spans="1:11">
      <c r="A78" s="258">
        <v>74</v>
      </c>
      <c r="B78" s="291"/>
      <c r="C78" s="303" t="s">
        <v>85</v>
      </c>
      <c r="D78" s="315"/>
      <c r="E78" s="315"/>
      <c r="F78" s="334"/>
      <c r="G78" s="334"/>
      <c r="J78" s="341"/>
      <c r="K78" s="340">
        <f t="shared" si="5"/>
        <v>0</v>
      </c>
    </row>
    <row r="79" spans="1:11" ht="72">
      <c r="A79" s="258">
        <v>75</v>
      </c>
      <c r="B79" s="288" t="s">
        <v>7</v>
      </c>
      <c r="C79" s="301" t="s">
        <v>8</v>
      </c>
      <c r="D79" s="313" t="s">
        <v>3</v>
      </c>
      <c r="E79" s="313">
        <v>200</v>
      </c>
      <c r="F79" s="343">
        <v>27591.696599999999</v>
      </c>
      <c r="G79" s="333">
        <f>F79*E79</f>
        <v>5518339.3200000003</v>
      </c>
      <c r="J79" s="339">
        <v>21374</v>
      </c>
      <c r="K79" s="340">
        <f t="shared" si="5"/>
        <v>27591.696599999999</v>
      </c>
    </row>
    <row r="80" spans="1:11" ht="29.25" hidden="1">
      <c r="A80" s="258">
        <v>76</v>
      </c>
      <c r="B80" s="288"/>
      <c r="C80" s="301" t="s">
        <v>86</v>
      </c>
      <c r="D80" s="313"/>
      <c r="E80" s="313"/>
      <c r="F80" s="343">
        <v>0</v>
      </c>
      <c r="G80" s="333"/>
      <c r="J80" s="339"/>
      <c r="K80" s="340">
        <f t="shared" si="5"/>
        <v>0</v>
      </c>
    </row>
    <row r="81" spans="1:11" ht="28.5">
      <c r="A81" s="258">
        <v>77</v>
      </c>
      <c r="B81" s="288" t="s">
        <v>87</v>
      </c>
      <c r="C81" s="304" t="s">
        <v>88</v>
      </c>
      <c r="D81" s="313" t="s">
        <v>89</v>
      </c>
      <c r="E81" s="313">
        <v>20</v>
      </c>
      <c r="F81" s="343">
        <v>43784.746200000001</v>
      </c>
      <c r="G81" s="333">
        <f t="shared" ref="G81:G86" si="6">F81*E81</f>
        <v>875694.924</v>
      </c>
      <c r="J81" s="339">
        <v>33918</v>
      </c>
      <c r="K81" s="340">
        <f t="shared" si="5"/>
        <v>43784.746200000001</v>
      </c>
    </row>
    <row r="82" spans="1:11" ht="42.75">
      <c r="A82" s="258">
        <v>78</v>
      </c>
      <c r="B82" s="288" t="s">
        <v>90</v>
      </c>
      <c r="C82" s="300" t="s">
        <v>91</v>
      </c>
      <c r="D82" s="313" t="s">
        <v>14</v>
      </c>
      <c r="E82" s="313">
        <v>1</v>
      </c>
      <c r="F82" s="343">
        <v>110699.83859999999</v>
      </c>
      <c r="G82" s="333">
        <f t="shared" si="6"/>
        <v>110699.83859999999</v>
      </c>
      <c r="J82" s="339">
        <v>85754</v>
      </c>
      <c r="K82" s="340">
        <f t="shared" si="5"/>
        <v>110699.83859999999</v>
      </c>
    </row>
    <row r="83" spans="1:11" ht="57.75">
      <c r="A83" s="229">
        <v>79</v>
      </c>
      <c r="B83" s="288" t="s">
        <v>92</v>
      </c>
      <c r="C83" s="301" t="s">
        <v>93</v>
      </c>
      <c r="D83" s="313" t="s">
        <v>94</v>
      </c>
      <c r="E83" s="313">
        <v>230</v>
      </c>
      <c r="F83" s="343">
        <v>29775.899399999998</v>
      </c>
      <c r="G83" s="333">
        <f t="shared" si="6"/>
        <v>6848456.8619999997</v>
      </c>
      <c r="J83" s="339">
        <v>23066</v>
      </c>
      <c r="K83" s="340">
        <f t="shared" si="5"/>
        <v>29775.899399999998</v>
      </c>
    </row>
    <row r="84" spans="1:11" ht="57.75">
      <c r="A84" s="258">
        <v>80</v>
      </c>
      <c r="B84" s="288" t="s">
        <v>95</v>
      </c>
      <c r="C84" s="301" t="s">
        <v>96</v>
      </c>
      <c r="D84" s="313" t="s">
        <v>3</v>
      </c>
      <c r="E84" s="313">
        <v>15</v>
      </c>
      <c r="F84" s="343">
        <v>910018.66409999994</v>
      </c>
      <c r="G84" s="333">
        <f t="shared" si="6"/>
        <v>13650279.961499998</v>
      </c>
      <c r="J84" s="339">
        <v>704949</v>
      </c>
      <c r="K84" s="340">
        <f t="shared" si="5"/>
        <v>910018.66409999994</v>
      </c>
    </row>
    <row r="85" spans="1:11">
      <c r="A85" s="258">
        <v>81</v>
      </c>
      <c r="B85" s="288"/>
      <c r="C85" s="301" t="s">
        <v>97</v>
      </c>
      <c r="D85" s="313" t="s">
        <v>14</v>
      </c>
      <c r="E85" s="313">
        <v>45</v>
      </c>
      <c r="F85" s="343">
        <v>7442.0384999999997</v>
      </c>
      <c r="G85" s="333">
        <f t="shared" si="6"/>
        <v>334891.73249999998</v>
      </c>
      <c r="J85" s="339">
        <v>5765</v>
      </c>
      <c r="K85" s="340">
        <f t="shared" si="5"/>
        <v>7442.0384999999997</v>
      </c>
    </row>
    <row r="86" spans="1:11" ht="15.75" thickBot="1">
      <c r="A86" s="259">
        <v>82</v>
      </c>
      <c r="B86" s="295"/>
      <c r="C86" s="311" t="s">
        <v>98</v>
      </c>
      <c r="D86" s="318" t="s">
        <v>14</v>
      </c>
      <c r="E86" s="318">
        <v>45</v>
      </c>
      <c r="F86" s="344">
        <v>46360.091699999997</v>
      </c>
      <c r="G86" s="336">
        <f t="shared" si="6"/>
        <v>2086204.1264999998</v>
      </c>
      <c r="J86" s="339">
        <v>35913</v>
      </c>
      <c r="K86" s="340">
        <f t="shared" si="5"/>
        <v>46360.091699999997</v>
      </c>
    </row>
    <row r="87" spans="1:11" ht="15.75" thickBot="1">
      <c r="A87" s="352"/>
      <c r="B87" s="357"/>
      <c r="C87" s="358"/>
      <c r="D87" s="358"/>
      <c r="E87" s="358"/>
      <c r="F87" s="358"/>
      <c r="G87" s="359"/>
    </row>
    <row r="88" spans="1:11" ht="16.5" hidden="1" customHeight="1" thickBot="1">
      <c r="A88" s="353"/>
      <c r="B88" s="354" t="s">
        <v>24</v>
      </c>
      <c r="C88" s="355"/>
      <c r="D88" s="355"/>
      <c r="E88" s="355"/>
      <c r="F88" s="356"/>
      <c r="G88" s="277">
        <f>SUM(G5:G87)</f>
        <v>360907191.06511873</v>
      </c>
    </row>
    <row r="89" spans="1:11" ht="16.5" thickBot="1">
      <c r="A89" s="353"/>
      <c r="B89" s="354" t="s">
        <v>217</v>
      </c>
      <c r="C89" s="355"/>
      <c r="D89" s="355"/>
      <c r="E89" s="355"/>
      <c r="F89" s="356"/>
      <c r="G89" s="330">
        <f>'AIU ESTACIONES'!F3</f>
        <v>360907191.06511873</v>
      </c>
    </row>
    <row r="90" spans="1:11" ht="16.5" thickBot="1">
      <c r="A90" s="353"/>
      <c r="B90" s="387" t="s">
        <v>150</v>
      </c>
      <c r="C90" s="388"/>
      <c r="D90" s="388"/>
      <c r="E90" s="388"/>
      <c r="F90" s="389"/>
      <c r="G90" s="331">
        <f>G89</f>
        <v>360907191.06511873</v>
      </c>
    </row>
    <row r="91" spans="1:11" ht="16.5" thickBot="1">
      <c r="A91" s="390"/>
      <c r="B91" s="391"/>
      <c r="C91" s="391"/>
      <c r="D91" s="391"/>
      <c r="E91" s="391"/>
      <c r="F91" s="391"/>
      <c r="G91" s="392"/>
    </row>
    <row r="92" spans="1:11" ht="37.5" customHeight="1" thickBot="1">
      <c r="A92" s="360" t="s">
        <v>218</v>
      </c>
      <c r="B92" s="361"/>
      <c r="C92" s="362"/>
      <c r="D92" s="363" t="s">
        <v>101</v>
      </c>
      <c r="E92" s="364"/>
      <c r="F92" s="282"/>
      <c r="G92" s="279" t="s">
        <v>219</v>
      </c>
    </row>
    <row r="93" spans="1:11" ht="44.25" customHeight="1" thickBot="1">
      <c r="A93" s="360" t="s">
        <v>220</v>
      </c>
      <c r="B93" s="361"/>
      <c r="C93" s="362"/>
      <c r="D93" s="363" t="s">
        <v>221</v>
      </c>
      <c r="E93" s="364"/>
      <c r="F93" s="282" t="s">
        <v>222</v>
      </c>
      <c r="G93" s="280">
        <f>'AIU ESTACIONES'!J49</f>
        <v>0.23085023273506947</v>
      </c>
    </row>
    <row r="94" spans="1:11" ht="16.5" thickBot="1">
      <c r="A94" s="365" t="s">
        <v>223</v>
      </c>
      <c r="B94" s="366"/>
      <c r="C94" s="367"/>
      <c r="D94" s="363" t="s">
        <v>224</v>
      </c>
      <c r="E94" s="364"/>
      <c r="F94" s="282" t="s">
        <v>225</v>
      </c>
      <c r="G94" s="281">
        <v>0</v>
      </c>
    </row>
    <row r="95" spans="1:11" ht="40.5" customHeight="1" thickBot="1">
      <c r="A95" s="360" t="s">
        <v>226</v>
      </c>
      <c r="B95" s="361"/>
      <c r="C95" s="362"/>
      <c r="D95" s="363" t="s">
        <v>227</v>
      </c>
      <c r="E95" s="364"/>
      <c r="F95" s="282" t="s">
        <v>228</v>
      </c>
      <c r="G95" s="280">
        <f>'AIU ESTACIONES'!J51</f>
        <v>0.06</v>
      </c>
    </row>
    <row r="96" spans="1:11" ht="30.75" customHeight="1" thickBot="1">
      <c r="A96" s="360" t="s">
        <v>229</v>
      </c>
      <c r="B96" s="361"/>
      <c r="C96" s="362"/>
      <c r="D96" s="363" t="s">
        <v>230</v>
      </c>
      <c r="E96" s="364"/>
      <c r="F96" s="282" t="s">
        <v>231</v>
      </c>
      <c r="G96" s="280">
        <f>'AIU ESTACIONES'!J53</f>
        <v>0.29085023273506949</v>
      </c>
    </row>
  </sheetData>
  <mergeCells count="17">
    <mergeCell ref="A95:C95"/>
    <mergeCell ref="D95:E95"/>
    <mergeCell ref="A96:C96"/>
    <mergeCell ref="D96:E96"/>
    <mergeCell ref="A91:G91"/>
    <mergeCell ref="A92:C92"/>
    <mergeCell ref="D92:E92"/>
    <mergeCell ref="A93:C93"/>
    <mergeCell ref="D93:E93"/>
    <mergeCell ref="A94:C94"/>
    <mergeCell ref="D94:E94"/>
    <mergeCell ref="A2:G2"/>
    <mergeCell ref="A87:A90"/>
    <mergeCell ref="B87:G87"/>
    <mergeCell ref="B88:F88"/>
    <mergeCell ref="B89:F89"/>
    <mergeCell ref="B90:F9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ESTACIONES COSTO DIRECTO</vt:lpstr>
      <vt:lpstr>FUNDADORES</vt:lpstr>
      <vt:lpstr>LA ENEA</vt:lpstr>
      <vt:lpstr>PALOGRANDE</vt:lpstr>
      <vt:lpstr>AIU ESTACIONES</vt:lpstr>
      <vt:lpstr>LOCKER 4 PUESTOS</vt:lpstr>
      <vt:lpstr>ESTACIONES CON AIU</vt:lpstr>
      <vt:lpstr>'AIU ESTACIONES'!Área_de_impresión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Hector Cano Ladino</dc:creator>
  <cp:keywords/>
  <dc:description/>
  <cp:lastModifiedBy>User</cp:lastModifiedBy>
  <cp:revision/>
  <dcterms:created xsi:type="dcterms:W3CDTF">2024-04-16T16:32:12Z</dcterms:created>
  <dcterms:modified xsi:type="dcterms:W3CDTF">2024-08-28T14:35:04Z</dcterms:modified>
  <cp:category/>
  <cp:contentStatus/>
</cp:coreProperties>
</file>