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C:\Users\GABRIELA LUCIA ARIAS\Desktop\"/>
    </mc:Choice>
  </mc:AlternateContent>
  <xr:revisionPtr revIDLastSave="0" documentId="13_ncr:1_{F86487EF-455B-43FC-9F38-AC6086F8CBD0}" xr6:coauthVersionLast="47" xr6:coauthVersionMax="47" xr10:uidLastSave="{00000000-0000-0000-0000-000000000000}"/>
  <bookViews>
    <workbookView xWindow="-110" yWindow="-110" windowWidth="19420" windowHeight="10300" activeTab="1" xr2:uid="{00000000-000D-0000-FFFF-FFFF00000000}"/>
  </bookViews>
  <sheets>
    <sheet name="EVAL. OFERTAS HAB. Limitada BOL" sheetId="6" r:id="rId1"/>
    <sheet name="Minimo Aceptable" sheetId="7" r:id="rId2"/>
  </sheets>
  <externalReferences>
    <externalReference r:id="rId3"/>
    <externalReference r:id="rId4"/>
    <externalReference r:id="rId5"/>
    <externalReference r:id="rId6"/>
    <externalReference r:id="rId7"/>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 i="7" l="1"/>
  <c r="C13" i="7"/>
  <c r="C15" i="7" l="1"/>
  <c r="C11" i="7" l="1"/>
  <c r="C10" i="7"/>
  <c r="C9" i="7"/>
  <c r="C8" i="7"/>
  <c r="C6" i="7"/>
  <c r="AL43" i="6"/>
  <c r="AL42" i="6"/>
  <c r="AL41" i="6"/>
  <c r="AL40" i="6"/>
  <c r="AL38" i="6"/>
  <c r="AL37" i="6"/>
  <c r="AL36" i="6"/>
  <c r="AL35" i="6"/>
  <c r="AL33" i="6"/>
  <c r="AL24" i="6"/>
  <c r="AL23" i="6"/>
  <c r="AL22" i="6"/>
  <c r="AL21" i="6"/>
  <c r="AL20" i="6"/>
  <c r="AL19" i="6"/>
  <c r="AL18" i="6"/>
  <c r="AL17" i="6"/>
  <c r="AL16" i="6"/>
  <c r="AG46" i="6"/>
  <c r="AG36" i="6"/>
  <c r="AG44" i="6" s="1"/>
  <c r="AG43" i="6"/>
  <c r="AG42" i="6"/>
  <c r="AG41" i="6"/>
  <c r="AG40" i="6"/>
  <c r="AG38" i="6"/>
  <c r="AG37" i="6"/>
  <c r="AG35" i="6"/>
  <c r="AG33" i="6"/>
  <c r="AG24" i="6"/>
  <c r="AG23" i="6"/>
  <c r="AG22" i="6"/>
  <c r="AG21" i="6"/>
  <c r="AG20" i="6"/>
  <c r="AG19" i="6"/>
  <c r="AG17" i="6"/>
  <c r="AG16" i="6"/>
  <c r="AB43" i="6"/>
  <c r="AB42" i="6"/>
  <c r="AB41" i="6"/>
  <c r="AB40" i="6"/>
  <c r="AB38" i="6"/>
  <c r="AB37" i="6"/>
  <c r="AB36" i="6"/>
  <c r="AB35" i="6"/>
  <c r="AB33" i="6"/>
  <c r="AB24" i="6"/>
  <c r="AB18" i="6" s="1"/>
  <c r="AB25" i="6" s="1"/>
  <c r="AB27" i="6" s="1"/>
  <c r="AB23" i="6"/>
  <c r="AB22" i="6"/>
  <c r="AB21" i="6"/>
  <c r="AB20" i="6"/>
  <c r="AB19" i="6"/>
  <c r="AB17" i="6"/>
  <c r="AB16" i="6"/>
  <c r="W43" i="6"/>
  <c r="W42" i="6"/>
  <c r="W41" i="6"/>
  <c r="W40" i="6"/>
  <c r="W38" i="6"/>
  <c r="W37" i="6"/>
  <c r="W36" i="6"/>
  <c r="W35" i="6"/>
  <c r="W33" i="6"/>
  <c r="W24" i="6"/>
  <c r="W23" i="6"/>
  <c r="W22" i="6"/>
  <c r="W21" i="6"/>
  <c r="W20" i="6"/>
  <c r="W19" i="6"/>
  <c r="W17" i="6"/>
  <c r="W16" i="6"/>
  <c r="R43" i="6"/>
  <c r="R42" i="6"/>
  <c r="R41" i="6"/>
  <c r="R40" i="6"/>
  <c r="R38" i="6"/>
  <c r="R37" i="6"/>
  <c r="R36" i="6"/>
  <c r="R35" i="6"/>
  <c r="R33" i="6"/>
  <c r="R24" i="6"/>
  <c r="R23" i="6"/>
  <c r="R22" i="6"/>
  <c r="R21" i="6"/>
  <c r="R20" i="6"/>
  <c r="R19" i="6"/>
  <c r="R17" i="6"/>
  <c r="R16" i="6"/>
  <c r="M47" i="6"/>
  <c r="M46" i="6"/>
  <c r="M45" i="6"/>
  <c r="M44" i="6"/>
  <c r="M41" i="6"/>
  <c r="M42" i="6"/>
  <c r="M43" i="6"/>
  <c r="M40" i="6"/>
  <c r="M36" i="6"/>
  <c r="M37" i="6"/>
  <c r="M38" i="6"/>
  <c r="M35" i="6"/>
  <c r="M33" i="6"/>
  <c r="M27" i="6"/>
  <c r="M25" i="6"/>
  <c r="M18" i="6"/>
  <c r="M20" i="6"/>
  <c r="M21" i="6"/>
  <c r="M22" i="6"/>
  <c r="M23" i="6"/>
  <c r="M24" i="6"/>
  <c r="M19" i="6"/>
  <c r="M17" i="6"/>
  <c r="M16" i="6"/>
  <c r="H18" i="6"/>
  <c r="H25" i="6" s="1"/>
  <c r="H44" i="6"/>
  <c r="H43" i="6"/>
  <c r="H42" i="6"/>
  <c r="H41" i="6"/>
  <c r="H40" i="6"/>
  <c r="H38" i="6"/>
  <c r="H37" i="6"/>
  <c r="H36" i="6"/>
  <c r="H35" i="6"/>
  <c r="H33" i="6"/>
  <c r="H24" i="6"/>
  <c r="H23" i="6"/>
  <c r="H22" i="6"/>
  <c r="H21" i="6"/>
  <c r="H20" i="6"/>
  <c r="H19" i="6"/>
  <c r="H17" i="6"/>
  <c r="H16" i="6"/>
  <c r="W25" i="6" l="1"/>
  <c r="W27" i="6" s="1"/>
  <c r="W18" i="6"/>
  <c r="R18" i="6"/>
  <c r="R25" i="6"/>
  <c r="R27" i="6" s="1"/>
  <c r="AL44" i="6"/>
  <c r="AL25" i="6"/>
  <c r="AL27" i="6" s="1"/>
  <c r="AG18" i="6"/>
  <c r="AG25" i="6" s="1"/>
  <c r="AG27" i="6" s="1"/>
  <c r="AB44" i="6"/>
  <c r="AB45" i="6" s="1"/>
  <c r="W44" i="6"/>
  <c r="R44" i="6"/>
  <c r="H27" i="6"/>
  <c r="W45" i="6" l="1"/>
  <c r="R45" i="6"/>
  <c r="R46" i="6" s="1"/>
  <c r="R47" i="6" s="1"/>
  <c r="AL45" i="6"/>
  <c r="AL46" i="6" s="1"/>
  <c r="AL47" i="6" s="1"/>
  <c r="AG45" i="6"/>
  <c r="AB46" i="6"/>
  <c r="AB47" i="6" s="1"/>
  <c r="W46" i="6"/>
  <c r="W47" i="6" s="1"/>
  <c r="H45" i="6"/>
  <c r="H46" i="6" s="1"/>
  <c r="H47" i="6" s="1"/>
  <c r="AG47" i="6" l="1"/>
</calcChain>
</file>

<file path=xl/sharedStrings.xml><?xml version="1.0" encoding="utf-8"?>
<sst xmlns="http://schemas.openxmlformats.org/spreadsheetml/2006/main" count="158" uniqueCount="107">
  <si>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</si>
  <si>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</si>
  <si>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</si>
  <si>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</si>
  <si>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</si>
  <si>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</si>
  <si>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</si>
  <si>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</si>
  <si>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</si>
  <si>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</si>
  <si>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</si>
  <si>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</si>
  <si>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</si>
  <si>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</si>
  <si>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</si>
  <si>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</si>
  <si>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</si>
  <si>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</si>
  <si>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</si>
  <si>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</si>
  <si>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</si>
  <si>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</si>
  <si>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</si>
  <si>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</si>
  <si>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</si>
  <si>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</si>
  <si>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</si>
  <si>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</si>
  <si>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</si>
  <si>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</si>
  <si>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</si>
  <si>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</si>
  <si>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</si>
  <si>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</si>
  <si>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INSTITUTO NACIONAL DE VÍAS</t>
  </si>
  <si>
    <t>MINISTERIO DE TRANSPORTE</t>
  </si>
  <si>
    <t>Especialista en Estructuras</t>
  </si>
  <si>
    <t>Veeduría Técnica Comunitaria</t>
  </si>
  <si>
    <t>NO MODIFICAR</t>
  </si>
  <si>
    <t xml:space="preserve">2.3. Para aquellos costos de interventoría que tengan como unidad "Según comprobante por mes", los mismos se reembolsarán según su costo real, contra la presentación de facturas y soportes respectivos. </t>
  </si>
  <si>
    <t>Especialista en Hidráulica e Hidrología</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</si>
  <si>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</si>
  <si>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</si>
  <si>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 xml:space="preserve">Especialista en Pavimentos y/o Vías </t>
  </si>
  <si>
    <t>Viaticos Director y/o Especialistas</t>
  </si>
  <si>
    <t>Oficina/Campamento (incluye  dotación y servicios públicos)</t>
  </si>
  <si>
    <t xml:space="preserve">Edición de informes, papelería, reproducciòn de documentos,  planos, fotografías, videos, etc. </t>
  </si>
  <si>
    <t>Comunicaciones (telefonía fija y/o celular, fax,correo, internet, etc)</t>
  </si>
  <si>
    <t>Especialista en Diseño Geométrico</t>
  </si>
  <si>
    <r>
      <t>((1)+(2))*(3) =</t>
    </r>
    <r>
      <rPr>
        <b/>
        <sz val="8"/>
        <color indexed="12"/>
        <rFont val="Arial Narrow"/>
        <family val="2"/>
      </rPr>
      <t xml:space="preserve"> (4)</t>
    </r>
  </si>
  <si>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</si>
  <si>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</si>
  <si>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</si>
  <si>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 xml:space="preserve">Director de Interventoría </t>
  </si>
  <si>
    <t>Ingeniero Residente de Interventoría</t>
  </si>
  <si>
    <t>MONTO AGOTABLE ESPECIALISTAS  (Conforman esta bolsa los Especialistas resaltados en amarillo)</t>
  </si>
  <si>
    <t>Especialista Ambiental y/o Sostenibilidad</t>
  </si>
  <si>
    <r>
      <t xml:space="preserve">Camioneta o Campero de más de  2000 c.c.  (1): 4x4  (Incluye </t>
    </r>
    <r>
      <rPr>
        <sz val="9"/>
        <color rgb="FFFF0000"/>
        <rFont val="Arial Narrow"/>
        <family val="2"/>
      </rPr>
      <t>conductor</t>
    </r>
    <r>
      <rPr>
        <sz val="9"/>
        <rFont val="Arial Narrow"/>
        <family val="2"/>
      </rPr>
      <t xml:space="preserve"> peajes y Combustible) El modelo del vehiculo ofrecido  deberá corresponder a modelos 2015 o superior. </t>
    </r>
  </si>
  <si>
    <t>Trabajo de topografia (incluye personal, equipo y transporte)</t>
  </si>
  <si>
    <t>Ensayos de Laboratorio de Suelos, Materiales, Pavimentos y Concretos</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</si>
  <si>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</si>
  <si>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2.4. Los gastos de transportes aéreos/terrestres (incluye peajes y combustible) solo se reconocerán aquellos que se originen por el desplazamiento del personal a la zona del proyecto.</t>
  </si>
  <si>
    <t>2.6. 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</si>
  <si>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2.8. Los valores que aparecen fijos e inmodificables no podrán alterarse, de lo contrario, será causal de rechazo.</t>
  </si>
  <si>
    <t>DIRECCIÓN TERRITORIAL BOLÍVAR</t>
  </si>
  <si>
    <t>INVITACION PUBLICA DE MINIMA CUANTIA</t>
  </si>
  <si>
    <t>2.5. Los gastos de transportes aéreos/terrestres (incluye peajes y combustible) se reconocerán para el Personal Director y/o Especialistas, previa autorización del SUPERVISOR.</t>
  </si>
  <si>
    <r>
      <t xml:space="preserve">IVA = 19% * (C) = </t>
    </r>
    <r>
      <rPr>
        <b/>
        <sz val="9"/>
        <color indexed="12"/>
        <rFont val="Arial Narrow"/>
        <family val="2"/>
      </rPr>
      <t>(D)</t>
    </r>
  </si>
  <si>
    <t>COSTO TOTAL = (C) + (D)</t>
  </si>
  <si>
    <t>4 MESES</t>
  </si>
  <si>
    <t xml:space="preserve">SUBTOTAL COSTOS DE PERSONAL = </t>
  </si>
  <si>
    <t xml:space="preserve">FACTOR MULTIPLICADOR </t>
  </si>
  <si>
    <t xml:space="preserve">TOTAL COSTOS DE PERSONAL = (A)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</si>
  <si>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la dirección territorial, se reconocerán viáticos. </t>
  </si>
  <si>
    <t>2.9.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t>
  </si>
  <si>
    <t>2.10.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</si>
  <si>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2.11. Las primas regionales para el diferente personal, no aplica para el presente proceso. </t>
  </si>
  <si>
    <t>2.12.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</si>
  <si>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IP-DT-BOL-008-2024</t>
  </si>
  <si>
    <t>INTERVENTORÍA TÉCNICA, ADMINISTRATIVA, FINANCIERA Y AMBIENTAL PARA EL MEJORAMIENTO Y MANTENIMIENTO DE VÍAS RURALES EN EL MUNICIPIO DE SAN JACINTO, DEPARTAMENTO DE BOLIVAR, EN LA RED TERCIARIA A CARGO DEL INVIAS.</t>
  </si>
  <si>
    <t>VALOR MAXIMO</t>
  </si>
  <si>
    <t xml:space="preserve">COSTO DE PERSONAL </t>
  </si>
  <si>
    <t>PARTICIPACION</t>
  </si>
  <si>
    <t xml:space="preserve">VALOR PARCIAL </t>
  </si>
  <si>
    <t xml:space="preserve">OBSERVACIONES </t>
  </si>
  <si>
    <t>OFERTA N0.1 : G &amp; G INGENIEROS SAS</t>
  </si>
  <si>
    <t xml:space="preserve">CUMPLE </t>
  </si>
  <si>
    <t>CUMPLE</t>
  </si>
  <si>
    <t xml:space="preserve">NO CUMPLE </t>
  </si>
  <si>
    <t>RECHAZADO , Modifico los items,MONTO AGOTABLE ESPECIALISTAS  (Conforman esta bolsa los Especialistas resaltados en amarillo) ,  Los valores que aparecen fijos e inmodificables no podrán alterarse, de lo contrario, será causal de rechazo.</t>
  </si>
  <si>
    <t>OFERTA N0.2 : CONSTRUCCIONES HERCAR SAS</t>
  </si>
  <si>
    <t>OFERTA N0.3 : RAMON ANTONIO RUBIO ACOSTA</t>
  </si>
  <si>
    <t>OFERTA N0.4 : INVIACONS SAS</t>
  </si>
  <si>
    <t xml:space="preserve">OFERTA : SANTIAGO AREVALO -RECHAZADO </t>
  </si>
  <si>
    <t>OFERTA N0.5 : ORLANDO JIMENO</t>
  </si>
  <si>
    <t>G &amp; G INGENIEROS SAS</t>
  </si>
  <si>
    <t>CONSTRUCCIONES HERCAR SAS</t>
  </si>
  <si>
    <t>RAMON ANTONIO RUBIO ACOSTA</t>
  </si>
  <si>
    <t>INVIACONS SAS</t>
  </si>
  <si>
    <t>SANTIAGO AREVALO</t>
  </si>
  <si>
    <t>ORLANDO JIMENO</t>
  </si>
  <si>
    <t>MEDIANA</t>
  </si>
  <si>
    <t>DESVIACIÓN ESTANDAR</t>
  </si>
  <si>
    <t>VALOR MINIMO ACEPTABLE</t>
  </si>
  <si>
    <t>PROVEEDOR</t>
  </si>
  <si>
    <t>VALOR OFERTADO</t>
  </si>
  <si>
    <t>DESCARTADO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</si>
</sst>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quot;$&quot;* #,##0.00_-;\-&quot;$&quot;* #,##0.00_-;_-&quot;$&quot;* &quot;-&quot;??_-;_-@_-"/>
    <numFmt numFmtId="167" formatCode="_ * #,##0.00_ ;_ * \-#,##0.00_ ;_ * &quot;-&quot;??_ ;_ @_ "/>
    <numFmt numFmtId="168" formatCode="_-[$$-240A]\ * #,##0.00_ ;_-[$$-240A]\ * \-#,##0.00\ ;_-[$$-240A]\ * &quot;-&quot;??_ ;_-@_ "/>
    <numFmt numFmtId="169" formatCode="#,##0.00_ ;\-#,##0.00\ "/>
    <numFmt numFmtId="170" formatCode="_-&quot;$&quot;* #,##0_-;\-&quot;$&quot;* #,##0_-;_-&quot;$&quot;* &quot;-&quot;??_-;_-@_-"/>
    <numFmt numFmtId="171" formatCode="_-[$$-240A]\ * #,##0_ ;_-[$$-240A]\ * \-#,##0\ ;_-[$$-240A]\ * &quot;-&quot;??_ ;_-@_ "/>
  </numFmts>
  <fonts count="24"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9"/>
      <color theme="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color rgb="FFFF0000"/>
      <name val="Arial Narrow"/>
      <family val="2"/>
    </font>
    <font>
      <b/>
      <sz val="9"/>
      <name val="Arial"/>
      <family val="2"/>
    </font>
    <font>
      <b/>
      <sz val="7"/>
      <name val="Arial Narrow"/>
      <family val="2"/>
    </font>
    <font>
      <b/>
      <sz val="11"/>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FF0000"/>
        <bgColor indexed="64"/>
      </patternFill>
    </fill>
  </fills>
  <borders count="58">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8">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164" fontId="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0" fontId="5" fillId="0" borderId="0"/>
    <xf numFmtId="9" fontId="11" fillId="0" borderId="0" applyFont="0" applyFill="0" applyBorder="0" applyAlignment="0" applyProtection="0"/>
    <xf numFmtId="0" fontId="5" fillId="0" borderId="0"/>
    <xf numFmtId="0" fontId="11" fillId="0" borderId="0"/>
    <xf numFmtId="0" fontId="1" fillId="0" borderId="0"/>
    <xf numFmtId="0" fontId="1" fillId="0" borderId="0"/>
    <xf numFmtId="0" fontId="5" fillId="0" borderId="0"/>
    <xf numFmtId="0" fontId="11" fillId="0" borderId="0"/>
    <xf numFmtId="0" fontId="11" fillId="0" borderId="0"/>
    <xf numFmtId="0" fontId="2" fillId="0" borderId="0" applyNumberFormat="0" applyFill="0" applyBorder="0" applyProtection="0">
      <alignment vertical="top"/>
    </xf>
    <xf numFmtId="9" fontId="1" fillId="0" borderId="0" applyFont="0" applyFill="0" applyBorder="0" applyAlignment="0" applyProtection="0"/>
    <xf numFmtId="43" fontId="1" fillId="0" borderId="0" applyFont="0" applyFill="0" applyBorder="0" applyAlignment="0" applyProtection="0"/>
    <xf numFmtId="167"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4" fontId="1" fillId="0" borderId="0" applyFont="0" applyFill="0" applyBorder="0" applyAlignment="0" applyProtection="0"/>
  </cellStyleXfs>
  <cellXfs count="233">
    <xf numFmtId="0" fontId="0" fillId="0" borderId="0" xfId="0"/>
    <xf numFmtId="0" fontId="3" fillId="2" borderId="0" xfId="1" applyFont="1" applyFill="1" applyAlignment="1">
      <alignment vertical="center" wrapText="1"/>
    </xf>
    <xf numFmtId="166" fontId="3" fillId="2" borderId="0" xfId="1" applyNumberFormat="1" applyFont="1" applyFill="1" applyAlignment="1">
      <alignment vertical="center" wrapText="1"/>
    </xf>
    <xf numFmtId="166"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3" fillId="2" borderId="0" xfId="1" applyFont="1" applyFill="1" applyAlignment="1">
      <alignment horizontal="right" vertical="center" wrapText="1"/>
    </xf>
    <xf numFmtId="0" fontId="9" fillId="2" borderId="0" xfId="1" applyFont="1" applyFill="1" applyAlignment="1">
      <alignmen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168" fontId="3" fillId="0" borderId="8" xfId="8" applyNumberFormat="1" applyFont="1" applyFill="1" applyBorder="1" applyAlignment="1">
      <alignment vertical="center" wrapText="1"/>
    </xf>
    <xf numFmtId="0" fontId="3" fillId="0" borderId="9" xfId="9" applyFont="1" applyBorder="1" applyAlignment="1">
      <alignment vertical="center" wrapText="1"/>
    </xf>
    <xf numFmtId="166" fontId="10" fillId="3" borderId="16" xfId="1" applyNumberFormat="1" applyFont="1" applyFill="1" applyBorder="1" applyAlignment="1">
      <alignment vertical="center" wrapText="1"/>
    </xf>
    <xf numFmtId="0" fontId="10" fillId="3" borderId="17" xfId="1" applyFont="1" applyFill="1" applyBorder="1" applyAlignment="1">
      <alignment vertical="center" wrapText="1"/>
    </xf>
    <xf numFmtId="166" fontId="10"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6" fontId="3" fillId="0" borderId="19" xfId="1" applyNumberFormat="1" applyFont="1" applyBorder="1" applyAlignment="1">
      <alignment horizontal="center" vertical="center" wrapText="1"/>
    </xf>
    <xf numFmtId="0" fontId="8" fillId="0" borderId="20" xfId="1" quotePrefix="1" applyFont="1" applyBorder="1" applyAlignment="1">
      <alignment horizontal="center" vertical="center" wrapText="1"/>
    </xf>
    <xf numFmtId="166" fontId="3" fillId="0" borderId="11" xfId="1" applyNumberFormat="1" applyFont="1" applyBorder="1" applyAlignment="1">
      <alignment horizontal="center" vertical="center" wrapText="1"/>
    </xf>
    <xf numFmtId="166" fontId="3" fillId="0" borderId="21" xfId="1" applyNumberFormat="1" applyFont="1" applyBorder="1" applyAlignment="1">
      <alignment horizontal="center" vertical="center" wrapText="1"/>
    </xf>
    <xf numFmtId="166" fontId="3" fillId="0" borderId="23" xfId="1" applyNumberFormat="1" applyFont="1" applyBorder="1" applyAlignment="1">
      <alignment horizontal="center" vertical="center" wrapText="1"/>
    </xf>
    <xf numFmtId="166" fontId="3" fillId="0" borderId="22" xfId="1" applyNumberFormat="1" applyFont="1" applyBorder="1" applyAlignment="1">
      <alignment horizontal="center" vertical="center" wrapText="1"/>
    </xf>
    <xf numFmtId="0" fontId="3" fillId="0" borderId="7" xfId="1" applyFont="1" applyBorder="1" applyAlignment="1">
      <alignment horizontal="center" vertical="center" wrapText="1"/>
    </xf>
    <xf numFmtId="0" fontId="3" fillId="0" borderId="9" xfId="1" applyFont="1" applyBorder="1" applyAlignment="1">
      <alignment vertical="center"/>
    </xf>
    <xf numFmtId="0" fontId="7" fillId="3" borderId="32" xfId="1" applyFont="1" applyFill="1" applyBorder="1" applyAlignment="1">
      <alignment vertical="center" wrapText="1"/>
    </xf>
    <xf numFmtId="0" fontId="3" fillId="0" borderId="21" xfId="1" applyFont="1" applyBorder="1" applyAlignment="1">
      <alignment horizontal="center" vertical="center" wrapText="1"/>
    </xf>
    <xf numFmtId="166" fontId="3" fillId="0" borderId="33" xfId="1" applyNumberFormat="1" applyFont="1" applyBorder="1" applyAlignment="1">
      <alignment horizontal="center" vertical="center" wrapText="1"/>
    </xf>
    <xf numFmtId="166" fontId="3" fillId="0" borderId="34" xfId="1" applyNumberFormat="1" applyFont="1" applyBorder="1" applyAlignment="1">
      <alignment horizontal="center" vertical="center" wrapText="1"/>
    </xf>
    <xf numFmtId="0" fontId="7" fillId="2" borderId="36" xfId="1" applyFont="1" applyFill="1" applyBorder="1" applyAlignment="1">
      <alignment horizontal="center" vertical="center" wrapText="1"/>
    </xf>
    <xf numFmtId="166"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6"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6" fontId="3" fillId="0" borderId="8" xfId="7"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7" fillId="4" borderId="6" xfId="1" applyFont="1" applyFill="1" applyBorder="1" applyAlignment="1">
      <alignment vertical="center" wrapText="1"/>
    </xf>
    <xf numFmtId="166" fontId="7" fillId="4" borderId="6" xfId="1" applyNumberFormat="1" applyFont="1" applyFill="1" applyBorder="1" applyAlignment="1">
      <alignment vertical="center" wrapText="1"/>
    </xf>
    <xf numFmtId="166" fontId="7"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6" fontId="7" fillId="4" borderId="29" xfId="7"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6" fontId="7" fillId="4" borderId="24" xfId="7" applyNumberFormat="1" applyFont="1" applyFill="1" applyBorder="1" applyAlignment="1">
      <alignment horizontal="right" vertical="center" wrapText="1"/>
    </xf>
    <xf numFmtId="0" fontId="3" fillId="4" borderId="10" xfId="1" applyFont="1" applyFill="1" applyBorder="1" applyAlignment="1">
      <alignment vertical="center" wrapText="1"/>
    </xf>
    <xf numFmtId="0" fontId="15" fillId="2" borderId="0" xfId="1" applyFont="1" applyFill="1" applyAlignment="1">
      <alignment horizontal="center" vertical="center" wrapText="1"/>
    </xf>
    <xf numFmtId="9" fontId="3" fillId="2" borderId="0" xfId="19" applyFont="1" applyFill="1" applyAlignment="1">
      <alignment vertical="center" wrapText="1"/>
    </xf>
    <xf numFmtId="0" fontId="17" fillId="0" borderId="0" xfId="11" applyFont="1" applyAlignment="1">
      <alignment horizontal="right" vertical="center" wrapText="1"/>
    </xf>
    <xf numFmtId="0" fontId="17" fillId="0" borderId="0" xfId="11" applyFont="1" applyAlignment="1">
      <alignment vertical="center" wrapText="1"/>
    </xf>
    <xf numFmtId="2" fontId="3" fillId="2" borderId="0" xfId="1" applyNumberFormat="1" applyFont="1" applyFill="1" applyAlignment="1">
      <alignment vertical="center" wrapText="1"/>
    </xf>
    <xf numFmtId="43" fontId="3" fillId="0" borderId="0" xfId="20" applyFont="1" applyFill="1" applyBorder="1" applyAlignment="1">
      <alignment vertical="center" wrapText="1"/>
    </xf>
    <xf numFmtId="2" fontId="3" fillId="0" borderId="9" xfId="11" applyNumberFormat="1" applyFont="1" applyBorder="1" applyAlignment="1">
      <alignment horizontal="center" vertical="center" wrapText="1"/>
    </xf>
    <xf numFmtId="0" fontId="3" fillId="0" borderId="9" xfId="9" applyFont="1" applyBorder="1" applyAlignment="1">
      <alignment horizontal="center" vertical="center" wrapText="1"/>
    </xf>
    <xf numFmtId="166"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6" fontId="3" fillId="4" borderId="5" xfId="1" applyNumberFormat="1" applyFont="1" applyFill="1" applyBorder="1" applyAlignment="1">
      <alignment horizontal="center" vertical="center" wrapText="1"/>
    </xf>
    <xf numFmtId="0" fontId="3" fillId="4" borderId="41" xfId="1" applyFont="1" applyFill="1" applyBorder="1" applyAlignment="1">
      <alignment vertical="center" wrapText="1"/>
    </xf>
    <xf numFmtId="0" fontId="3" fillId="4" borderId="15" xfId="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2" fontId="3" fillId="0" borderId="0" xfId="1" applyNumberFormat="1" applyFont="1" applyFill="1" applyAlignment="1">
      <alignment vertical="center" wrapText="1"/>
    </xf>
    <xf numFmtId="0" fontId="3" fillId="0" borderId="10" xfId="1" applyFont="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9" applyFont="1" applyBorder="1" applyAlignment="1">
      <alignment horizontal="center" vertical="center" wrapText="1"/>
    </xf>
    <xf numFmtId="0" fontId="3" fillId="0" borderId="37" xfId="1" applyFont="1" applyFill="1" applyBorder="1" applyAlignment="1">
      <alignment horizontal="center" vertical="center" wrapText="1"/>
    </xf>
    <xf numFmtId="0" fontId="3" fillId="0" borderId="34" xfId="1" applyFont="1" applyBorder="1" applyAlignment="1">
      <alignment horizontal="center" vertical="center" wrapText="1"/>
    </xf>
    <xf numFmtId="0" fontId="6" fillId="0" borderId="19" xfId="2" applyFont="1" applyBorder="1" applyAlignment="1">
      <alignment horizontal="center" vertical="center" wrapText="1"/>
    </xf>
    <xf numFmtId="166" fontId="7" fillId="0" borderId="20" xfId="1" quotePrefix="1" applyNumberFormat="1" applyFont="1" applyBorder="1" applyAlignment="1">
      <alignment horizontal="center" vertical="center" wrapText="1"/>
    </xf>
    <xf numFmtId="0" fontId="7" fillId="0" borderId="20" xfId="1" quotePrefix="1" applyFont="1" applyBorder="1" applyAlignment="1">
      <alignment horizontal="center" vertical="center" wrapText="1"/>
    </xf>
    <xf numFmtId="43" fontId="3" fillId="2" borderId="0" xfId="22" applyFont="1" applyFill="1" applyAlignment="1">
      <alignment vertical="center" wrapText="1"/>
    </xf>
    <xf numFmtId="166" fontId="3" fillId="0" borderId="8" xfId="21" applyNumberFormat="1" applyFont="1" applyFill="1" applyBorder="1" applyAlignment="1">
      <alignment horizontal="right" vertical="center" wrapText="1"/>
    </xf>
    <xf numFmtId="0" fontId="20" fillId="2" borderId="0" xfId="1" applyFont="1" applyFill="1" applyAlignment="1">
      <alignment vertical="center" wrapText="1"/>
    </xf>
    <xf numFmtId="0" fontId="3" fillId="0" borderId="40" xfId="1" applyFont="1" applyFill="1" applyBorder="1" applyAlignment="1">
      <alignment vertical="center" wrapText="1"/>
    </xf>
    <xf numFmtId="0" fontId="3" fillId="0" borderId="40" xfId="1" applyFont="1" applyFill="1" applyBorder="1" applyAlignment="1">
      <alignment horizontal="center" vertical="center" wrapText="1"/>
    </xf>
    <xf numFmtId="4" fontId="3" fillId="0" borderId="40" xfId="1" applyNumberFormat="1" applyFont="1" applyFill="1" applyBorder="1" applyAlignment="1">
      <alignment horizontal="center" vertical="center" wrapText="1"/>
    </xf>
    <xf numFmtId="166" fontId="7" fillId="0" borderId="8" xfId="21" applyNumberFormat="1" applyFont="1" applyFill="1" applyBorder="1" applyAlignment="1">
      <alignment horizontal="right" vertical="center" wrapText="1"/>
    </xf>
    <xf numFmtId="42" fontId="3" fillId="2" borderId="0" xfId="26" applyFont="1" applyFill="1" applyAlignment="1">
      <alignment vertical="center" wrapText="1"/>
    </xf>
    <xf numFmtId="169" fontId="15" fillId="0" borderId="8" xfId="10" applyNumberFormat="1" applyFont="1" applyFill="1" applyBorder="1" applyAlignment="1">
      <alignment vertical="center" wrapText="1"/>
    </xf>
    <xf numFmtId="0" fontId="15" fillId="5" borderId="47" xfId="1" applyFont="1" applyFill="1" applyBorder="1" applyAlignment="1">
      <alignment horizontal="center" vertical="center" wrapText="1"/>
    </xf>
    <xf numFmtId="44" fontId="3" fillId="2" borderId="0" xfId="1" applyNumberFormat="1" applyFont="1" applyFill="1" applyAlignment="1">
      <alignment vertical="center" wrapText="1"/>
    </xf>
    <xf numFmtId="170" fontId="3" fillId="4" borderId="6" xfId="1" applyNumberFormat="1" applyFont="1" applyFill="1" applyBorder="1" applyAlignment="1">
      <alignment vertical="center" wrapText="1"/>
    </xf>
    <xf numFmtId="170" fontId="3" fillId="0" borderId="27" xfId="1" applyNumberFormat="1" applyFont="1" applyBorder="1" applyAlignment="1">
      <alignment horizontal="right" vertical="center" wrapText="1"/>
    </xf>
    <xf numFmtId="170" fontId="3" fillId="0" borderId="9" xfId="1" applyNumberFormat="1" applyFont="1" applyBorder="1" applyAlignment="1">
      <alignment horizontal="right" vertical="center" wrapText="1"/>
    </xf>
    <xf numFmtId="166" fontId="7" fillId="6" borderId="43" xfId="5" applyNumberFormat="1" applyFont="1" applyFill="1" applyBorder="1" applyAlignment="1">
      <alignment vertical="center" wrapText="1"/>
    </xf>
    <xf numFmtId="166" fontId="7" fillId="6" borderId="8" xfId="5" applyNumberFormat="1" applyFont="1" applyFill="1" applyBorder="1" applyAlignment="1">
      <alignment vertical="center" wrapText="1"/>
    </xf>
    <xf numFmtId="166" fontId="7" fillId="6" borderId="8" xfId="6" applyNumberFormat="1" applyFont="1" applyFill="1" applyBorder="1" applyAlignment="1">
      <alignment vertical="center" wrapText="1"/>
    </xf>
    <xf numFmtId="166" fontId="7" fillId="6" borderId="13" xfId="5" applyNumberFormat="1" applyFont="1" applyFill="1" applyBorder="1" applyAlignment="1">
      <alignment vertical="center" wrapText="1"/>
    </xf>
    <xf numFmtId="42" fontId="3" fillId="2" borderId="0" xfId="1" applyNumberFormat="1" applyFont="1" applyFill="1" applyAlignment="1">
      <alignment vertical="center" wrapText="1"/>
    </xf>
    <xf numFmtId="0" fontId="7" fillId="2" borderId="38" xfId="1" applyFont="1" applyFill="1" applyBorder="1" applyAlignment="1">
      <alignment vertical="center" wrapText="1"/>
    </xf>
    <xf numFmtId="0" fontId="12" fillId="2" borderId="49" xfId="1" applyFont="1" applyFill="1" applyBorder="1" applyAlignment="1">
      <alignment vertical="center" wrapText="1"/>
    </xf>
    <xf numFmtId="166" fontId="12" fillId="2" borderId="19" xfId="1" applyNumberFormat="1" applyFont="1" applyFill="1" applyBorder="1" applyAlignment="1">
      <alignment vertical="center" wrapText="1"/>
    </xf>
    <xf numFmtId="166" fontId="3" fillId="2" borderId="49" xfId="1" applyNumberFormat="1" applyFont="1" applyFill="1" applyBorder="1" applyAlignment="1">
      <alignment vertical="center" wrapText="1"/>
    </xf>
    <xf numFmtId="166" fontId="3" fillId="0" borderId="9" xfId="1" applyNumberFormat="1" applyFont="1" applyBorder="1" applyAlignment="1">
      <alignment horizontal="right" vertical="center" wrapText="1"/>
    </xf>
    <xf numFmtId="170" fontId="3" fillId="0" borderId="27" xfId="1" applyNumberFormat="1" applyFont="1" applyFill="1" applyBorder="1" applyAlignment="1">
      <alignment horizontal="right" vertical="center" wrapText="1"/>
    </xf>
    <xf numFmtId="170" fontId="3" fillId="0" borderId="27" xfId="9" applyNumberFormat="1" applyFont="1" applyBorder="1" applyAlignment="1">
      <alignment vertical="center" wrapText="1"/>
    </xf>
    <xf numFmtId="170" fontId="3" fillId="0" borderId="39" xfId="1" applyNumberFormat="1" applyFont="1" applyFill="1" applyBorder="1" applyAlignment="1">
      <alignment horizontal="right" vertical="center" wrapText="1"/>
    </xf>
    <xf numFmtId="0" fontId="3" fillId="5" borderId="9" xfId="11" applyFont="1" applyFill="1" applyBorder="1" applyAlignment="1">
      <alignment vertical="center" wrapText="1"/>
    </xf>
    <xf numFmtId="0" fontId="3" fillId="5" borderId="7" xfId="11" applyFont="1" applyFill="1" applyBorder="1" applyAlignment="1">
      <alignment horizontal="center" vertical="center" wrapText="1"/>
    </xf>
    <xf numFmtId="171" fontId="3" fillId="5" borderId="9" xfId="11" applyNumberFormat="1" applyFont="1" applyFill="1" applyBorder="1" applyAlignment="1">
      <alignment vertical="center" wrapText="1"/>
    </xf>
    <xf numFmtId="168" fontId="3" fillId="5" borderId="9" xfId="11" applyNumberFormat="1" applyFont="1" applyFill="1" applyBorder="1" applyAlignment="1">
      <alignment horizontal="center" vertical="center" wrapText="1"/>
    </xf>
    <xf numFmtId="2" fontId="3" fillId="5" borderId="9" xfId="11" applyNumberFormat="1" applyFont="1" applyFill="1" applyBorder="1" applyAlignment="1">
      <alignment horizontal="center" vertical="center" wrapText="1"/>
    </xf>
    <xf numFmtId="166" fontId="3" fillId="5" borderId="8" xfId="21" applyNumberFormat="1" applyFont="1" applyFill="1" applyBorder="1" applyAlignment="1">
      <alignment horizontal="right" vertical="center" wrapText="1"/>
    </xf>
    <xf numFmtId="6" fontId="3" fillId="2" borderId="9" xfId="1" applyNumberFormat="1" applyFont="1" applyFill="1" applyBorder="1" applyAlignment="1">
      <alignment vertical="center" wrapText="1"/>
    </xf>
    <xf numFmtId="8" fontId="3" fillId="2" borderId="9" xfId="1" applyNumberFormat="1" applyFont="1" applyFill="1" applyBorder="1" applyAlignment="1">
      <alignment vertical="center" wrapText="1"/>
    </xf>
    <xf numFmtId="0" fontId="3" fillId="2" borderId="9" xfId="1" applyFont="1" applyFill="1" applyBorder="1" applyAlignment="1">
      <alignment horizontal="center" vertical="center" wrapText="1"/>
    </xf>
    <xf numFmtId="6" fontId="3" fillId="2" borderId="9" xfId="1" applyNumberFormat="1" applyFont="1" applyFill="1" applyBorder="1" applyAlignment="1">
      <alignment horizontal="right" vertical="center" wrapText="1"/>
    </xf>
    <xf numFmtId="6" fontId="3" fillId="2" borderId="40" xfId="1" applyNumberFormat="1" applyFont="1" applyFill="1" applyBorder="1" applyAlignment="1">
      <alignment horizontal="right" vertical="center" wrapText="1"/>
    </xf>
    <xf numFmtId="0" fontId="3" fillId="2" borderId="9" xfId="1" applyFont="1" applyFill="1" applyBorder="1" applyAlignment="1">
      <alignment horizontal="right" vertical="center" wrapText="1"/>
    </xf>
    <xf numFmtId="6" fontId="3" fillId="2" borderId="9" xfId="27" applyNumberFormat="1" applyFont="1" applyFill="1" applyBorder="1" applyAlignment="1">
      <alignment vertical="center" wrapText="1"/>
    </xf>
    <xf numFmtId="8" fontId="3" fillId="2" borderId="9" xfId="27" applyNumberFormat="1" applyFont="1" applyFill="1" applyBorder="1" applyAlignment="1">
      <alignment vertical="center" wrapText="1"/>
    </xf>
    <xf numFmtId="8" fontId="3" fillId="2" borderId="9" xfId="1" applyNumberFormat="1" applyFont="1" applyFill="1" applyBorder="1" applyAlignment="1">
      <alignment horizontal="right" vertical="center" wrapText="1"/>
    </xf>
    <xf numFmtId="6" fontId="15" fillId="2" borderId="40" xfId="1" applyNumberFormat="1" applyFont="1" applyFill="1" applyBorder="1" applyAlignment="1">
      <alignment horizontal="right" vertical="center" wrapText="1"/>
    </xf>
    <xf numFmtId="0" fontId="3" fillId="2" borderId="35" xfId="1" applyFont="1" applyFill="1" applyBorder="1" applyAlignment="1">
      <alignment vertical="center" wrapText="1"/>
    </xf>
    <xf numFmtId="0" fontId="3" fillId="2" borderId="0" xfId="1" applyFont="1" applyFill="1" applyBorder="1" applyAlignment="1">
      <alignment vertical="center" wrapText="1"/>
    </xf>
    <xf numFmtId="0" fontId="3" fillId="2" borderId="23" xfId="1" applyFont="1" applyFill="1" applyBorder="1" applyAlignment="1">
      <alignment vertical="center" wrapText="1"/>
    </xf>
    <xf numFmtId="6" fontId="3" fillId="2" borderId="10" xfId="1" applyNumberFormat="1" applyFont="1" applyFill="1" applyBorder="1" applyAlignment="1">
      <alignment horizontal="center" vertical="center" wrapText="1"/>
    </xf>
    <xf numFmtId="0" fontId="3" fillId="2" borderId="8" xfId="1" applyFont="1" applyFill="1" applyBorder="1" applyAlignment="1">
      <alignment vertical="center" wrapText="1"/>
    </xf>
    <xf numFmtId="0" fontId="3" fillId="2" borderId="35" xfId="1" applyFont="1" applyFill="1" applyBorder="1" applyAlignment="1">
      <alignment horizontal="center" vertical="center" wrapText="1"/>
    </xf>
    <xf numFmtId="0" fontId="3" fillId="2" borderId="0" xfId="1" applyFont="1" applyFill="1" applyBorder="1" applyAlignment="1">
      <alignment horizontal="center" vertical="center" wrapText="1"/>
    </xf>
    <xf numFmtId="6" fontId="3" fillId="2" borderId="10" xfId="26" applyNumberFormat="1" applyFont="1" applyFill="1" applyBorder="1" applyAlignment="1">
      <alignment horizontal="center" vertical="center" wrapText="1"/>
    </xf>
    <xf numFmtId="0" fontId="3" fillId="0" borderId="23" xfId="1" applyFont="1" applyFill="1" applyBorder="1" applyAlignment="1">
      <alignment vertical="center" wrapText="1"/>
    </xf>
    <xf numFmtId="0" fontId="17" fillId="0" borderId="35" xfId="11" applyFont="1" applyBorder="1" applyAlignment="1">
      <alignment horizontal="center" vertical="center" wrapText="1"/>
    </xf>
    <xf numFmtId="0" fontId="17" fillId="0" borderId="0" xfId="11" applyFont="1" applyAlignment="1">
      <alignment horizontal="center" vertical="center" wrapText="1"/>
    </xf>
    <xf numFmtId="0" fontId="17" fillId="0" borderId="23" xfId="11" applyFont="1" applyBorder="1" applyAlignment="1">
      <alignment horizontal="right" vertical="center" wrapText="1"/>
    </xf>
    <xf numFmtId="8" fontId="3" fillId="2" borderId="10" xfId="1" applyNumberFormat="1" applyFont="1" applyFill="1" applyBorder="1" applyAlignment="1">
      <alignment horizontal="center" vertical="center" wrapText="1"/>
    </xf>
    <xf numFmtId="44" fontId="3" fillId="2" borderId="35" xfId="1" applyNumberFormat="1" applyFont="1" applyFill="1" applyBorder="1" applyAlignment="1">
      <alignment vertical="center" wrapText="1"/>
    </xf>
    <xf numFmtId="44" fontId="3" fillId="2" borderId="0" xfId="1" applyNumberFormat="1" applyFont="1" applyFill="1" applyBorder="1" applyAlignment="1">
      <alignment vertical="center" wrapText="1"/>
    </xf>
    <xf numFmtId="0" fontId="3" fillId="2" borderId="38" xfId="1" applyFont="1" applyFill="1" applyBorder="1" applyAlignment="1">
      <alignment vertical="center" wrapText="1"/>
    </xf>
    <xf numFmtId="0" fontId="3" fillId="2" borderId="49" xfId="1" applyFont="1" applyFill="1" applyBorder="1" applyAlignment="1">
      <alignment vertical="center" wrapText="1"/>
    </xf>
    <xf numFmtId="8" fontId="3" fillId="2" borderId="14" xfId="1" applyNumberFormat="1" applyFont="1" applyFill="1" applyBorder="1" applyAlignment="1">
      <alignment vertical="center" wrapText="1"/>
    </xf>
    <xf numFmtId="0" fontId="3" fillId="2" borderId="19" xfId="1" applyFont="1" applyFill="1" applyBorder="1" applyAlignment="1">
      <alignment vertical="center" wrapText="1"/>
    </xf>
    <xf numFmtId="0" fontId="15" fillId="2" borderId="8" xfId="1" applyFont="1" applyFill="1" applyBorder="1" applyAlignment="1">
      <alignment vertical="center" wrapText="1"/>
    </xf>
    <xf numFmtId="6" fontId="15" fillId="2" borderId="10" xfId="26" applyNumberFormat="1" applyFont="1" applyFill="1" applyBorder="1" applyAlignment="1">
      <alignment horizontal="center" vertical="center" wrapText="1"/>
    </xf>
    <xf numFmtId="8" fontId="17" fillId="0" borderId="0" xfId="11" applyNumberFormat="1" applyFont="1" applyAlignment="1">
      <alignment horizontal="right" vertical="center" wrapText="1"/>
    </xf>
    <xf numFmtId="0" fontId="15" fillId="2" borderId="28" xfId="1" applyFont="1" applyFill="1" applyBorder="1" applyAlignment="1">
      <alignment horizontal="left" vertical="center" wrapText="1"/>
    </xf>
    <xf numFmtId="0" fontId="15" fillId="2" borderId="6" xfId="1" applyFont="1" applyFill="1" applyBorder="1" applyAlignment="1">
      <alignment horizontal="left" vertical="center" wrapText="1"/>
    </xf>
    <xf numFmtId="0" fontId="15" fillId="2" borderId="27" xfId="1" applyFont="1" applyFill="1" applyBorder="1" applyAlignment="1">
      <alignment horizontal="left" vertical="center" wrapText="1"/>
    </xf>
    <xf numFmtId="0" fontId="3" fillId="2" borderId="36" xfId="1" applyFont="1" applyFill="1" applyBorder="1" applyAlignment="1">
      <alignment horizontal="center" vertical="center" wrapText="1"/>
    </xf>
    <xf numFmtId="0" fontId="3" fillId="2" borderId="50" xfId="1" applyFont="1" applyFill="1" applyBorder="1" applyAlignment="1">
      <alignment horizontal="center" vertical="center" wrapText="1"/>
    </xf>
    <xf numFmtId="0" fontId="3" fillId="2" borderId="51" xfId="1" applyFont="1" applyFill="1" applyBorder="1" applyAlignment="1">
      <alignment horizontal="center" vertical="center" wrapText="1"/>
    </xf>
    <xf numFmtId="0" fontId="3" fillId="2" borderId="55" xfId="1" applyFont="1" applyFill="1" applyBorder="1" applyAlignment="1">
      <alignment horizontal="center" vertical="center" wrapText="1"/>
    </xf>
    <xf numFmtId="0" fontId="3" fillId="2" borderId="48" xfId="1" applyFont="1" applyFill="1" applyBorder="1" applyAlignment="1">
      <alignment horizontal="center" vertical="center" wrapText="1"/>
    </xf>
    <xf numFmtId="0" fontId="3" fillId="2" borderId="52" xfId="1" applyFont="1" applyFill="1" applyBorder="1" applyAlignment="1">
      <alignment horizontal="center" vertical="center" wrapText="1"/>
    </xf>
    <xf numFmtId="0" fontId="3" fillId="2" borderId="31" xfId="1" applyFont="1" applyFill="1" applyBorder="1" applyAlignment="1">
      <alignment horizontal="center" vertical="center" wrapText="1"/>
    </xf>
    <xf numFmtId="0" fontId="3" fillId="2" borderId="53" xfId="1" applyFont="1" applyFill="1" applyBorder="1" applyAlignment="1">
      <alignment horizontal="center" vertical="center" wrapText="1"/>
    </xf>
    <xf numFmtId="0" fontId="3" fillId="2" borderId="54" xfId="1" applyFont="1" applyFill="1" applyBorder="1" applyAlignment="1">
      <alignment horizontal="center" vertical="center" wrapText="1"/>
    </xf>
    <xf numFmtId="0" fontId="15" fillId="2" borderId="36" xfId="1" applyFont="1" applyFill="1" applyBorder="1" applyAlignment="1">
      <alignment horizontal="center" vertical="center" wrapText="1"/>
    </xf>
    <xf numFmtId="0" fontId="15" fillId="2" borderId="50" xfId="1" applyFont="1" applyFill="1" applyBorder="1" applyAlignment="1">
      <alignment horizontal="center" vertical="center" wrapText="1"/>
    </xf>
    <xf numFmtId="0" fontId="15" fillId="2" borderId="51"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21"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29"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7" fillId="4" borderId="9" xfId="1" applyFont="1" applyFill="1" applyBorder="1" applyAlignment="1">
      <alignment horizontal="left" vertical="center" wrapText="1"/>
    </xf>
    <xf numFmtId="0" fontId="16" fillId="0" borderId="48" xfId="2" applyFont="1" applyFill="1" applyBorder="1" applyAlignment="1">
      <alignment horizontal="left" vertical="center" wrapText="1"/>
    </xf>
    <xf numFmtId="0" fontId="16" fillId="0" borderId="21" xfId="2" applyFont="1" applyFill="1" applyBorder="1" applyAlignment="1">
      <alignment horizontal="left" vertical="center" wrapText="1"/>
    </xf>
    <xf numFmtId="0" fontId="16" fillId="0" borderId="29" xfId="2" applyFont="1" applyFill="1" applyBorder="1" applyAlignment="1">
      <alignment horizontal="left" vertical="center" wrapText="1"/>
    </xf>
    <xf numFmtId="0" fontId="16" fillId="2" borderId="7" xfId="2" applyFont="1" applyFill="1" applyBorder="1" applyAlignment="1">
      <alignment vertical="center" wrapText="1"/>
    </xf>
    <xf numFmtId="0" fontId="16" fillId="2" borderId="6" xfId="2" applyFont="1" applyFill="1" applyBorder="1" applyAlignment="1">
      <alignment vertical="center" wrapText="1"/>
    </xf>
    <xf numFmtId="0" fontId="16" fillId="2" borderId="5" xfId="2" applyFont="1" applyFill="1" applyBorder="1" applyAlignment="1">
      <alignment vertical="center" wrapText="1"/>
    </xf>
    <xf numFmtId="0" fontId="16" fillId="2" borderId="10" xfId="2" applyFont="1" applyFill="1" applyBorder="1" applyAlignment="1">
      <alignment horizontal="left" vertical="center" wrapText="1"/>
    </xf>
    <xf numFmtId="0" fontId="16" fillId="2" borderId="9" xfId="2" applyFont="1" applyFill="1" applyBorder="1" applyAlignment="1">
      <alignment horizontal="left" vertical="center" wrapText="1"/>
    </xf>
    <xf numFmtId="0" fontId="16" fillId="2" borderId="8" xfId="2" applyFont="1" applyFill="1" applyBorder="1" applyAlignment="1">
      <alignment horizontal="left" vertical="center" wrapText="1"/>
    </xf>
    <xf numFmtId="0" fontId="16" fillId="2" borderId="15" xfId="2" applyFont="1" applyFill="1" applyBorder="1" applyAlignment="1">
      <alignment horizontal="justify" vertical="center" wrapText="1"/>
    </xf>
    <xf numFmtId="0" fontId="16" fillId="2" borderId="14" xfId="2" applyFont="1" applyFill="1" applyBorder="1" applyAlignment="1">
      <alignment horizontal="justify" vertical="center" wrapText="1"/>
    </xf>
    <xf numFmtId="0" fontId="16" fillId="2" borderId="13" xfId="2" applyFont="1" applyFill="1" applyBorder="1" applyAlignment="1">
      <alignment horizontal="justify" vertical="center" wrapText="1"/>
    </xf>
    <xf numFmtId="0" fontId="22" fillId="0" borderId="10" xfId="2" applyFont="1" applyFill="1" applyBorder="1" applyAlignment="1">
      <alignment horizontal="justify" vertical="center" wrapText="1"/>
    </xf>
    <xf numFmtId="0" fontId="22" fillId="0" borderId="9" xfId="2" applyFont="1" applyFill="1" applyBorder="1" applyAlignment="1">
      <alignment horizontal="justify" vertical="center" wrapText="1"/>
    </xf>
    <xf numFmtId="0" fontId="22" fillId="0" borderId="8" xfId="2" applyFont="1" applyFill="1" applyBorder="1" applyAlignment="1">
      <alignment horizontal="justify" vertical="center" wrapText="1"/>
    </xf>
    <xf numFmtId="0" fontId="7" fillId="4" borderId="14" xfId="1" applyFont="1" applyFill="1" applyBorder="1" applyAlignment="1">
      <alignment horizontal="left" vertical="center" wrapText="1"/>
    </xf>
    <xf numFmtId="0" fontId="14" fillId="0" borderId="32" xfId="3" applyFont="1" applyBorder="1" applyAlignment="1">
      <alignment horizontal="left" vertical="center" wrapText="1"/>
    </xf>
    <xf numFmtId="0" fontId="14" fillId="0" borderId="17" xfId="3" applyFont="1" applyBorder="1" applyAlignment="1">
      <alignment horizontal="left" vertical="center" wrapText="1"/>
    </xf>
    <xf numFmtId="0" fontId="14" fillId="0" borderId="16" xfId="3" applyFont="1" applyBorder="1" applyAlignment="1">
      <alignment horizontal="left" vertical="center" wrapText="1"/>
    </xf>
    <xf numFmtId="0" fontId="16" fillId="2" borderId="10" xfId="2" applyFont="1" applyFill="1" applyBorder="1" applyAlignment="1">
      <alignment horizontal="justify" vertical="center" wrapText="1"/>
    </xf>
    <xf numFmtId="0" fontId="16" fillId="2" borderId="9" xfId="2" applyFont="1" applyFill="1" applyBorder="1" applyAlignment="1">
      <alignment horizontal="justify" vertical="center" wrapText="1"/>
    </xf>
    <xf numFmtId="0" fontId="16" fillId="2" borderId="8" xfId="2" applyFont="1" applyFill="1" applyBorder="1" applyAlignment="1">
      <alignment horizontal="justify" vertical="center" wrapText="1"/>
    </xf>
    <xf numFmtId="0" fontId="13" fillId="2" borderId="35" xfId="1" applyFont="1" applyFill="1" applyBorder="1" applyAlignment="1">
      <alignment horizontal="center" vertical="center" wrapText="1"/>
    </xf>
    <xf numFmtId="0" fontId="13" fillId="2" borderId="0" xfId="1" applyFont="1" applyFill="1" applyBorder="1" applyAlignment="1">
      <alignment horizontal="center" vertical="center" wrapText="1"/>
    </xf>
    <xf numFmtId="0" fontId="13" fillId="2" borderId="23" xfId="1" applyFont="1" applyFill="1" applyBorder="1" applyAlignment="1">
      <alignment horizontal="center" vertical="center" wrapText="1"/>
    </xf>
    <xf numFmtId="0" fontId="7" fillId="0" borderId="35" xfId="13" applyFont="1" applyBorder="1" applyAlignment="1">
      <alignment horizontal="center" vertical="center"/>
    </xf>
    <xf numFmtId="0" fontId="7" fillId="0" borderId="0" xfId="13" applyFont="1" applyAlignment="1">
      <alignment horizontal="center" vertical="center"/>
    </xf>
    <xf numFmtId="0" fontId="7" fillId="0" borderId="23" xfId="13" applyFont="1" applyBorder="1" applyAlignment="1">
      <alignment horizontal="center" vertical="center"/>
    </xf>
    <xf numFmtId="0" fontId="7" fillId="0" borderId="35" xfId="12" applyFont="1" applyBorder="1" applyAlignment="1">
      <alignment horizontal="center" vertical="center" wrapText="1"/>
    </xf>
    <xf numFmtId="0" fontId="7" fillId="0" borderId="0" xfId="12" applyFont="1" applyAlignment="1">
      <alignment horizontal="center" vertical="center" wrapText="1"/>
    </xf>
    <xf numFmtId="0" fontId="7" fillId="0" borderId="23" xfId="12" applyFont="1" applyBorder="1" applyAlignment="1">
      <alignment horizontal="center" vertical="center" wrapText="1"/>
    </xf>
    <xf numFmtId="0" fontId="7" fillId="0" borderId="35" xfId="1" applyFont="1" applyFill="1" applyBorder="1" applyAlignment="1">
      <alignment horizontal="center" vertical="center" wrapText="1"/>
    </xf>
    <xf numFmtId="0" fontId="7" fillId="0" borderId="0" xfId="1" applyFont="1" applyFill="1" applyBorder="1" applyAlignment="1">
      <alignment horizontal="center" vertical="center" wrapText="1"/>
    </xf>
    <xf numFmtId="0" fontId="7" fillId="0" borderId="23" xfId="1" applyFont="1" applyFill="1" applyBorder="1" applyAlignment="1">
      <alignment horizontal="center" vertical="center" wrapText="1"/>
    </xf>
    <xf numFmtId="0" fontId="7" fillId="4" borderId="42" xfId="1" applyFont="1" applyFill="1" applyBorder="1" applyAlignment="1">
      <alignment horizontal="left" vertical="center" wrapText="1"/>
    </xf>
    <xf numFmtId="0" fontId="21" fillId="0" borderId="28" xfId="0" applyFont="1" applyBorder="1" applyAlignment="1">
      <alignment vertical="center" wrapText="1"/>
    </xf>
    <xf numFmtId="0" fontId="21" fillId="0" borderId="6" xfId="0" applyFont="1" applyBorder="1" applyAlignment="1">
      <alignment vertical="center" wrapText="1"/>
    </xf>
    <xf numFmtId="0" fontId="21" fillId="0" borderId="27" xfId="0" applyFont="1" applyBorder="1" applyAlignment="1">
      <alignment vertical="center" wrapText="1"/>
    </xf>
    <xf numFmtId="0" fontId="7" fillId="2" borderId="35" xfId="12" applyFont="1" applyFill="1" applyBorder="1" applyAlignment="1">
      <alignment horizontal="center" vertical="center" wrapText="1"/>
    </xf>
    <xf numFmtId="0" fontId="7" fillId="2" borderId="0" xfId="12" applyFont="1" applyFill="1" applyAlignment="1">
      <alignment horizontal="center" vertical="center" wrapText="1"/>
    </xf>
    <xf numFmtId="0" fontId="7" fillId="2" borderId="23" xfId="12" applyFont="1" applyFill="1" applyBorder="1" applyAlignment="1">
      <alignment horizontal="center" vertical="center" wrapText="1"/>
    </xf>
    <xf numFmtId="0" fontId="7" fillId="0" borderId="50" xfId="1" applyFont="1" applyFill="1" applyBorder="1" applyAlignment="1">
      <alignment horizontal="center" vertical="center" wrapText="1"/>
    </xf>
    <xf numFmtId="0" fontId="7" fillId="0" borderId="51" xfId="1" applyFont="1" applyFill="1" applyBorder="1" applyAlignment="1">
      <alignment horizontal="center" vertical="center" wrapText="1"/>
    </xf>
    <xf numFmtId="0" fontId="3" fillId="0" borderId="18" xfId="1" applyFont="1" applyBorder="1" applyAlignment="1">
      <alignment horizontal="center" vertical="center" wrapText="1"/>
    </xf>
    <xf numFmtId="0" fontId="3" fillId="0" borderId="44"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5" xfId="1" applyFont="1" applyBorder="1" applyAlignment="1">
      <alignment horizontal="center" vertical="center" wrapText="1"/>
    </xf>
    <xf numFmtId="0" fontId="3" fillId="0" borderId="38" xfId="1" applyFont="1" applyBorder="1" applyAlignment="1">
      <alignment horizontal="center" vertical="center" wrapText="1"/>
    </xf>
    <xf numFmtId="0" fontId="3" fillId="0" borderId="46" xfId="1" applyFont="1" applyBorder="1" applyAlignment="1">
      <alignment horizontal="center" vertical="center" wrapText="1"/>
    </xf>
    <xf numFmtId="0" fontId="10" fillId="3" borderId="17" xfId="1" applyFont="1" applyFill="1" applyBorder="1" applyAlignment="1">
      <alignment horizontal="left" vertical="center" wrapText="1"/>
    </xf>
    <xf numFmtId="0" fontId="10" fillId="3" borderId="16" xfId="1" applyFont="1" applyFill="1" applyBorder="1" applyAlignment="1">
      <alignment horizontal="left" vertical="center" wrapText="1"/>
    </xf>
    <xf numFmtId="0" fontId="7" fillId="4" borderId="31" xfId="1" applyFont="1" applyFill="1" applyBorder="1" applyAlignment="1">
      <alignment horizontal="left" vertical="center" wrapText="1"/>
    </xf>
    <xf numFmtId="0" fontId="7" fillId="4" borderId="1" xfId="1" applyFont="1" applyFill="1" applyBorder="1" applyAlignment="1">
      <alignment horizontal="left" vertical="center" wrapText="1"/>
    </xf>
    <xf numFmtId="0" fontId="7" fillId="4" borderId="30" xfId="1" applyFont="1" applyFill="1" applyBorder="1" applyAlignment="1">
      <alignment horizontal="left" vertical="center" wrapText="1"/>
    </xf>
    <xf numFmtId="0" fontId="7" fillId="0" borderId="28" xfId="1" applyFont="1" applyBorder="1" applyAlignment="1">
      <alignment horizontal="left" vertical="center" wrapText="1"/>
    </xf>
    <xf numFmtId="0" fontId="7" fillId="0" borderId="6" xfId="1" applyFont="1" applyBorder="1" applyAlignment="1">
      <alignment horizontal="left" vertical="center" wrapText="1"/>
    </xf>
    <xf numFmtId="0" fontId="7" fillId="0" borderId="27" xfId="1" applyFont="1" applyBorder="1" applyAlignment="1">
      <alignment horizontal="left" vertical="center" wrapText="1"/>
    </xf>
    <xf numFmtId="0" fontId="7" fillId="4" borderId="26" xfId="1" applyFont="1" applyFill="1" applyBorder="1" applyAlignment="1">
      <alignment horizontal="left" vertical="center" wrapText="1"/>
    </xf>
    <xf numFmtId="0" fontId="7" fillId="4" borderId="3" xfId="1" applyFont="1" applyFill="1" applyBorder="1" applyAlignment="1">
      <alignment horizontal="left" vertical="center" wrapText="1"/>
    </xf>
    <xf numFmtId="0" fontId="7" fillId="4" borderId="25" xfId="1" applyFont="1" applyFill="1" applyBorder="1" applyAlignment="1">
      <alignment horizontal="left"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165" fontId="3" fillId="0" borderId="22" xfId="1" applyNumberFormat="1" applyFont="1" applyBorder="1" applyAlignment="1">
      <alignment horizontal="center" vertical="center" wrapText="1"/>
    </xf>
    <xf numFmtId="165" fontId="3" fillId="0" borderId="21" xfId="1" applyNumberFormat="1" applyFont="1" applyBorder="1" applyAlignment="1">
      <alignment horizontal="center" vertical="center" wrapText="1"/>
    </xf>
    <xf numFmtId="0" fontId="23" fillId="0" borderId="56" xfId="0" applyFont="1" applyBorder="1"/>
    <xf numFmtId="0" fontId="0" fillId="0" borderId="48" xfId="0" applyBorder="1"/>
    <xf numFmtId="8" fontId="0" fillId="0" borderId="29" xfId="0" applyNumberFormat="1" applyBorder="1"/>
    <xf numFmtId="0" fontId="0" fillId="0" borderId="10" xfId="0" applyBorder="1"/>
    <xf numFmtId="8" fontId="0" fillId="0" borderId="8" xfId="0" applyNumberFormat="1" applyBorder="1"/>
    <xf numFmtId="0" fontId="0" fillId="0" borderId="15" xfId="0" applyBorder="1"/>
    <xf numFmtId="8" fontId="0" fillId="0" borderId="13" xfId="0" applyNumberFormat="1" applyBorder="1"/>
    <xf numFmtId="0" fontId="0" fillId="0" borderId="41" xfId="0" applyBorder="1"/>
    <xf numFmtId="8" fontId="0" fillId="0" borderId="43" xfId="0" applyNumberFormat="1" applyBorder="1"/>
    <xf numFmtId="0" fontId="23" fillId="0" borderId="57" xfId="0" applyFont="1" applyBorder="1" applyAlignment="1">
      <alignment horizontal="center"/>
    </xf>
    <xf numFmtId="8" fontId="0" fillId="5" borderId="13" xfId="0" applyNumberFormat="1" applyFill="1" applyBorder="1"/>
    <xf numFmtId="8" fontId="23" fillId="7" borderId="8" xfId="0" applyNumberFormat="1" applyFont="1" applyFill="1" applyBorder="1" applyAlignment="1">
      <alignment horizontal="center"/>
    </xf>
  </cellXfs>
  <cellStyles count="28">
    <cellStyle name="Millares" xfId="20" builtinId="3"/>
    <cellStyle name="Millares 2" xfId="22" xr:uid="{00000000-0005-0000-0000-000001000000}"/>
    <cellStyle name="Millares 2 2" xfId="7" xr:uid="{00000000-0005-0000-0000-000002000000}"/>
    <cellStyle name="Millares 2 2 2" xfId="21" xr:uid="{00000000-0005-0000-0000-000003000000}"/>
    <cellStyle name="Millares 2 2 2 2 2" xfId="8" xr:uid="{00000000-0005-0000-0000-000004000000}"/>
    <cellStyle name="Millares 2 2 3" xfId="24" xr:uid="{00000000-0005-0000-0000-000005000000}"/>
    <cellStyle name="Millares 3" xfId="23" xr:uid="{00000000-0005-0000-0000-000006000000}"/>
    <cellStyle name="Moneda" xfId="27" builtinId="4"/>
    <cellStyle name="Moneda [0]" xfId="26" builtinId="7"/>
    <cellStyle name="Moneda 3 2" xfId="5" xr:uid="{00000000-0005-0000-0000-000007000000}"/>
    <cellStyle name="Moneda 3 4" xfId="6" xr:uid="{00000000-0005-0000-0000-000008000000}"/>
    <cellStyle name="Moneda 5 2" xfId="4" xr:uid="{00000000-0005-0000-0000-000009000000}"/>
    <cellStyle name="Normal" xfId="0" builtinId="0"/>
    <cellStyle name="Normal 10 3" xfId="3" xr:uid="{00000000-0005-0000-0000-00000B000000}"/>
    <cellStyle name="Normal 10 5 2" xfId="13" xr:uid="{00000000-0005-0000-0000-00000C000000}"/>
    <cellStyle name="Normal 12 2 2" xfId="15" xr:uid="{00000000-0005-0000-0000-00000D000000}"/>
    <cellStyle name="Normal 2 3" xfId="12" xr:uid="{00000000-0005-0000-0000-00000E000000}"/>
    <cellStyle name="Normal 3 11 2" xfId="2" xr:uid="{00000000-0005-0000-0000-00000F000000}"/>
    <cellStyle name="Normal 3 2" xfId="1" xr:uid="{00000000-0005-0000-0000-000010000000}"/>
    <cellStyle name="Normal 3 2 2" xfId="11" xr:uid="{00000000-0005-0000-0000-000011000000}"/>
    <cellStyle name="Normal 3 3" xfId="25" xr:uid="{00000000-0005-0000-0000-000012000000}"/>
    <cellStyle name="Normal 3 4" xfId="18" xr:uid="{00000000-0005-0000-0000-000013000000}"/>
    <cellStyle name="Normal 3 4 10" xfId="9" xr:uid="{00000000-0005-0000-0000-000014000000}"/>
    <cellStyle name="Normal 4" xfId="17" xr:uid="{00000000-0005-0000-0000-000015000000}"/>
    <cellStyle name="Normal 5 3" xfId="16" xr:uid="{00000000-0005-0000-0000-000016000000}"/>
    <cellStyle name="Normal 7 2 3 2" xfId="14" xr:uid="{00000000-0005-0000-0000-000017000000}"/>
    <cellStyle name="Porcentaje" xfId="19" builtinId="5"/>
    <cellStyle name="Porcentaje 2 2" xfId="10" xr:uid="{00000000-0005-0000-0000-00001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59268</xdr:colOff>
      <xdr:row>0</xdr:row>
      <xdr:rowOff>84668</xdr:rowOff>
    </xdr:from>
    <xdr:to>
      <xdr:col>3</xdr:col>
      <xdr:colOff>709595</xdr:colOff>
      <xdr:row>3</xdr:row>
      <xdr:rowOff>126418</xdr:rowOff>
    </xdr:to>
    <xdr:pic>
      <xdr:nvPicPr>
        <xdr:cNvPr id="4" name="Imagen 3" descr="Imagen que contiene Interfaz de usuario gráfica&#10;&#10;Descripción generada automáticamente">
          <a:extLst>
            <a:ext uri="{FF2B5EF4-FFF2-40B4-BE49-F238E27FC236}">
              <a16:creationId xmlns:a16="http://schemas.microsoft.com/office/drawing/2014/main" id="{74AFBC5D-5ADE-437B-91E4-4B9AE833389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284" t="3127" r="63543" b="89291"/>
        <a:stretch/>
      </xdr:blipFill>
      <xdr:spPr bwMode="auto">
        <a:xfrm>
          <a:off x="7264401" y="84668"/>
          <a:ext cx="1361527" cy="51588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6</xdr:col>
      <xdr:colOff>59266</xdr:colOff>
      <xdr:row>1</xdr:row>
      <xdr:rowOff>25399</xdr:rowOff>
    </xdr:from>
    <xdr:to>
      <xdr:col>7</xdr:col>
      <xdr:colOff>754473</xdr:colOff>
      <xdr:row>4</xdr:row>
      <xdr:rowOff>130923</xdr:rowOff>
    </xdr:to>
    <xdr:pic>
      <xdr:nvPicPr>
        <xdr:cNvPr id="5" name="Imagen 4">
          <a:extLst>
            <a:ext uri="{FF2B5EF4-FFF2-40B4-BE49-F238E27FC236}">
              <a16:creationId xmlns:a16="http://schemas.microsoft.com/office/drawing/2014/main" id="{F6F67D11-1D03-4B05-9827-9CAA484AF5D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665199" y="160866"/>
          <a:ext cx="1499541" cy="61352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1</xdr:row>
      <xdr:rowOff>44450</xdr:rowOff>
    </xdr:from>
    <xdr:to>
      <xdr:col>8</xdr:col>
      <xdr:colOff>528384</xdr:colOff>
      <xdr:row>17</xdr:row>
      <xdr:rowOff>88547</xdr:rowOff>
    </xdr:to>
    <xdr:pic>
      <xdr:nvPicPr>
        <xdr:cNvPr id="2" name="Imagen 1">
          <a:extLst>
            <a:ext uri="{FF2B5EF4-FFF2-40B4-BE49-F238E27FC236}">
              <a16:creationId xmlns:a16="http://schemas.microsoft.com/office/drawing/2014/main" id="{494571E9-2D8C-44B1-BF96-6018FCC47B48}"/>
            </a:ext>
          </a:extLst>
        </xdr:cNvPr>
        <xdr:cNvPicPr>
          <a:picLocks noChangeAspect="1"/>
        </xdr:cNvPicPr>
      </xdr:nvPicPr>
      <xdr:blipFill>
        <a:blip xmlns:r="http://schemas.openxmlformats.org/officeDocument/2006/relationships" r:embed="rId1"/>
        <a:stretch>
          <a:fillRect/>
        </a:stretch>
      </xdr:blipFill>
      <xdr:spPr>
        <a:xfrm>
          <a:off x="4800600" y="228600"/>
          <a:ext cx="3862134" cy="3022247"/>
        </a:xfrm>
        <a:prstGeom prst="rect">
          <a:avLst/>
        </a:prstGeom>
        <a:ln w="6350">
          <a:solidFill>
            <a:schemeClr val="tx1"/>
          </a:solid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7CD207DA" TargetMode="External"/><Relationship Id="rId1" Type="http://schemas.openxmlformats.org/officeDocument/2006/relationships/externalLinkPath" Target="file:///\\7CD207D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sheetData sheetId="62"/>
      <sheetData sheetId="63"/>
      <sheetData sheetId="64"/>
      <sheetData sheetId="65"/>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sheetData sheetId="89"/>
      <sheetData sheetId="90"/>
      <sheetData sheetId="91">
        <row r="6">
          <cell r="D6">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row r="6">
          <cell r="D6">
            <v>0</v>
          </cell>
        </row>
      </sheetData>
      <sheetData sheetId="105"/>
      <sheetData sheetId="106">
        <row r="6">
          <cell r="D6">
            <v>0</v>
          </cell>
        </row>
      </sheetData>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sheetData sheetId="126">
        <row r="6">
          <cell r="D6">
            <v>43666</v>
          </cell>
        </row>
      </sheetData>
      <sheetData sheetId="127">
        <row r="6">
          <cell r="D6">
            <v>0</v>
          </cell>
        </row>
      </sheetData>
      <sheetData sheetId="128"/>
      <sheetData sheetId="129"/>
      <sheetData sheetId="130"/>
      <sheetData sheetId="131"/>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82D1D-9350-406A-8A1C-EBD30F745762}">
  <sheetPr>
    <tabColor rgb="FF00B050"/>
  </sheetPr>
  <dimension ref="A1:HB82"/>
  <sheetViews>
    <sheetView topLeftCell="AA7" zoomScaleNormal="100" workbookViewId="0">
      <selection activeCell="AJ10" sqref="AJ10:AM10"/>
    </sheetView>
  </sheetViews>
  <sheetFormatPr baseColWidth="10" defaultColWidth="12.54296875" defaultRowHeight="11.5" x14ac:dyDescent="0.35"/>
  <cols>
    <col min="1" max="2" width="2.54296875" style="1" customWidth="1"/>
    <col min="3" max="3" width="10.453125" style="4" customWidth="1"/>
    <col min="4" max="4" width="51.453125" style="4" customWidth="1"/>
    <col min="5" max="5" width="19" style="4" customWidth="1"/>
    <col min="6" max="6" width="12.54296875" style="3" customWidth="1"/>
    <col min="7" max="7" width="11.54296875" style="1" customWidth="1"/>
    <col min="8" max="8" width="20.26953125" style="2" customWidth="1"/>
    <col min="9" max="9" width="14.81640625" style="1" customWidth="1"/>
    <col min="10" max="10" width="16" style="1" customWidth="1"/>
    <col min="11" max="11" width="22.1796875" style="1" customWidth="1"/>
    <col min="12" max="12" width="12.81640625" style="1" customWidth="1"/>
    <col min="13" max="13" width="23.08984375" style="1" customWidth="1"/>
    <col min="14" max="22" width="11.54296875" style="1" customWidth="1"/>
    <col min="23" max="23" width="15.453125" style="1" customWidth="1"/>
    <col min="24" max="32" width="11.54296875" style="1" customWidth="1"/>
    <col min="33" max="33" width="16" style="1" customWidth="1"/>
    <col min="34" max="34" width="10.453125" style="1" customWidth="1"/>
    <col min="35" max="37" width="11.54296875" style="1" customWidth="1"/>
    <col min="38" max="38" width="23.1796875" style="1" customWidth="1"/>
    <col min="39" max="201" width="11.54296875" style="1" customWidth="1"/>
    <col min="202" max="16384" width="12.54296875" style="1"/>
  </cols>
  <sheetData>
    <row r="1" spans="3:201" ht="11.25" customHeight="1" x14ac:dyDescent="0.35">
      <c r="C1" s="32"/>
      <c r="D1" s="31"/>
      <c r="E1" s="31"/>
      <c r="F1" s="30"/>
      <c r="G1" s="29"/>
      <c r="H1" s="28"/>
    </row>
    <row r="2" spans="3:201" x14ac:dyDescent="0.35">
      <c r="C2" s="179" t="s">
        <v>35</v>
      </c>
      <c r="D2" s="180"/>
      <c r="E2" s="180"/>
      <c r="F2" s="180"/>
      <c r="G2" s="180"/>
      <c r="H2" s="181"/>
    </row>
    <row r="3" spans="3:201" x14ac:dyDescent="0.35">
      <c r="C3" s="179" t="s">
        <v>34</v>
      </c>
      <c r="D3" s="180"/>
      <c r="E3" s="180"/>
      <c r="F3" s="180"/>
      <c r="G3" s="180"/>
      <c r="H3" s="181"/>
    </row>
    <row r="4" spans="3:201" x14ac:dyDescent="0.35">
      <c r="C4" s="179" t="s">
        <v>64</v>
      </c>
      <c r="D4" s="180"/>
      <c r="E4" s="180"/>
      <c r="F4" s="180"/>
      <c r="G4" s="180"/>
      <c r="H4" s="181"/>
    </row>
    <row r="5" spans="3:201" x14ac:dyDescent="0.35">
      <c r="C5" s="182" t="s">
        <v>65</v>
      </c>
      <c r="D5" s="183"/>
      <c r="E5" s="183"/>
      <c r="F5" s="183"/>
      <c r="G5" s="183"/>
      <c r="H5" s="184"/>
    </row>
    <row r="6" spans="3:201" x14ac:dyDescent="0.35">
      <c r="C6" s="188" t="s">
        <v>78</v>
      </c>
      <c r="D6" s="189"/>
      <c r="E6" s="189"/>
      <c r="F6" s="189"/>
      <c r="G6" s="189"/>
      <c r="H6" s="190"/>
    </row>
    <row r="7" spans="3:201" ht="50.15" customHeight="1" x14ac:dyDescent="0.35">
      <c r="C7" s="185" t="s">
        <v>79</v>
      </c>
      <c r="D7" s="186"/>
      <c r="E7" s="186"/>
      <c r="F7" s="186"/>
      <c r="G7" s="186"/>
      <c r="H7" s="187"/>
    </row>
    <row r="8" spans="3:201" ht="12" thickBot="1" x14ac:dyDescent="0.4">
      <c r="C8" s="195"/>
      <c r="D8" s="196"/>
      <c r="E8" s="196"/>
      <c r="F8" s="196"/>
      <c r="G8" s="196"/>
      <c r="H8" s="197"/>
    </row>
    <row r="9" spans="3:201" ht="15" customHeight="1" thickBot="1" x14ac:dyDescent="0.4">
      <c r="C9" s="195" t="s">
        <v>33</v>
      </c>
      <c r="D9" s="196"/>
      <c r="E9" s="196"/>
      <c r="F9" s="27" t="s">
        <v>32</v>
      </c>
      <c r="G9" s="198" t="s">
        <v>69</v>
      </c>
      <c r="H9" s="199"/>
    </row>
    <row r="10" spans="3:201" s="5" customFormat="1" ht="27.5" customHeight="1" thickBot="1" x14ac:dyDescent="0.4">
      <c r="C10" s="90"/>
      <c r="D10" s="91"/>
      <c r="E10" s="91"/>
      <c r="F10" s="93"/>
      <c r="G10" s="91"/>
      <c r="H10" s="92"/>
      <c r="I10" s="1"/>
      <c r="J10" s="1"/>
      <c r="K10" s="139" t="s">
        <v>85</v>
      </c>
      <c r="L10" s="140"/>
      <c r="M10" s="140"/>
      <c r="N10" s="141"/>
      <c r="O10" s="1"/>
      <c r="P10" s="139" t="s">
        <v>90</v>
      </c>
      <c r="Q10" s="140"/>
      <c r="R10" s="140"/>
      <c r="S10" s="141"/>
      <c r="T10" s="1"/>
      <c r="U10" s="139" t="s">
        <v>91</v>
      </c>
      <c r="V10" s="140"/>
      <c r="W10" s="140"/>
      <c r="X10" s="141"/>
      <c r="Y10" s="1"/>
      <c r="Z10" s="139" t="s">
        <v>92</v>
      </c>
      <c r="AA10" s="140"/>
      <c r="AB10" s="140"/>
      <c r="AC10" s="141"/>
      <c r="AD10" s="1"/>
      <c r="AE10" s="148" t="s">
        <v>93</v>
      </c>
      <c r="AF10" s="149"/>
      <c r="AG10" s="149"/>
      <c r="AH10" s="150"/>
      <c r="AI10" s="1"/>
      <c r="AJ10" s="139" t="s">
        <v>94</v>
      </c>
      <c r="AK10" s="140"/>
      <c r="AL10" s="140"/>
      <c r="AM10" s="14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row>
    <row r="11" spans="3:201" s="5" customFormat="1" ht="20" customHeight="1" x14ac:dyDescent="0.35">
      <c r="C11" s="200" t="s">
        <v>31</v>
      </c>
      <c r="D11" s="201"/>
      <c r="E11" s="67" t="s">
        <v>30</v>
      </c>
      <c r="F11" s="26" t="s">
        <v>29</v>
      </c>
      <c r="G11" s="67" t="s">
        <v>28</v>
      </c>
      <c r="H11" s="25" t="s">
        <v>15</v>
      </c>
      <c r="I11" s="1"/>
      <c r="J11" s="1"/>
      <c r="K11" s="143" t="s">
        <v>81</v>
      </c>
      <c r="L11" s="152" t="s">
        <v>82</v>
      </c>
      <c r="M11" s="152" t="s">
        <v>83</v>
      </c>
      <c r="N11" s="154" t="s">
        <v>84</v>
      </c>
      <c r="O11" s="1"/>
      <c r="P11" s="143" t="s">
        <v>81</v>
      </c>
      <c r="Q11" s="152" t="s">
        <v>82</v>
      </c>
      <c r="R11" s="152" t="s">
        <v>83</v>
      </c>
      <c r="S11" s="154" t="s">
        <v>84</v>
      </c>
      <c r="T11" s="1"/>
      <c r="U11" s="143" t="s">
        <v>81</v>
      </c>
      <c r="V11" s="152" t="s">
        <v>82</v>
      </c>
      <c r="W11" s="152" t="s">
        <v>83</v>
      </c>
      <c r="X11" s="154" t="s">
        <v>84</v>
      </c>
      <c r="Y11" s="1"/>
      <c r="Z11" s="143" t="s">
        <v>81</v>
      </c>
      <c r="AA11" s="152" t="s">
        <v>82</v>
      </c>
      <c r="AB11" s="152" t="s">
        <v>83</v>
      </c>
      <c r="AC11" s="154" t="s">
        <v>84</v>
      </c>
      <c r="AD11" s="1"/>
      <c r="AE11" s="143" t="s">
        <v>81</v>
      </c>
      <c r="AF11" s="152" t="s">
        <v>82</v>
      </c>
      <c r="AG11" s="152" t="s">
        <v>83</v>
      </c>
      <c r="AH11" s="154" t="s">
        <v>84</v>
      </c>
      <c r="AI11" s="1"/>
      <c r="AJ11" s="142" t="s">
        <v>81</v>
      </c>
      <c r="AK11" s="144" t="s">
        <v>82</v>
      </c>
      <c r="AL11" s="146" t="s">
        <v>83</v>
      </c>
      <c r="AM11" s="146" t="s">
        <v>84</v>
      </c>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row>
    <row r="12" spans="3:201" s="5" customFormat="1" ht="22.5" customHeight="1" x14ac:dyDescent="0.35">
      <c r="C12" s="202"/>
      <c r="D12" s="203"/>
      <c r="E12" s="24" t="s">
        <v>27</v>
      </c>
      <c r="F12" s="18" t="s">
        <v>26</v>
      </c>
      <c r="G12" s="24" t="s">
        <v>25</v>
      </c>
      <c r="H12" s="17" t="s">
        <v>13</v>
      </c>
      <c r="I12" s="1"/>
      <c r="J12" s="1"/>
      <c r="K12" s="151"/>
      <c r="L12" s="153"/>
      <c r="M12" s="153"/>
      <c r="N12" s="155"/>
      <c r="O12" s="1"/>
      <c r="P12" s="151"/>
      <c r="Q12" s="153"/>
      <c r="R12" s="153"/>
      <c r="S12" s="155"/>
      <c r="T12" s="1"/>
      <c r="U12" s="151"/>
      <c r="V12" s="153"/>
      <c r="W12" s="153"/>
      <c r="X12" s="155"/>
      <c r="Y12" s="1"/>
      <c r="Z12" s="151"/>
      <c r="AA12" s="153"/>
      <c r="AB12" s="153"/>
      <c r="AC12" s="155"/>
      <c r="AD12" s="1"/>
      <c r="AE12" s="151"/>
      <c r="AF12" s="153"/>
      <c r="AG12" s="153"/>
      <c r="AH12" s="155"/>
      <c r="AI12" s="1"/>
      <c r="AJ12" s="142"/>
      <c r="AK12" s="144"/>
      <c r="AL12" s="146"/>
      <c r="AM12" s="146"/>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row>
    <row r="13" spans="3:201" s="5" customFormat="1" ht="23" customHeight="1" thickBot="1" x14ac:dyDescent="0.4">
      <c r="C13" s="204"/>
      <c r="D13" s="205"/>
      <c r="E13" s="16" t="s">
        <v>24</v>
      </c>
      <c r="F13" s="69" t="s">
        <v>23</v>
      </c>
      <c r="G13" s="16" t="s">
        <v>22</v>
      </c>
      <c r="H13" s="68" t="s">
        <v>49</v>
      </c>
      <c r="I13" s="1"/>
      <c r="J13" s="1"/>
      <c r="K13" s="151"/>
      <c r="L13" s="153"/>
      <c r="M13" s="153"/>
      <c r="N13" s="155"/>
      <c r="O13" s="1"/>
      <c r="P13" s="151"/>
      <c r="Q13" s="153"/>
      <c r="R13" s="153"/>
      <c r="S13" s="155"/>
      <c r="T13" s="1"/>
      <c r="U13" s="151"/>
      <c r="V13" s="153"/>
      <c r="W13" s="153"/>
      <c r="X13" s="155"/>
      <c r="Y13" s="1"/>
      <c r="Z13" s="151"/>
      <c r="AA13" s="153"/>
      <c r="AB13" s="153"/>
      <c r="AC13" s="155"/>
      <c r="AD13" s="1"/>
      <c r="AE13" s="151"/>
      <c r="AF13" s="153"/>
      <c r="AG13" s="153"/>
      <c r="AH13" s="155"/>
      <c r="AI13" s="1"/>
      <c r="AJ13" s="143"/>
      <c r="AK13" s="145"/>
      <c r="AL13" s="147"/>
      <c r="AM13" s="147"/>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row>
    <row r="14" spans="3:201" s="5" customFormat="1" x14ac:dyDescent="0.35">
      <c r="C14" s="23"/>
      <c r="D14" s="206" t="s">
        <v>21</v>
      </c>
      <c r="E14" s="206"/>
      <c r="F14" s="206"/>
      <c r="G14" s="206"/>
      <c r="H14" s="207"/>
      <c r="I14" s="1"/>
      <c r="J14" s="1"/>
      <c r="K14" s="114"/>
      <c r="L14" s="115"/>
      <c r="M14" s="115"/>
      <c r="N14" s="116"/>
      <c r="O14" s="1"/>
      <c r="P14" s="114"/>
      <c r="Q14" s="115"/>
      <c r="R14" s="115"/>
      <c r="S14" s="116"/>
      <c r="T14" s="1"/>
      <c r="U14" s="114"/>
      <c r="V14" s="115"/>
      <c r="W14" s="115"/>
      <c r="X14" s="116"/>
      <c r="Y14" s="1"/>
      <c r="Z14" s="114"/>
      <c r="AA14" s="115"/>
      <c r="AB14" s="115"/>
      <c r="AC14" s="116"/>
      <c r="AD14" s="1"/>
      <c r="AE14" s="114"/>
      <c r="AF14" s="115"/>
      <c r="AG14" s="115"/>
      <c r="AH14" s="116"/>
      <c r="AI14" s="1"/>
      <c r="AJ14" s="114"/>
      <c r="AK14" s="115"/>
      <c r="AL14" s="115"/>
      <c r="AM14" s="116"/>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row>
    <row r="15" spans="3:201" s="5" customFormat="1" ht="20.149999999999999" customHeight="1" x14ac:dyDescent="0.35">
      <c r="C15" s="39"/>
      <c r="D15" s="36" t="s">
        <v>20</v>
      </c>
      <c r="E15" s="36"/>
      <c r="F15" s="37"/>
      <c r="G15" s="36"/>
      <c r="H15" s="38"/>
      <c r="I15" s="1"/>
      <c r="J15" s="1"/>
      <c r="K15" s="114"/>
      <c r="L15" s="115"/>
      <c r="M15" s="115"/>
      <c r="N15" s="116"/>
      <c r="O15" s="1"/>
      <c r="P15" s="114"/>
      <c r="Q15" s="115"/>
      <c r="R15" s="115"/>
      <c r="S15" s="116"/>
      <c r="T15" s="1"/>
      <c r="U15" s="114"/>
      <c r="V15" s="115"/>
      <c r="W15" s="115"/>
      <c r="X15" s="116"/>
      <c r="Y15" s="1"/>
      <c r="Z15" s="114"/>
      <c r="AA15" s="115"/>
      <c r="AB15" s="115"/>
      <c r="AC15" s="116"/>
      <c r="AD15" s="1"/>
      <c r="AE15" s="114"/>
      <c r="AF15" s="115"/>
      <c r="AG15" s="115"/>
      <c r="AH15" s="116"/>
      <c r="AI15" s="1"/>
      <c r="AJ15" s="114"/>
      <c r="AK15" s="115"/>
      <c r="AL15" s="115"/>
      <c r="AM15" s="116"/>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row>
    <row r="16" spans="3:201" s="5" customFormat="1" ht="31.4" customHeight="1" thickBot="1" x14ac:dyDescent="0.4">
      <c r="C16" s="63">
        <v>1</v>
      </c>
      <c r="D16" s="8" t="s">
        <v>53</v>
      </c>
      <c r="E16" s="84">
        <v>6000000</v>
      </c>
      <c r="F16" s="94"/>
      <c r="G16" s="59">
        <v>0.8</v>
      </c>
      <c r="H16" s="72">
        <f>C16*(E16+F16)*G16</f>
        <v>4800000</v>
      </c>
      <c r="I16" s="71"/>
      <c r="J16" s="1"/>
      <c r="K16" s="117">
        <v>3000000</v>
      </c>
      <c r="L16" s="106">
        <v>0.8</v>
      </c>
      <c r="M16" s="107">
        <f>K16*L16</f>
        <v>2400000</v>
      </c>
      <c r="N16" s="116"/>
      <c r="O16" s="1"/>
      <c r="P16" s="117">
        <v>3500000</v>
      </c>
      <c r="Q16" s="106">
        <v>0.8</v>
      </c>
      <c r="R16" s="107">
        <f>P16*Q16</f>
        <v>2800000</v>
      </c>
      <c r="S16" s="116"/>
      <c r="T16" s="1"/>
      <c r="U16" s="117">
        <v>4000000</v>
      </c>
      <c r="V16" s="106">
        <v>0.8</v>
      </c>
      <c r="W16" s="107">
        <f>U16*V16</f>
        <v>3200000</v>
      </c>
      <c r="X16" s="116"/>
      <c r="Y16" s="1"/>
      <c r="Z16" s="117">
        <v>4000000</v>
      </c>
      <c r="AA16" s="106">
        <v>0.8</v>
      </c>
      <c r="AB16" s="107">
        <f>Z16*AA16</f>
        <v>3200000</v>
      </c>
      <c r="AC16" s="116"/>
      <c r="AD16" s="1"/>
      <c r="AE16" s="117">
        <v>5040000</v>
      </c>
      <c r="AF16" s="106">
        <v>0.8</v>
      </c>
      <c r="AG16" s="107">
        <f>AE16*AF16</f>
        <v>4032000</v>
      </c>
      <c r="AH16" s="116"/>
      <c r="AI16" s="1"/>
      <c r="AJ16" s="117">
        <v>5500000</v>
      </c>
      <c r="AK16" s="106">
        <v>0.8</v>
      </c>
      <c r="AL16" s="107">
        <f>AJ16*AK16</f>
        <v>4400000</v>
      </c>
      <c r="AM16" s="116"/>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row>
    <row r="17" spans="3:201" s="5" customFormat="1" ht="35" customHeight="1" thickBot="1" x14ac:dyDescent="0.4">
      <c r="C17" s="63">
        <v>1</v>
      </c>
      <c r="D17" s="22" t="s">
        <v>54</v>
      </c>
      <c r="E17" s="84">
        <v>3500000</v>
      </c>
      <c r="F17" s="94"/>
      <c r="G17" s="59">
        <v>4</v>
      </c>
      <c r="H17" s="72">
        <f>C17*(E17+F17)*G17</f>
        <v>14000000</v>
      </c>
      <c r="I17" s="80" t="s">
        <v>38</v>
      </c>
      <c r="J17" s="1"/>
      <c r="K17" s="117">
        <v>3500000</v>
      </c>
      <c r="L17" s="106">
        <v>4</v>
      </c>
      <c r="M17" s="107">
        <f>K17*L17</f>
        <v>14000000</v>
      </c>
      <c r="N17" s="118" t="s">
        <v>86</v>
      </c>
      <c r="O17" s="1"/>
      <c r="P17" s="117">
        <v>3500000</v>
      </c>
      <c r="Q17" s="106">
        <v>4</v>
      </c>
      <c r="R17" s="107">
        <f>P17*Q17</f>
        <v>14000000</v>
      </c>
      <c r="S17" s="118" t="s">
        <v>86</v>
      </c>
      <c r="T17" s="1"/>
      <c r="U17" s="117">
        <v>3500000</v>
      </c>
      <c r="V17" s="106">
        <v>4</v>
      </c>
      <c r="W17" s="107">
        <f>U17*V17</f>
        <v>14000000</v>
      </c>
      <c r="X17" s="118" t="s">
        <v>86</v>
      </c>
      <c r="Y17" s="1"/>
      <c r="Z17" s="117">
        <v>3500000</v>
      </c>
      <c r="AA17" s="106">
        <v>4</v>
      </c>
      <c r="AB17" s="107">
        <f>Z17*AA17</f>
        <v>14000000</v>
      </c>
      <c r="AC17" s="118" t="s">
        <v>86</v>
      </c>
      <c r="AD17" s="1"/>
      <c r="AE17" s="117">
        <v>3500000</v>
      </c>
      <c r="AF17" s="106">
        <v>4</v>
      </c>
      <c r="AG17" s="107">
        <f>AE17*AF17</f>
        <v>14000000</v>
      </c>
      <c r="AH17" s="118" t="s">
        <v>86</v>
      </c>
      <c r="AI17" s="1"/>
      <c r="AJ17" s="117">
        <v>3500000</v>
      </c>
      <c r="AK17" s="106">
        <v>4</v>
      </c>
      <c r="AL17" s="107">
        <f>AJ17*AK17</f>
        <v>14000000</v>
      </c>
      <c r="AM17" s="118" t="s">
        <v>86</v>
      </c>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row>
    <row r="18" spans="3:201" s="5" customFormat="1" ht="28" customHeight="1" thickBot="1" x14ac:dyDescent="0.4">
      <c r="C18" s="64"/>
      <c r="D18" s="192" t="s">
        <v>55</v>
      </c>
      <c r="E18" s="193"/>
      <c r="F18" s="193"/>
      <c r="G18" s="194"/>
      <c r="H18" s="77">
        <f>SUM(H19:H24)</f>
        <v>9000000</v>
      </c>
      <c r="I18" s="80" t="s">
        <v>38</v>
      </c>
      <c r="J18" s="49"/>
      <c r="K18" s="119"/>
      <c r="L18" s="120"/>
      <c r="M18" s="108">
        <f>SUM(M19:M24)</f>
        <v>9000000</v>
      </c>
      <c r="N18" s="118" t="s">
        <v>86</v>
      </c>
      <c r="O18" s="1"/>
      <c r="P18" s="119"/>
      <c r="Q18" s="120"/>
      <c r="R18" s="108">
        <f>SUM(R19:R24)</f>
        <v>9000000</v>
      </c>
      <c r="S18" s="118" t="s">
        <v>86</v>
      </c>
      <c r="T18" s="1"/>
      <c r="U18" s="119"/>
      <c r="V18" s="120"/>
      <c r="W18" s="108">
        <f>SUM(W19:W24)</f>
        <v>9000000</v>
      </c>
      <c r="X18" s="118" t="s">
        <v>86</v>
      </c>
      <c r="Y18" s="1"/>
      <c r="Z18" s="119"/>
      <c r="AA18" s="120"/>
      <c r="AB18" s="108">
        <f>SUM(AB19:AB24)</f>
        <v>9000000</v>
      </c>
      <c r="AC18" s="118" t="s">
        <v>86</v>
      </c>
      <c r="AD18" s="1"/>
      <c r="AE18" s="119"/>
      <c r="AF18" s="120"/>
      <c r="AG18" s="113">
        <f>SUM(AG19:AG24)</f>
        <v>7560000</v>
      </c>
      <c r="AH18" s="133" t="s">
        <v>88</v>
      </c>
      <c r="AI18" s="1"/>
      <c r="AJ18" s="119"/>
      <c r="AK18" s="120"/>
      <c r="AL18" s="108">
        <f>SUM(AL19:AL24)</f>
        <v>9000000</v>
      </c>
      <c r="AM18" s="118" t="s">
        <v>86</v>
      </c>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row>
    <row r="19" spans="3:201" s="5" customFormat="1" ht="15" customHeight="1" x14ac:dyDescent="0.35">
      <c r="C19" s="99">
        <v>1</v>
      </c>
      <c r="D19" s="98" t="s">
        <v>56</v>
      </c>
      <c r="E19" s="100">
        <v>6000000</v>
      </c>
      <c r="F19" s="101"/>
      <c r="G19" s="102">
        <v>0.4</v>
      </c>
      <c r="H19" s="103">
        <f t="shared" ref="H19:H24" si="0">C19*(E19+F19)*G19</f>
        <v>2400000</v>
      </c>
      <c r="I19" s="1"/>
      <c r="J19" s="49"/>
      <c r="K19" s="121">
        <v>6000000</v>
      </c>
      <c r="L19" s="106">
        <v>0.4</v>
      </c>
      <c r="M19" s="107">
        <f>K19*L19</f>
        <v>2400000</v>
      </c>
      <c r="N19" s="116"/>
      <c r="O19" s="1"/>
      <c r="P19" s="121">
        <v>6000000</v>
      </c>
      <c r="Q19" s="106">
        <v>0.4</v>
      </c>
      <c r="R19" s="107">
        <f>P19*Q19</f>
        <v>2400000</v>
      </c>
      <c r="S19" s="116"/>
      <c r="T19" s="1"/>
      <c r="U19" s="121">
        <v>6000000</v>
      </c>
      <c r="V19" s="106">
        <v>0.4</v>
      </c>
      <c r="W19" s="107">
        <f>U19*V19</f>
        <v>2400000</v>
      </c>
      <c r="X19" s="116"/>
      <c r="Y19" s="1"/>
      <c r="Z19" s="121">
        <v>6000000</v>
      </c>
      <c r="AA19" s="106">
        <v>0.4</v>
      </c>
      <c r="AB19" s="107">
        <f>Z19*AA19</f>
        <v>2400000</v>
      </c>
      <c r="AC19" s="116"/>
      <c r="AD19" s="1"/>
      <c r="AE19" s="134">
        <v>5040000</v>
      </c>
      <c r="AF19" s="106">
        <v>0.4</v>
      </c>
      <c r="AG19" s="107">
        <f>AE19*AF19</f>
        <v>2016000</v>
      </c>
      <c r="AH19" s="116"/>
      <c r="AI19" s="1"/>
      <c r="AJ19" s="121">
        <v>6000000</v>
      </c>
      <c r="AK19" s="106">
        <v>0.4</v>
      </c>
      <c r="AL19" s="107">
        <f>AJ19*AK19</f>
        <v>2400000</v>
      </c>
      <c r="AM19" s="116"/>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row>
    <row r="20" spans="3:201" s="61" customFormat="1" ht="15" customHeight="1" x14ac:dyDescent="0.35">
      <c r="C20" s="99">
        <v>1</v>
      </c>
      <c r="D20" s="98" t="s">
        <v>41</v>
      </c>
      <c r="E20" s="100">
        <v>6000000</v>
      </c>
      <c r="F20" s="101"/>
      <c r="G20" s="102">
        <v>0.2</v>
      </c>
      <c r="H20" s="103">
        <f t="shared" si="0"/>
        <v>1200000</v>
      </c>
      <c r="I20" s="1"/>
      <c r="J20" s="62"/>
      <c r="K20" s="121">
        <v>6000000</v>
      </c>
      <c r="L20" s="33">
        <v>0.2</v>
      </c>
      <c r="M20" s="107">
        <f t="shared" ref="M20:M24" si="1">K20*L20</f>
        <v>1200000</v>
      </c>
      <c r="N20" s="122"/>
      <c r="O20" s="60"/>
      <c r="P20" s="121">
        <v>6000000</v>
      </c>
      <c r="Q20" s="33">
        <v>0.2</v>
      </c>
      <c r="R20" s="107">
        <f t="shared" ref="R20:R24" si="2">P20*Q20</f>
        <v>1200000</v>
      </c>
      <c r="S20" s="122"/>
      <c r="T20" s="60"/>
      <c r="U20" s="121">
        <v>6000000</v>
      </c>
      <c r="V20" s="33">
        <v>0.2</v>
      </c>
      <c r="W20" s="107">
        <f t="shared" ref="W20:W24" si="3">U20*V20</f>
        <v>1200000</v>
      </c>
      <c r="X20" s="122"/>
      <c r="Y20" s="60"/>
      <c r="Z20" s="121">
        <v>6000000</v>
      </c>
      <c r="AA20" s="33">
        <v>0.2</v>
      </c>
      <c r="AB20" s="107">
        <f t="shared" ref="AB20:AB24" si="4">Z20*AA20</f>
        <v>1200000</v>
      </c>
      <c r="AC20" s="122"/>
      <c r="AD20" s="60"/>
      <c r="AE20" s="134">
        <v>5040000</v>
      </c>
      <c r="AF20" s="33">
        <v>0.2</v>
      </c>
      <c r="AG20" s="107">
        <f t="shared" ref="AG20:AG24" si="5">AE20*AF20</f>
        <v>1008000</v>
      </c>
      <c r="AH20" s="122"/>
      <c r="AI20" s="60"/>
      <c r="AJ20" s="121">
        <v>6000000</v>
      </c>
      <c r="AK20" s="33">
        <v>0.2</v>
      </c>
      <c r="AL20" s="107">
        <f t="shared" ref="AL20:AL24" si="6">AJ20*AK20</f>
        <v>1200000</v>
      </c>
      <c r="AM20" s="122"/>
      <c r="AN20" s="60"/>
      <c r="AO20" s="60"/>
      <c r="AP20" s="60"/>
      <c r="AQ20" s="60"/>
      <c r="AR20" s="60"/>
      <c r="AS20" s="60"/>
      <c r="AT20" s="60"/>
      <c r="AU20" s="60"/>
      <c r="AV20" s="60"/>
      <c r="AW20" s="60"/>
      <c r="AX20" s="60"/>
      <c r="AY20" s="60"/>
      <c r="AZ20" s="60"/>
      <c r="BA20" s="60"/>
      <c r="BB20" s="60"/>
      <c r="BC20" s="60"/>
      <c r="BD20" s="60"/>
      <c r="BE20" s="60"/>
      <c r="BF20" s="60"/>
      <c r="BG20" s="60"/>
      <c r="BH20" s="60"/>
      <c r="BI20" s="60"/>
      <c r="BJ20" s="60"/>
      <c r="BK20" s="60"/>
      <c r="BL20" s="60"/>
      <c r="BM20" s="60"/>
      <c r="BN20" s="60"/>
      <c r="BO20" s="60"/>
      <c r="BP20" s="60"/>
      <c r="BQ20" s="60"/>
      <c r="BR20" s="60"/>
      <c r="BS20" s="60"/>
      <c r="BT20" s="60"/>
      <c r="BU20" s="60"/>
      <c r="BV20" s="60"/>
      <c r="BW20" s="60"/>
      <c r="BX20" s="60"/>
      <c r="BY20" s="60"/>
      <c r="BZ20" s="60"/>
      <c r="CA20" s="60"/>
      <c r="CB20" s="60"/>
      <c r="CC20" s="60"/>
      <c r="CD20" s="60"/>
      <c r="CE20" s="60"/>
      <c r="CF20" s="60"/>
      <c r="CG20" s="60"/>
      <c r="CH20" s="60"/>
      <c r="CI20" s="60"/>
      <c r="CJ20" s="60"/>
      <c r="CK20" s="60"/>
      <c r="CL20" s="60"/>
      <c r="CM20" s="60"/>
      <c r="CN20" s="60"/>
      <c r="CO20" s="60"/>
      <c r="CP20" s="60"/>
      <c r="CQ20" s="60"/>
      <c r="CR20" s="60"/>
      <c r="CS20" s="60"/>
      <c r="CT20" s="60"/>
      <c r="CU20" s="60"/>
      <c r="CV20" s="60"/>
      <c r="CW20" s="60"/>
      <c r="CX20" s="60"/>
      <c r="CY20" s="60"/>
      <c r="CZ20" s="60"/>
      <c r="DA20" s="60"/>
      <c r="DB20" s="60"/>
      <c r="DC20" s="60"/>
      <c r="DD20" s="60"/>
      <c r="DE20" s="60"/>
      <c r="DF20" s="60"/>
      <c r="DG20" s="60"/>
      <c r="DH20" s="60"/>
      <c r="DI20" s="60"/>
      <c r="DJ20" s="60"/>
      <c r="DK20" s="60"/>
      <c r="DL20" s="60"/>
      <c r="DM20" s="60"/>
      <c r="DN20" s="60"/>
      <c r="DO20" s="60"/>
      <c r="DP20" s="60"/>
      <c r="DQ20" s="60"/>
      <c r="DR20" s="60"/>
      <c r="DS20" s="60"/>
      <c r="DT20" s="60"/>
      <c r="DU20" s="60"/>
      <c r="DV20" s="60"/>
      <c r="DW20" s="60"/>
      <c r="DX20" s="60"/>
      <c r="DY20" s="60"/>
      <c r="DZ20" s="60"/>
      <c r="EA20" s="60"/>
      <c r="EB20" s="60"/>
      <c r="EC20" s="60"/>
      <c r="ED20" s="60"/>
      <c r="EE20" s="60"/>
      <c r="EF20" s="60"/>
      <c r="EG20" s="60"/>
      <c r="EH20" s="60"/>
      <c r="EI20" s="60"/>
      <c r="EJ20" s="60"/>
      <c r="EK20" s="60"/>
      <c r="EL20" s="60"/>
      <c r="EM20" s="60"/>
      <c r="EN20" s="60"/>
      <c r="EO20" s="60"/>
      <c r="EP20" s="60"/>
      <c r="EQ20" s="60"/>
      <c r="ER20" s="60"/>
      <c r="ES20" s="60"/>
      <c r="ET20" s="60"/>
      <c r="EU20" s="60"/>
      <c r="EV20" s="60"/>
      <c r="EW20" s="60"/>
      <c r="EX20" s="60"/>
      <c r="EY20" s="60"/>
      <c r="EZ20" s="60"/>
      <c r="FA20" s="60"/>
      <c r="FB20" s="60"/>
      <c r="FC20" s="60"/>
      <c r="FD20" s="60"/>
      <c r="FE20" s="60"/>
      <c r="FF20" s="60"/>
      <c r="FG20" s="60"/>
      <c r="FH20" s="60"/>
      <c r="FI20" s="60"/>
      <c r="FJ20" s="60"/>
      <c r="FK20" s="60"/>
      <c r="FL20" s="60"/>
      <c r="FM20" s="60"/>
      <c r="FN20" s="60"/>
      <c r="FO20" s="60"/>
      <c r="FP20" s="60"/>
      <c r="FQ20" s="60"/>
      <c r="FR20" s="60"/>
      <c r="FS20" s="60"/>
      <c r="FT20" s="60"/>
      <c r="FU20" s="60"/>
      <c r="FV20" s="60"/>
      <c r="FW20" s="60"/>
      <c r="FX20" s="60"/>
      <c r="FY20" s="60"/>
      <c r="FZ20" s="60"/>
      <c r="GA20" s="60"/>
      <c r="GB20" s="60"/>
      <c r="GC20" s="60"/>
      <c r="GD20" s="60"/>
      <c r="GE20" s="60"/>
      <c r="GF20" s="60"/>
      <c r="GG20" s="60"/>
      <c r="GH20" s="60"/>
      <c r="GI20" s="60"/>
      <c r="GJ20" s="60"/>
      <c r="GK20" s="60"/>
      <c r="GL20" s="60"/>
      <c r="GM20" s="60"/>
      <c r="GN20" s="60"/>
      <c r="GO20" s="60"/>
      <c r="GP20" s="60"/>
      <c r="GQ20" s="60"/>
      <c r="GR20" s="60"/>
      <c r="GS20" s="60"/>
    </row>
    <row r="21" spans="3:201" s="5" customFormat="1" ht="15" customHeight="1" x14ac:dyDescent="0.35">
      <c r="C21" s="99">
        <v>1</v>
      </c>
      <c r="D21" s="98" t="s">
        <v>43</v>
      </c>
      <c r="E21" s="100">
        <v>6000000</v>
      </c>
      <c r="F21" s="101"/>
      <c r="G21" s="102">
        <v>0.2</v>
      </c>
      <c r="H21" s="103">
        <f t="shared" si="0"/>
        <v>1200000</v>
      </c>
      <c r="I21" s="60"/>
      <c r="J21" s="62"/>
      <c r="K21" s="121">
        <v>6000000</v>
      </c>
      <c r="L21" s="106">
        <v>0.2</v>
      </c>
      <c r="M21" s="107">
        <f t="shared" si="1"/>
        <v>1200000</v>
      </c>
      <c r="N21" s="116"/>
      <c r="O21" s="1"/>
      <c r="P21" s="121">
        <v>6000000</v>
      </c>
      <c r="Q21" s="106">
        <v>0.2</v>
      </c>
      <c r="R21" s="107">
        <f t="shared" si="2"/>
        <v>1200000</v>
      </c>
      <c r="S21" s="116"/>
      <c r="T21" s="1"/>
      <c r="U21" s="121">
        <v>6000000</v>
      </c>
      <c r="V21" s="106">
        <v>0.2</v>
      </c>
      <c r="W21" s="107">
        <f t="shared" si="3"/>
        <v>1200000</v>
      </c>
      <c r="X21" s="116"/>
      <c r="Y21" s="1"/>
      <c r="Z21" s="121">
        <v>6000000</v>
      </c>
      <c r="AA21" s="106">
        <v>0.2</v>
      </c>
      <c r="AB21" s="107">
        <f t="shared" si="4"/>
        <v>1200000</v>
      </c>
      <c r="AC21" s="116"/>
      <c r="AD21" s="1"/>
      <c r="AE21" s="134">
        <v>5040000</v>
      </c>
      <c r="AF21" s="106">
        <v>0.2</v>
      </c>
      <c r="AG21" s="107">
        <f t="shared" si="5"/>
        <v>1008000</v>
      </c>
      <c r="AH21" s="116"/>
      <c r="AI21" s="1"/>
      <c r="AJ21" s="121">
        <v>6000000</v>
      </c>
      <c r="AK21" s="106">
        <v>0.2</v>
      </c>
      <c r="AL21" s="107">
        <f t="shared" si="6"/>
        <v>1200000</v>
      </c>
      <c r="AM21" s="116"/>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row>
    <row r="22" spans="3:201" s="5" customFormat="1" ht="15" customHeight="1" x14ac:dyDescent="0.35">
      <c r="C22" s="99">
        <v>1</v>
      </c>
      <c r="D22" s="98" t="s">
        <v>36</v>
      </c>
      <c r="E22" s="100">
        <v>6000000</v>
      </c>
      <c r="F22" s="101"/>
      <c r="G22" s="102">
        <v>0.1</v>
      </c>
      <c r="H22" s="103">
        <f t="shared" si="0"/>
        <v>600000</v>
      </c>
      <c r="I22" s="1"/>
      <c r="J22" s="62"/>
      <c r="K22" s="121">
        <v>6000000</v>
      </c>
      <c r="L22" s="106">
        <v>0.1</v>
      </c>
      <c r="M22" s="107">
        <f t="shared" si="1"/>
        <v>600000</v>
      </c>
      <c r="N22" s="116"/>
      <c r="O22" s="1"/>
      <c r="P22" s="121">
        <v>6000000</v>
      </c>
      <c r="Q22" s="106">
        <v>0.1</v>
      </c>
      <c r="R22" s="107">
        <f t="shared" si="2"/>
        <v>600000</v>
      </c>
      <c r="S22" s="116"/>
      <c r="T22" s="1"/>
      <c r="U22" s="121">
        <v>6000000</v>
      </c>
      <c r="V22" s="106">
        <v>0.1</v>
      </c>
      <c r="W22" s="107">
        <f t="shared" si="3"/>
        <v>600000</v>
      </c>
      <c r="X22" s="116"/>
      <c r="Y22" s="1"/>
      <c r="Z22" s="121">
        <v>6000000</v>
      </c>
      <c r="AA22" s="106">
        <v>0.1</v>
      </c>
      <c r="AB22" s="107">
        <f t="shared" si="4"/>
        <v>600000</v>
      </c>
      <c r="AC22" s="116"/>
      <c r="AD22" s="1"/>
      <c r="AE22" s="134">
        <v>5040000</v>
      </c>
      <c r="AF22" s="106">
        <v>0.1</v>
      </c>
      <c r="AG22" s="107">
        <f t="shared" si="5"/>
        <v>504000</v>
      </c>
      <c r="AH22" s="116"/>
      <c r="AI22" s="1"/>
      <c r="AJ22" s="121">
        <v>6000000</v>
      </c>
      <c r="AK22" s="106">
        <v>0.1</v>
      </c>
      <c r="AL22" s="107">
        <f t="shared" si="6"/>
        <v>600000</v>
      </c>
      <c r="AM22" s="116"/>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row>
    <row r="23" spans="3:201" s="5" customFormat="1" ht="15" customHeight="1" x14ac:dyDescent="0.35">
      <c r="C23" s="99">
        <v>1</v>
      </c>
      <c r="D23" s="98" t="s">
        <v>40</v>
      </c>
      <c r="E23" s="100">
        <v>6000000</v>
      </c>
      <c r="F23" s="101"/>
      <c r="G23" s="102">
        <v>0.1</v>
      </c>
      <c r="H23" s="103">
        <f t="shared" si="0"/>
        <v>600000</v>
      </c>
      <c r="I23" s="1"/>
      <c r="J23" s="62"/>
      <c r="K23" s="121">
        <v>6000000</v>
      </c>
      <c r="L23" s="106">
        <v>0.1</v>
      </c>
      <c r="M23" s="107">
        <f t="shared" si="1"/>
        <v>600000</v>
      </c>
      <c r="N23" s="116"/>
      <c r="O23" s="1"/>
      <c r="P23" s="121">
        <v>6000000</v>
      </c>
      <c r="Q23" s="106">
        <v>0.1</v>
      </c>
      <c r="R23" s="107">
        <f t="shared" si="2"/>
        <v>600000</v>
      </c>
      <c r="S23" s="116"/>
      <c r="T23" s="1"/>
      <c r="U23" s="121">
        <v>6000000</v>
      </c>
      <c r="V23" s="106">
        <v>0.1</v>
      </c>
      <c r="W23" s="107">
        <f t="shared" si="3"/>
        <v>600000</v>
      </c>
      <c r="X23" s="116"/>
      <c r="Y23" s="1"/>
      <c r="Z23" s="121">
        <v>6000000</v>
      </c>
      <c r="AA23" s="106">
        <v>0.1</v>
      </c>
      <c r="AB23" s="107">
        <f t="shared" si="4"/>
        <v>600000</v>
      </c>
      <c r="AC23" s="116"/>
      <c r="AD23" s="1"/>
      <c r="AE23" s="134">
        <v>5040000</v>
      </c>
      <c r="AF23" s="106">
        <v>0.1</v>
      </c>
      <c r="AG23" s="107">
        <f t="shared" si="5"/>
        <v>504000</v>
      </c>
      <c r="AH23" s="116"/>
      <c r="AI23" s="1"/>
      <c r="AJ23" s="121">
        <v>6000000</v>
      </c>
      <c r="AK23" s="106">
        <v>0.1</v>
      </c>
      <c r="AL23" s="107">
        <f t="shared" si="6"/>
        <v>600000</v>
      </c>
      <c r="AM23" s="116"/>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row>
    <row r="24" spans="3:201" s="5" customFormat="1" ht="15" customHeight="1" x14ac:dyDescent="0.35">
      <c r="C24" s="99">
        <v>1</v>
      </c>
      <c r="D24" s="98" t="s">
        <v>48</v>
      </c>
      <c r="E24" s="100">
        <v>6000000</v>
      </c>
      <c r="F24" s="101"/>
      <c r="G24" s="102">
        <v>0.5</v>
      </c>
      <c r="H24" s="103">
        <f t="shared" si="0"/>
        <v>3000000</v>
      </c>
      <c r="I24" s="1"/>
      <c r="J24" s="62"/>
      <c r="K24" s="121">
        <v>6000000</v>
      </c>
      <c r="L24" s="106">
        <v>0.5</v>
      </c>
      <c r="M24" s="107">
        <f t="shared" si="1"/>
        <v>3000000</v>
      </c>
      <c r="N24" s="116"/>
      <c r="O24" s="1"/>
      <c r="P24" s="121">
        <v>6000000</v>
      </c>
      <c r="Q24" s="106">
        <v>0.5</v>
      </c>
      <c r="R24" s="107">
        <f t="shared" si="2"/>
        <v>3000000</v>
      </c>
      <c r="S24" s="116"/>
      <c r="T24" s="1"/>
      <c r="U24" s="121">
        <v>6000000</v>
      </c>
      <c r="V24" s="106">
        <v>0.5</v>
      </c>
      <c r="W24" s="107">
        <f t="shared" si="3"/>
        <v>3000000</v>
      </c>
      <c r="X24" s="116"/>
      <c r="Y24" s="1"/>
      <c r="Z24" s="121">
        <v>6000000</v>
      </c>
      <c r="AA24" s="106">
        <v>0.5</v>
      </c>
      <c r="AB24" s="107">
        <f t="shared" si="4"/>
        <v>3000000</v>
      </c>
      <c r="AC24" s="116"/>
      <c r="AD24" s="1"/>
      <c r="AE24" s="134">
        <v>5040000</v>
      </c>
      <c r="AF24" s="106">
        <v>0.5</v>
      </c>
      <c r="AG24" s="107">
        <f t="shared" si="5"/>
        <v>2520000</v>
      </c>
      <c r="AH24" s="116"/>
      <c r="AI24" s="1"/>
      <c r="AJ24" s="121">
        <v>6000000</v>
      </c>
      <c r="AK24" s="106">
        <v>0.5</v>
      </c>
      <c r="AL24" s="107">
        <f t="shared" si="6"/>
        <v>3000000</v>
      </c>
      <c r="AM24" s="116"/>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row>
    <row r="25" spans="3:201" s="5" customFormat="1" ht="39" customHeight="1" thickBot="1" x14ac:dyDescent="0.4">
      <c r="C25" s="40"/>
      <c r="D25" s="208" t="s">
        <v>70</v>
      </c>
      <c r="E25" s="209"/>
      <c r="F25" s="209"/>
      <c r="G25" s="210"/>
      <c r="H25" s="41">
        <f>SUM(H16:H18)</f>
        <v>27800000</v>
      </c>
      <c r="I25" s="1"/>
      <c r="J25" s="49"/>
      <c r="K25" s="114"/>
      <c r="L25" s="115"/>
      <c r="M25" s="107">
        <f>M16+M17+M18</f>
        <v>25400000</v>
      </c>
      <c r="N25" s="116"/>
      <c r="O25" s="1"/>
      <c r="P25" s="114"/>
      <c r="Q25" s="115"/>
      <c r="R25" s="107">
        <f>R16+R17+R18</f>
        <v>25800000</v>
      </c>
      <c r="S25" s="116"/>
      <c r="T25" s="1"/>
      <c r="U25" s="114"/>
      <c r="V25" s="115"/>
      <c r="W25" s="107">
        <f>W16+W17+W18</f>
        <v>26200000</v>
      </c>
      <c r="X25" s="116"/>
      <c r="Y25" s="1"/>
      <c r="Z25" s="114"/>
      <c r="AA25" s="115"/>
      <c r="AB25" s="107">
        <f>AB16+AB17+AB18</f>
        <v>26200000</v>
      </c>
      <c r="AC25" s="116"/>
      <c r="AD25" s="1"/>
      <c r="AE25" s="114"/>
      <c r="AF25" s="115"/>
      <c r="AG25" s="107">
        <f>AG16+AG17+AG18</f>
        <v>25592000</v>
      </c>
      <c r="AH25" s="116"/>
      <c r="AI25" s="1"/>
      <c r="AJ25" s="114"/>
      <c r="AK25" s="115"/>
      <c r="AL25" s="107">
        <f>AL16+AL17+AL18</f>
        <v>27400000</v>
      </c>
      <c r="AM25" s="116"/>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row>
    <row r="26" spans="3:201" s="5" customFormat="1" ht="38.5" customHeight="1" thickBot="1" x14ac:dyDescent="0.4">
      <c r="C26" s="21"/>
      <c r="D26" s="211" t="s">
        <v>71</v>
      </c>
      <c r="E26" s="212"/>
      <c r="F26" s="212"/>
      <c r="G26" s="213"/>
      <c r="H26" s="79">
        <v>2.36</v>
      </c>
      <c r="I26" s="80" t="s">
        <v>80</v>
      </c>
      <c r="J26" s="49"/>
      <c r="K26" s="114"/>
      <c r="L26" s="115"/>
      <c r="M26" s="109">
        <v>1.8</v>
      </c>
      <c r="N26" s="118" t="s">
        <v>86</v>
      </c>
      <c r="O26" s="1"/>
      <c r="P26" s="114"/>
      <c r="Q26" s="115"/>
      <c r="R26" s="109">
        <v>1.72</v>
      </c>
      <c r="S26" s="118" t="s">
        <v>86</v>
      </c>
      <c r="T26" s="1"/>
      <c r="U26" s="114"/>
      <c r="V26" s="115"/>
      <c r="W26" s="109">
        <v>1.39</v>
      </c>
      <c r="X26" s="118" t="s">
        <v>86</v>
      </c>
      <c r="Y26" s="1"/>
      <c r="Z26" s="114"/>
      <c r="AA26" s="115"/>
      <c r="AB26" s="109">
        <v>1.75</v>
      </c>
      <c r="AC26" s="118" t="s">
        <v>86</v>
      </c>
      <c r="AD26" s="1"/>
      <c r="AE26" s="114"/>
      <c r="AF26" s="115"/>
      <c r="AG26" s="109">
        <v>2.36</v>
      </c>
      <c r="AH26" s="118" t="s">
        <v>86</v>
      </c>
      <c r="AI26" s="1"/>
      <c r="AJ26" s="114"/>
      <c r="AK26" s="115"/>
      <c r="AL26" s="109">
        <v>2.3199999999999998</v>
      </c>
      <c r="AM26" s="118" t="s">
        <v>86</v>
      </c>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row>
    <row r="27" spans="3:201" s="5" customFormat="1" ht="15" customHeight="1" thickBot="1" x14ac:dyDescent="0.4">
      <c r="C27" s="42"/>
      <c r="D27" s="214" t="s">
        <v>72</v>
      </c>
      <c r="E27" s="215"/>
      <c r="F27" s="215"/>
      <c r="G27" s="216"/>
      <c r="H27" s="43">
        <f>ROUND(H25*H26,0)</f>
        <v>65608000</v>
      </c>
      <c r="I27" s="1"/>
      <c r="J27" s="49"/>
      <c r="K27" s="114"/>
      <c r="L27" s="115"/>
      <c r="M27" s="107">
        <f>M25*M26</f>
        <v>45720000</v>
      </c>
      <c r="N27" s="116"/>
      <c r="O27" s="1"/>
      <c r="P27" s="114"/>
      <c r="Q27" s="115"/>
      <c r="R27" s="107">
        <f>R25*R26</f>
        <v>44376000</v>
      </c>
      <c r="S27" s="116"/>
      <c r="T27" s="1"/>
      <c r="U27" s="114"/>
      <c r="V27" s="115"/>
      <c r="W27" s="107">
        <f>W25*W26</f>
        <v>36418000</v>
      </c>
      <c r="X27" s="116"/>
      <c r="Y27" s="1"/>
      <c r="Z27" s="114"/>
      <c r="AA27" s="115"/>
      <c r="AB27" s="107">
        <f>AB25*AB26</f>
        <v>45850000</v>
      </c>
      <c r="AC27" s="116"/>
      <c r="AD27" s="1"/>
      <c r="AE27" s="114"/>
      <c r="AF27" s="115"/>
      <c r="AG27" s="112">
        <f>AG25*AG26</f>
        <v>60397120</v>
      </c>
      <c r="AH27" s="116"/>
      <c r="AI27" s="1"/>
      <c r="AJ27" s="114"/>
      <c r="AK27" s="115"/>
      <c r="AL27" s="107">
        <f>AL25*AL26</f>
        <v>63567999.999999993</v>
      </c>
      <c r="AM27" s="116"/>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row>
    <row r="28" spans="3:201" s="5" customFormat="1" ht="20.149999999999999" customHeight="1" x14ac:dyDescent="0.35">
      <c r="C28" s="200" t="s">
        <v>19</v>
      </c>
      <c r="D28" s="201"/>
      <c r="E28" s="217" t="s">
        <v>18</v>
      </c>
      <c r="F28" s="20" t="s">
        <v>17</v>
      </c>
      <c r="G28" s="219" t="s">
        <v>16</v>
      </c>
      <c r="H28" s="19" t="s">
        <v>15</v>
      </c>
      <c r="I28" s="2"/>
      <c r="J28" s="1"/>
      <c r="K28" s="114"/>
      <c r="L28" s="115"/>
      <c r="M28" s="115"/>
      <c r="N28" s="116"/>
      <c r="O28" s="1"/>
      <c r="P28" s="114"/>
      <c r="Q28" s="115"/>
      <c r="R28" s="115"/>
      <c r="S28" s="116"/>
      <c r="T28" s="1"/>
      <c r="U28" s="114"/>
      <c r="V28" s="115"/>
      <c r="W28" s="115"/>
      <c r="X28" s="116"/>
      <c r="Y28" s="1"/>
      <c r="Z28" s="114"/>
      <c r="AA28" s="115"/>
      <c r="AB28" s="115"/>
      <c r="AC28" s="116"/>
      <c r="AD28" s="1"/>
      <c r="AE28" s="114"/>
      <c r="AF28" s="115"/>
      <c r="AG28" s="115"/>
      <c r="AH28" s="116"/>
      <c r="AI28" s="1"/>
      <c r="AJ28" s="114"/>
      <c r="AK28" s="115"/>
      <c r="AL28" s="115"/>
      <c r="AM28" s="116"/>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row>
    <row r="29" spans="3:201" s="5" customFormat="1" ht="15" customHeight="1" x14ac:dyDescent="0.35">
      <c r="C29" s="202"/>
      <c r="D29" s="203"/>
      <c r="E29" s="217"/>
      <c r="F29" s="18" t="s">
        <v>14</v>
      </c>
      <c r="G29" s="220"/>
      <c r="H29" s="17" t="s">
        <v>13</v>
      </c>
      <c r="I29" s="1"/>
      <c r="J29" s="1"/>
      <c r="K29" s="114"/>
      <c r="L29" s="115"/>
      <c r="M29" s="115"/>
      <c r="N29" s="116"/>
      <c r="O29" s="1"/>
      <c r="P29" s="114"/>
      <c r="Q29" s="115"/>
      <c r="R29" s="115"/>
      <c r="S29" s="116"/>
      <c r="T29" s="1"/>
      <c r="U29" s="114"/>
      <c r="V29" s="115"/>
      <c r="W29" s="115"/>
      <c r="X29" s="116"/>
      <c r="Y29" s="1"/>
      <c r="Z29" s="114"/>
      <c r="AA29" s="115"/>
      <c r="AB29" s="115"/>
      <c r="AC29" s="116"/>
      <c r="AD29" s="1"/>
      <c r="AE29" s="114"/>
      <c r="AF29" s="115"/>
      <c r="AG29" s="115"/>
      <c r="AH29" s="116"/>
      <c r="AI29" s="1"/>
      <c r="AJ29" s="114"/>
      <c r="AK29" s="115"/>
      <c r="AL29" s="115"/>
      <c r="AM29" s="116"/>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row>
    <row r="30" spans="3:201" s="5" customFormat="1" ht="15" customHeight="1" thickBot="1" x14ac:dyDescent="0.4">
      <c r="C30" s="204"/>
      <c r="D30" s="205"/>
      <c r="E30" s="218"/>
      <c r="F30" s="69" t="s">
        <v>50</v>
      </c>
      <c r="G30" s="70" t="s">
        <v>12</v>
      </c>
      <c r="H30" s="15" t="s">
        <v>51</v>
      </c>
      <c r="I30" s="1"/>
      <c r="J30" s="1"/>
      <c r="K30" s="114"/>
      <c r="L30" s="115"/>
      <c r="M30" s="115"/>
      <c r="N30" s="116"/>
      <c r="O30" s="1"/>
      <c r="P30" s="114"/>
      <c r="Q30" s="115"/>
      <c r="R30" s="115"/>
      <c r="S30" s="116"/>
      <c r="T30" s="1"/>
      <c r="U30" s="114"/>
      <c r="V30" s="115"/>
      <c r="W30" s="115"/>
      <c r="X30" s="116"/>
      <c r="Y30" s="1"/>
      <c r="Z30" s="114"/>
      <c r="AA30" s="115"/>
      <c r="AB30" s="115"/>
      <c r="AC30" s="116"/>
      <c r="AD30" s="1"/>
      <c r="AE30" s="114"/>
      <c r="AF30" s="115"/>
      <c r="AG30" s="115"/>
      <c r="AH30" s="116"/>
      <c r="AI30" s="1"/>
      <c r="AJ30" s="114"/>
      <c r="AK30" s="115"/>
      <c r="AL30" s="115"/>
      <c r="AM30" s="116"/>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row>
    <row r="31" spans="3:201" s="5" customFormat="1" ht="15" customHeight="1" x14ac:dyDescent="0.35">
      <c r="C31" s="14"/>
      <c r="D31" s="12" t="s">
        <v>11</v>
      </c>
      <c r="E31" s="12"/>
      <c r="F31" s="13"/>
      <c r="G31" s="12"/>
      <c r="H31" s="11"/>
      <c r="I31" s="1"/>
      <c r="J31" s="1"/>
      <c r="K31" s="114"/>
      <c r="L31" s="115"/>
      <c r="M31" s="115"/>
      <c r="N31" s="116"/>
      <c r="O31" s="1"/>
      <c r="P31" s="114"/>
      <c r="Q31" s="115"/>
      <c r="R31" s="115"/>
      <c r="S31" s="116"/>
      <c r="T31" s="1"/>
      <c r="U31" s="114"/>
      <c r="V31" s="115"/>
      <c r="W31" s="115"/>
      <c r="X31" s="116"/>
      <c r="Y31" s="1"/>
      <c r="Z31" s="114"/>
      <c r="AA31" s="115"/>
      <c r="AB31" s="115"/>
      <c r="AC31" s="116"/>
      <c r="AD31" s="1"/>
      <c r="AE31" s="114"/>
      <c r="AF31" s="115"/>
      <c r="AG31" s="115"/>
      <c r="AH31" s="116"/>
      <c r="AI31" s="1"/>
      <c r="AJ31" s="114"/>
      <c r="AK31" s="115"/>
      <c r="AL31" s="115"/>
      <c r="AM31" s="116"/>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row>
    <row r="32" spans="3:201" s="5" customFormat="1" ht="20.149999999999999" customHeight="1" x14ac:dyDescent="0.35">
      <c r="C32" s="39"/>
      <c r="D32" s="36" t="s">
        <v>10</v>
      </c>
      <c r="E32" s="36"/>
      <c r="F32" s="37"/>
      <c r="G32" s="36"/>
      <c r="H32" s="38"/>
      <c r="I32" s="1"/>
      <c r="J32" s="1"/>
      <c r="K32" s="114"/>
      <c r="L32" s="115"/>
      <c r="M32" s="115"/>
      <c r="N32" s="116"/>
      <c r="O32" s="1"/>
      <c r="P32" s="114"/>
      <c r="Q32" s="115"/>
      <c r="R32" s="115"/>
      <c r="S32" s="116"/>
      <c r="T32" s="1"/>
      <c r="U32" s="114"/>
      <c r="V32" s="115"/>
      <c r="W32" s="115"/>
      <c r="X32" s="116"/>
      <c r="Y32" s="1"/>
      <c r="Z32" s="114"/>
      <c r="AA32" s="115"/>
      <c r="AB32" s="115"/>
      <c r="AC32" s="116"/>
      <c r="AD32" s="1"/>
      <c r="AE32" s="114"/>
      <c r="AF32" s="115"/>
      <c r="AG32" s="115"/>
      <c r="AH32" s="116"/>
      <c r="AI32" s="1"/>
      <c r="AJ32" s="114"/>
      <c r="AK32" s="115"/>
      <c r="AL32" s="115"/>
      <c r="AM32" s="116"/>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row>
    <row r="33" spans="1:210" s="5" customFormat="1" ht="15" customHeight="1" x14ac:dyDescent="0.35">
      <c r="C33" s="21">
        <v>1</v>
      </c>
      <c r="D33" s="8" t="s">
        <v>44</v>
      </c>
      <c r="E33" s="7" t="s">
        <v>9</v>
      </c>
      <c r="F33" s="83">
        <v>200000</v>
      </c>
      <c r="G33" s="51">
        <v>5</v>
      </c>
      <c r="H33" s="34">
        <f>F33*G33</f>
        <v>1000000</v>
      </c>
      <c r="I33" s="2"/>
      <c r="J33" s="1"/>
      <c r="K33" s="117">
        <v>50000</v>
      </c>
      <c r="L33" s="106">
        <v>5</v>
      </c>
      <c r="M33" s="104">
        <f>K33*L33</f>
        <v>250000</v>
      </c>
      <c r="N33" s="116"/>
      <c r="O33" s="1"/>
      <c r="P33" s="117">
        <v>100000</v>
      </c>
      <c r="Q33" s="106">
        <v>5</v>
      </c>
      <c r="R33" s="104">
        <f>P33*Q33</f>
        <v>500000</v>
      </c>
      <c r="S33" s="116"/>
      <c r="T33" s="1"/>
      <c r="U33" s="117">
        <v>200000</v>
      </c>
      <c r="V33" s="106">
        <v>5</v>
      </c>
      <c r="W33" s="104">
        <f>U33*V33</f>
        <v>1000000</v>
      </c>
      <c r="X33" s="116"/>
      <c r="Y33" s="1"/>
      <c r="Z33" s="117">
        <v>150000</v>
      </c>
      <c r="AA33" s="106">
        <v>5</v>
      </c>
      <c r="AB33" s="104">
        <f>Z33*AA33</f>
        <v>750000</v>
      </c>
      <c r="AC33" s="116"/>
      <c r="AD33" s="1"/>
      <c r="AE33" s="117">
        <v>168000</v>
      </c>
      <c r="AF33" s="106">
        <v>5</v>
      </c>
      <c r="AG33" s="104">
        <f>AE33*AF33</f>
        <v>840000</v>
      </c>
      <c r="AH33" s="116"/>
      <c r="AI33" s="1"/>
      <c r="AJ33" s="117">
        <v>200000</v>
      </c>
      <c r="AK33" s="106">
        <v>5</v>
      </c>
      <c r="AL33" s="104">
        <f>AJ33*AK33</f>
        <v>1000000</v>
      </c>
      <c r="AM33" s="116"/>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row>
    <row r="34" spans="1:210" s="5" customFormat="1" ht="20.149999999999999" customHeight="1" x14ac:dyDescent="0.35">
      <c r="C34" s="39"/>
      <c r="D34" s="36" t="s">
        <v>8</v>
      </c>
      <c r="E34" s="36"/>
      <c r="F34" s="53"/>
      <c r="G34" s="54"/>
      <c r="H34" s="55"/>
      <c r="I34" s="1"/>
      <c r="J34" s="1"/>
      <c r="K34" s="119"/>
      <c r="L34" s="120"/>
      <c r="M34" s="115"/>
      <c r="N34" s="116"/>
      <c r="O34" s="1"/>
      <c r="P34" s="119"/>
      <c r="Q34" s="120"/>
      <c r="R34" s="115"/>
      <c r="S34" s="116"/>
      <c r="T34" s="1"/>
      <c r="U34" s="119"/>
      <c r="V34" s="120"/>
      <c r="W34" s="115"/>
      <c r="X34" s="116"/>
      <c r="Y34" s="1"/>
      <c r="Z34" s="119"/>
      <c r="AA34" s="120"/>
      <c r="AB34" s="115"/>
      <c r="AC34" s="116"/>
      <c r="AD34" s="1"/>
      <c r="AE34" s="119"/>
      <c r="AF34" s="120"/>
      <c r="AG34" s="115"/>
      <c r="AH34" s="116"/>
      <c r="AI34" s="1"/>
      <c r="AJ34" s="119"/>
      <c r="AK34" s="120"/>
      <c r="AL34" s="115"/>
      <c r="AM34" s="116"/>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row>
    <row r="35" spans="1:210" s="5" customFormat="1" ht="45" customHeight="1" x14ac:dyDescent="0.35">
      <c r="C35" s="64">
        <v>1</v>
      </c>
      <c r="D35" s="35" t="s">
        <v>57</v>
      </c>
      <c r="E35" s="33" t="s">
        <v>7</v>
      </c>
      <c r="F35" s="95">
        <v>5000000</v>
      </c>
      <c r="G35" s="59">
        <v>3</v>
      </c>
      <c r="H35" s="34">
        <f>C35*F35*G35</f>
        <v>15000000</v>
      </c>
      <c r="I35" s="1"/>
      <c r="J35" s="1"/>
      <c r="K35" s="117">
        <v>2500000</v>
      </c>
      <c r="L35" s="106">
        <v>3</v>
      </c>
      <c r="M35" s="104">
        <f>K35*L35</f>
        <v>7500000</v>
      </c>
      <c r="N35" s="116"/>
      <c r="O35" s="1"/>
      <c r="P35" s="117">
        <v>1600000</v>
      </c>
      <c r="Q35" s="106">
        <v>3</v>
      </c>
      <c r="R35" s="104">
        <f>P35*Q35</f>
        <v>4800000</v>
      </c>
      <c r="S35" s="116"/>
      <c r="T35" s="1"/>
      <c r="U35" s="117">
        <v>3500000</v>
      </c>
      <c r="V35" s="106">
        <v>3</v>
      </c>
      <c r="W35" s="104">
        <f>U35*V35</f>
        <v>10500000</v>
      </c>
      <c r="X35" s="116"/>
      <c r="Y35" s="1"/>
      <c r="Z35" s="117">
        <v>3000000</v>
      </c>
      <c r="AA35" s="106">
        <v>3</v>
      </c>
      <c r="AB35" s="104">
        <f>Z35*AA35</f>
        <v>9000000</v>
      </c>
      <c r="AC35" s="116"/>
      <c r="AD35" s="1"/>
      <c r="AE35" s="117">
        <v>4200000</v>
      </c>
      <c r="AF35" s="106">
        <v>3</v>
      </c>
      <c r="AG35" s="105">
        <f>AE35*AF35</f>
        <v>12600000</v>
      </c>
      <c r="AH35" s="116"/>
      <c r="AI35" s="1"/>
      <c r="AJ35" s="117">
        <v>4500000</v>
      </c>
      <c r="AK35" s="106">
        <v>3</v>
      </c>
      <c r="AL35" s="104">
        <f>AJ35*AK35</f>
        <v>13500000</v>
      </c>
      <c r="AM35" s="116"/>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row>
    <row r="36" spans="1:210" s="5" customFormat="1" ht="15" customHeight="1" x14ac:dyDescent="0.35">
      <c r="C36" s="64">
        <v>1</v>
      </c>
      <c r="D36" s="58" t="s">
        <v>58</v>
      </c>
      <c r="E36" s="33" t="s">
        <v>7</v>
      </c>
      <c r="F36" s="95">
        <v>5212336</v>
      </c>
      <c r="G36" s="59">
        <v>1</v>
      </c>
      <c r="H36" s="34">
        <f>C36*F36*G36</f>
        <v>5212336</v>
      </c>
      <c r="I36" s="1"/>
      <c r="J36" s="1"/>
      <c r="K36" s="117">
        <v>1600000</v>
      </c>
      <c r="L36" s="106">
        <v>1</v>
      </c>
      <c r="M36" s="104">
        <f t="shared" ref="M36:M38" si="7">K36*L36</f>
        <v>1600000</v>
      </c>
      <c r="N36" s="116"/>
      <c r="O36" s="1"/>
      <c r="P36" s="117">
        <v>2000000</v>
      </c>
      <c r="Q36" s="106">
        <v>1</v>
      </c>
      <c r="R36" s="104">
        <f t="shared" ref="R36:R38" si="8">P36*Q36</f>
        <v>2000000</v>
      </c>
      <c r="S36" s="116"/>
      <c r="T36" s="1"/>
      <c r="U36" s="117">
        <v>3500000</v>
      </c>
      <c r="V36" s="106">
        <v>1</v>
      </c>
      <c r="W36" s="104">
        <f t="shared" ref="W36:W38" si="9">U36*V36</f>
        <v>3500000</v>
      </c>
      <c r="X36" s="116"/>
      <c r="Y36" s="1"/>
      <c r="Z36" s="117">
        <v>2500000</v>
      </c>
      <c r="AA36" s="106">
        <v>1</v>
      </c>
      <c r="AB36" s="104">
        <f t="shared" ref="AB36:AB38" si="10">Z36*AA36</f>
        <v>2500000</v>
      </c>
      <c r="AC36" s="116"/>
      <c r="AD36" s="1"/>
      <c r="AE36" s="117">
        <v>4378362.24</v>
      </c>
      <c r="AF36" s="106">
        <v>1</v>
      </c>
      <c r="AG36" s="105">
        <f>ROUND(AE36*AF36,0)</f>
        <v>4378362</v>
      </c>
      <c r="AH36" s="116"/>
      <c r="AI36" s="1"/>
      <c r="AJ36" s="117">
        <v>5000000</v>
      </c>
      <c r="AK36" s="106">
        <v>1</v>
      </c>
      <c r="AL36" s="104">
        <f t="shared" ref="AL36:AL38" si="11">AJ36*AK36</f>
        <v>5000000</v>
      </c>
      <c r="AM36" s="116"/>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row>
    <row r="37" spans="1:210" s="5" customFormat="1" ht="30" customHeight="1" x14ac:dyDescent="0.35">
      <c r="C37" s="21">
        <v>1</v>
      </c>
      <c r="D37" s="58" t="s">
        <v>59</v>
      </c>
      <c r="E37" s="7" t="s">
        <v>4</v>
      </c>
      <c r="F37" s="83">
        <v>600000</v>
      </c>
      <c r="G37" s="59">
        <v>4</v>
      </c>
      <c r="H37" s="34">
        <f>C37*F37*G37</f>
        <v>2400000</v>
      </c>
      <c r="I37" s="1"/>
      <c r="J37" s="1"/>
      <c r="K37" s="117">
        <v>200000</v>
      </c>
      <c r="L37" s="106">
        <v>4</v>
      </c>
      <c r="M37" s="104">
        <f t="shared" si="7"/>
        <v>800000</v>
      </c>
      <c r="N37" s="116"/>
      <c r="O37" s="1"/>
      <c r="P37" s="117">
        <v>250000</v>
      </c>
      <c r="Q37" s="106">
        <v>4</v>
      </c>
      <c r="R37" s="104">
        <f t="shared" si="8"/>
        <v>1000000</v>
      </c>
      <c r="S37" s="116"/>
      <c r="T37" s="1"/>
      <c r="U37" s="117">
        <v>600000</v>
      </c>
      <c r="V37" s="106">
        <v>4</v>
      </c>
      <c r="W37" s="104">
        <f t="shared" si="9"/>
        <v>2400000</v>
      </c>
      <c r="X37" s="116"/>
      <c r="Y37" s="1"/>
      <c r="Z37" s="117">
        <v>400000</v>
      </c>
      <c r="AA37" s="106">
        <v>4</v>
      </c>
      <c r="AB37" s="104">
        <f t="shared" si="10"/>
        <v>1600000</v>
      </c>
      <c r="AC37" s="116"/>
      <c r="AD37" s="1"/>
      <c r="AE37" s="117">
        <v>504000</v>
      </c>
      <c r="AF37" s="106">
        <v>4</v>
      </c>
      <c r="AG37" s="105">
        <f t="shared" ref="AG37:AG38" si="12">AE37*AF37</f>
        <v>2016000</v>
      </c>
      <c r="AH37" s="116"/>
      <c r="AI37" s="1"/>
      <c r="AJ37" s="117">
        <v>500000</v>
      </c>
      <c r="AK37" s="106">
        <v>4</v>
      </c>
      <c r="AL37" s="104">
        <f t="shared" si="11"/>
        <v>2000000</v>
      </c>
      <c r="AM37" s="116"/>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row>
    <row r="38" spans="1:210" s="5" customFormat="1" ht="30" customHeight="1" x14ac:dyDescent="0.35">
      <c r="C38" s="21">
        <v>1</v>
      </c>
      <c r="D38" s="8" t="s">
        <v>45</v>
      </c>
      <c r="E38" s="7" t="s">
        <v>4</v>
      </c>
      <c r="F38" s="83">
        <v>1250000</v>
      </c>
      <c r="G38" s="59">
        <v>4</v>
      </c>
      <c r="H38" s="34">
        <f>C38*F38*G38</f>
        <v>5000000</v>
      </c>
      <c r="I38" s="1"/>
      <c r="J38" s="1"/>
      <c r="K38" s="117">
        <v>300000</v>
      </c>
      <c r="L38" s="106">
        <v>4</v>
      </c>
      <c r="M38" s="104">
        <f t="shared" si="7"/>
        <v>1200000</v>
      </c>
      <c r="N38" s="116"/>
      <c r="O38" s="1"/>
      <c r="P38" s="117">
        <v>780000</v>
      </c>
      <c r="Q38" s="106">
        <v>4</v>
      </c>
      <c r="R38" s="104">
        <f t="shared" si="8"/>
        <v>3120000</v>
      </c>
      <c r="S38" s="116"/>
      <c r="T38" s="1"/>
      <c r="U38" s="117">
        <v>1000000</v>
      </c>
      <c r="V38" s="106">
        <v>4</v>
      </c>
      <c r="W38" s="104">
        <f t="shared" si="9"/>
        <v>4000000</v>
      </c>
      <c r="X38" s="116"/>
      <c r="Y38" s="1"/>
      <c r="Z38" s="117">
        <v>800000</v>
      </c>
      <c r="AA38" s="106">
        <v>4</v>
      </c>
      <c r="AB38" s="104">
        <f t="shared" si="10"/>
        <v>3200000</v>
      </c>
      <c r="AC38" s="116"/>
      <c r="AD38" s="1"/>
      <c r="AE38" s="117">
        <v>1050000</v>
      </c>
      <c r="AF38" s="106">
        <v>4</v>
      </c>
      <c r="AG38" s="105">
        <f t="shared" si="12"/>
        <v>4200000</v>
      </c>
      <c r="AH38" s="116"/>
      <c r="AI38" s="1"/>
      <c r="AJ38" s="117">
        <v>1000000</v>
      </c>
      <c r="AK38" s="106">
        <v>4</v>
      </c>
      <c r="AL38" s="104">
        <f t="shared" si="11"/>
        <v>4000000</v>
      </c>
      <c r="AM38" s="116"/>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row>
    <row r="39" spans="1:210" s="47" customFormat="1" ht="20.149999999999999" customHeight="1" x14ac:dyDescent="0.35">
      <c r="A39" s="5"/>
      <c r="B39" s="5"/>
      <c r="C39" s="39"/>
      <c r="D39" s="36" t="s">
        <v>6</v>
      </c>
      <c r="E39" s="36"/>
      <c r="F39" s="82"/>
      <c r="G39" s="54"/>
      <c r="H39" s="55"/>
      <c r="I39" s="1"/>
      <c r="K39" s="123"/>
      <c r="L39" s="124"/>
      <c r="N39" s="125"/>
      <c r="O39" s="50"/>
      <c r="P39" s="123"/>
      <c r="Q39" s="124"/>
      <c r="S39" s="125"/>
      <c r="T39" s="48"/>
      <c r="U39" s="123"/>
      <c r="V39" s="124"/>
      <c r="X39" s="125"/>
      <c r="Y39" s="48"/>
      <c r="Z39" s="123"/>
      <c r="AA39" s="124"/>
      <c r="AC39" s="125"/>
      <c r="AD39" s="48"/>
      <c r="AE39" s="123"/>
      <c r="AF39" s="124"/>
      <c r="AG39" s="135"/>
      <c r="AH39" s="125"/>
      <c r="AI39" s="48"/>
      <c r="AJ39" s="123"/>
      <c r="AK39" s="124"/>
      <c r="AM39" s="125"/>
      <c r="AN39" s="48"/>
      <c r="AO39" s="48"/>
      <c r="AP39" s="48"/>
      <c r="AQ39" s="48"/>
      <c r="AR39" s="48"/>
      <c r="AS39" s="48"/>
      <c r="AT39" s="48"/>
      <c r="AU39" s="48"/>
      <c r="AV39" s="48"/>
      <c r="AW39" s="48"/>
      <c r="AX39" s="48"/>
      <c r="AY39" s="48"/>
      <c r="AZ39" s="48"/>
      <c r="BA39" s="48"/>
      <c r="BB39" s="48"/>
      <c r="BC39" s="48"/>
      <c r="BD39" s="48"/>
      <c r="BE39" s="48"/>
      <c r="BF39" s="48"/>
      <c r="BG39" s="48"/>
      <c r="BH39" s="48"/>
      <c r="BI39" s="48"/>
      <c r="BJ39" s="48"/>
      <c r="BK39" s="48"/>
      <c r="BL39" s="48"/>
      <c r="BM39" s="48"/>
      <c r="BN39" s="48"/>
      <c r="BO39" s="48"/>
      <c r="BP39" s="48"/>
      <c r="BQ39" s="48"/>
      <c r="BR39" s="48"/>
      <c r="BS39" s="48"/>
      <c r="BT39" s="48"/>
      <c r="BU39" s="48"/>
      <c r="BV39" s="48"/>
      <c r="BW39" s="48"/>
      <c r="BX39" s="48"/>
      <c r="BY39" s="48"/>
      <c r="BZ39" s="48"/>
      <c r="CA39" s="48"/>
      <c r="CB39" s="48"/>
      <c r="CC39" s="48"/>
      <c r="CD39" s="48"/>
      <c r="CE39" s="48"/>
      <c r="CF39" s="48"/>
      <c r="CG39" s="48"/>
      <c r="CH39" s="48"/>
      <c r="CI39" s="48"/>
      <c r="CJ39" s="48"/>
      <c r="CK39" s="48"/>
      <c r="CL39" s="48"/>
      <c r="CM39" s="48"/>
      <c r="CN39" s="48"/>
      <c r="CO39" s="48"/>
      <c r="CP39" s="48"/>
      <c r="CQ39" s="48"/>
      <c r="CR39" s="48"/>
      <c r="CS39" s="48"/>
      <c r="CT39" s="48"/>
      <c r="CU39" s="48"/>
      <c r="CV39" s="48"/>
      <c r="CW39" s="48"/>
      <c r="CX39" s="48"/>
      <c r="CY39" s="48"/>
      <c r="CZ39" s="48"/>
      <c r="DA39" s="48"/>
      <c r="DB39" s="48"/>
      <c r="DC39" s="48"/>
      <c r="DD39" s="48"/>
      <c r="DE39" s="48"/>
      <c r="DF39" s="48"/>
      <c r="DG39" s="48"/>
      <c r="DH39" s="48"/>
      <c r="DI39" s="48"/>
      <c r="DJ39" s="48"/>
      <c r="DK39" s="48"/>
      <c r="DL39" s="48"/>
      <c r="DM39" s="48"/>
      <c r="DN39" s="48"/>
      <c r="DO39" s="48"/>
      <c r="DP39" s="48"/>
      <c r="DQ39" s="48"/>
      <c r="DR39" s="48"/>
      <c r="DS39" s="48"/>
      <c r="DT39" s="48"/>
      <c r="DU39" s="48"/>
      <c r="DV39" s="48"/>
      <c r="DW39" s="48"/>
      <c r="DX39" s="48"/>
      <c r="DY39" s="48"/>
      <c r="DZ39" s="48"/>
      <c r="EA39" s="48"/>
      <c r="EB39" s="48"/>
      <c r="EC39" s="48"/>
      <c r="ED39" s="48"/>
      <c r="EE39" s="48"/>
      <c r="EF39" s="48"/>
      <c r="EG39" s="48"/>
      <c r="EH39" s="48"/>
      <c r="EI39" s="48"/>
      <c r="EJ39" s="48"/>
      <c r="EK39" s="48"/>
      <c r="EL39" s="48"/>
      <c r="EM39" s="48"/>
      <c r="EN39" s="48"/>
      <c r="EO39" s="48"/>
      <c r="EP39" s="48"/>
      <c r="EQ39" s="48"/>
      <c r="ER39" s="48"/>
      <c r="ES39" s="48"/>
      <c r="ET39" s="48"/>
      <c r="EU39" s="48"/>
      <c r="EV39" s="48"/>
      <c r="EW39" s="48"/>
      <c r="EX39" s="48"/>
      <c r="EY39" s="48"/>
      <c r="EZ39" s="48"/>
      <c r="FA39" s="48"/>
      <c r="FB39" s="48"/>
      <c r="FC39" s="48"/>
      <c r="FD39" s="48"/>
      <c r="FE39" s="48"/>
      <c r="FF39" s="48"/>
      <c r="FG39" s="48"/>
      <c r="FH39" s="48"/>
      <c r="FI39" s="48"/>
      <c r="FJ39" s="48"/>
      <c r="FK39" s="48"/>
      <c r="FL39" s="48"/>
      <c r="FM39" s="48"/>
      <c r="FN39" s="48"/>
      <c r="FO39" s="48"/>
      <c r="FP39" s="48"/>
      <c r="FQ39" s="48"/>
      <c r="FR39" s="48"/>
      <c r="FS39" s="48"/>
      <c r="FT39" s="48"/>
      <c r="FU39" s="48"/>
      <c r="FV39" s="48"/>
      <c r="FW39" s="48"/>
      <c r="FX39" s="48"/>
      <c r="FY39" s="48"/>
      <c r="FZ39" s="48"/>
      <c r="GA39" s="48"/>
      <c r="GB39" s="48"/>
      <c r="GC39" s="48"/>
      <c r="GD39" s="48"/>
      <c r="GE39" s="48"/>
      <c r="GF39" s="48"/>
      <c r="GG39" s="48"/>
      <c r="GH39" s="48"/>
      <c r="GI39" s="48"/>
      <c r="GJ39" s="48"/>
      <c r="GK39" s="48"/>
      <c r="GL39" s="48"/>
      <c r="GM39" s="48"/>
      <c r="GN39" s="48"/>
      <c r="GO39" s="48"/>
      <c r="GP39" s="48"/>
      <c r="GQ39" s="48"/>
      <c r="GR39" s="48"/>
      <c r="GS39" s="48"/>
      <c r="GT39" s="48"/>
      <c r="GU39" s="48"/>
      <c r="GV39" s="48"/>
      <c r="GW39" s="48"/>
      <c r="GX39" s="48"/>
      <c r="GY39" s="48"/>
      <c r="GZ39" s="48"/>
      <c r="HA39" s="48"/>
      <c r="HB39" s="48"/>
    </row>
    <row r="40" spans="1:210" s="5" customFormat="1" ht="30" customHeight="1" x14ac:dyDescent="0.35">
      <c r="C40" s="65">
        <v>1</v>
      </c>
      <c r="D40" s="10" t="s">
        <v>5</v>
      </c>
      <c r="E40" s="52" t="s">
        <v>4</v>
      </c>
      <c r="F40" s="96">
        <v>1300000</v>
      </c>
      <c r="G40" s="59">
        <v>2</v>
      </c>
      <c r="H40" s="9">
        <f>C40*F40*G40</f>
        <v>2600000</v>
      </c>
      <c r="I40" s="47"/>
      <c r="J40" s="1"/>
      <c r="K40" s="117">
        <v>270000</v>
      </c>
      <c r="L40" s="106">
        <v>2</v>
      </c>
      <c r="M40" s="104">
        <f>K40*L40</f>
        <v>540000</v>
      </c>
      <c r="N40" s="116"/>
      <c r="O40" s="1"/>
      <c r="P40" s="117">
        <v>500000</v>
      </c>
      <c r="Q40" s="106">
        <v>2</v>
      </c>
      <c r="R40" s="104">
        <f>P40*Q40</f>
        <v>1000000</v>
      </c>
      <c r="S40" s="116"/>
      <c r="T40" s="1"/>
      <c r="U40" s="117">
        <v>500000</v>
      </c>
      <c r="V40" s="106">
        <v>2</v>
      </c>
      <c r="W40" s="104">
        <f>U40*V40</f>
        <v>1000000</v>
      </c>
      <c r="X40" s="116"/>
      <c r="Y40" s="1"/>
      <c r="Z40" s="117">
        <v>965000</v>
      </c>
      <c r="AA40" s="106">
        <v>2</v>
      </c>
      <c r="AB40" s="104">
        <f>Z40*AA40</f>
        <v>1930000</v>
      </c>
      <c r="AC40" s="116"/>
      <c r="AD40" s="1"/>
      <c r="AE40" s="117">
        <v>1092000</v>
      </c>
      <c r="AF40" s="106">
        <v>2</v>
      </c>
      <c r="AG40" s="105">
        <f>AE40*AF40</f>
        <v>2184000</v>
      </c>
      <c r="AH40" s="116"/>
      <c r="AI40" s="1"/>
      <c r="AJ40" s="117">
        <v>1200000</v>
      </c>
      <c r="AK40" s="106">
        <v>2</v>
      </c>
      <c r="AL40" s="104">
        <f>AJ40*AK40</f>
        <v>2400000</v>
      </c>
      <c r="AM40" s="116"/>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row>
    <row r="41" spans="1:210" s="5" customFormat="1" ht="30" customHeight="1" x14ac:dyDescent="0.35">
      <c r="C41" s="21">
        <v>1</v>
      </c>
      <c r="D41" s="8" t="s">
        <v>46</v>
      </c>
      <c r="E41" s="7" t="s">
        <v>4</v>
      </c>
      <c r="F41" s="83">
        <v>355000</v>
      </c>
      <c r="G41" s="59">
        <v>4</v>
      </c>
      <c r="H41" s="9">
        <f>C41*F41*G41</f>
        <v>1420000</v>
      </c>
      <c r="I41" s="1"/>
      <c r="J41" s="1"/>
      <c r="K41" s="117">
        <v>50000</v>
      </c>
      <c r="L41" s="106">
        <v>4</v>
      </c>
      <c r="M41" s="104">
        <f t="shared" ref="M41:M43" si="13">K41*L41</f>
        <v>200000</v>
      </c>
      <c r="N41" s="116"/>
      <c r="O41" s="1"/>
      <c r="P41" s="117">
        <v>200000</v>
      </c>
      <c r="Q41" s="106">
        <v>4</v>
      </c>
      <c r="R41" s="104">
        <f t="shared" ref="R41:R43" si="14">P41*Q41</f>
        <v>800000</v>
      </c>
      <c r="S41" s="116"/>
      <c r="T41" s="1"/>
      <c r="U41" s="117">
        <v>150000</v>
      </c>
      <c r="V41" s="106">
        <v>4</v>
      </c>
      <c r="W41" s="104">
        <f t="shared" ref="W41:W43" si="15">U41*V41</f>
        <v>600000</v>
      </c>
      <c r="X41" s="116"/>
      <c r="Y41" s="1"/>
      <c r="Z41" s="117">
        <v>200000</v>
      </c>
      <c r="AA41" s="106">
        <v>4</v>
      </c>
      <c r="AB41" s="104">
        <f t="shared" ref="AB41:AB43" si="16">Z41*AA41</f>
        <v>800000</v>
      </c>
      <c r="AC41" s="116"/>
      <c r="AD41" s="1"/>
      <c r="AE41" s="117">
        <v>298200</v>
      </c>
      <c r="AF41" s="106">
        <v>4</v>
      </c>
      <c r="AG41" s="105">
        <f t="shared" ref="AG41:AG43" si="17">AE41*AF41</f>
        <v>1192800</v>
      </c>
      <c r="AH41" s="116"/>
      <c r="AI41" s="1"/>
      <c r="AJ41" s="117">
        <v>300000</v>
      </c>
      <c r="AK41" s="106">
        <v>4</v>
      </c>
      <c r="AL41" s="104">
        <f t="shared" ref="AL41:AL43" si="18">AJ41*AK41</f>
        <v>1200000</v>
      </c>
      <c r="AM41" s="116"/>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row>
    <row r="42" spans="1:210" s="5" customFormat="1" ht="30" customHeight="1" thickBot="1" x14ac:dyDescent="0.4">
      <c r="C42" s="21">
        <v>1</v>
      </c>
      <c r="D42" s="8" t="s">
        <v>47</v>
      </c>
      <c r="E42" s="7" t="s">
        <v>4</v>
      </c>
      <c r="F42" s="83">
        <v>500000</v>
      </c>
      <c r="G42" s="59">
        <v>4</v>
      </c>
      <c r="H42" s="9">
        <f>C42*F42*G42</f>
        <v>2000000</v>
      </c>
      <c r="J42" s="1"/>
      <c r="K42" s="117">
        <v>50000</v>
      </c>
      <c r="L42" s="106">
        <v>4</v>
      </c>
      <c r="M42" s="104">
        <f t="shared" si="13"/>
        <v>200000</v>
      </c>
      <c r="N42" s="116"/>
      <c r="O42" s="1"/>
      <c r="P42" s="117">
        <v>150000</v>
      </c>
      <c r="Q42" s="106">
        <v>4</v>
      </c>
      <c r="R42" s="104">
        <f t="shared" si="14"/>
        <v>600000</v>
      </c>
      <c r="S42" s="116"/>
      <c r="T42" s="1"/>
      <c r="U42" s="117">
        <v>75000</v>
      </c>
      <c r="V42" s="106">
        <v>4</v>
      </c>
      <c r="W42" s="104">
        <f t="shared" si="15"/>
        <v>300000</v>
      </c>
      <c r="X42" s="116"/>
      <c r="Y42" s="1"/>
      <c r="Z42" s="117">
        <v>250000</v>
      </c>
      <c r="AA42" s="106">
        <v>4</v>
      </c>
      <c r="AB42" s="104">
        <f t="shared" si="16"/>
        <v>1000000</v>
      </c>
      <c r="AC42" s="116"/>
      <c r="AD42" s="1"/>
      <c r="AE42" s="117">
        <v>420000</v>
      </c>
      <c r="AF42" s="106">
        <v>4</v>
      </c>
      <c r="AG42" s="105">
        <f t="shared" si="17"/>
        <v>1680000</v>
      </c>
      <c r="AH42" s="116"/>
      <c r="AI42" s="1"/>
      <c r="AJ42" s="117">
        <v>300000</v>
      </c>
      <c r="AK42" s="106">
        <v>4</v>
      </c>
      <c r="AL42" s="104">
        <f t="shared" si="18"/>
        <v>1200000</v>
      </c>
      <c r="AM42" s="116"/>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row>
    <row r="43" spans="1:210" s="5" customFormat="1" ht="30" customHeight="1" thickBot="1" x14ac:dyDescent="0.4">
      <c r="C43" s="66">
        <v>1</v>
      </c>
      <c r="D43" s="74" t="s">
        <v>37</v>
      </c>
      <c r="E43" s="75" t="s">
        <v>4</v>
      </c>
      <c r="F43" s="97">
        <v>150000</v>
      </c>
      <c r="G43" s="76">
        <v>4</v>
      </c>
      <c r="H43" s="9">
        <f>C43*F43*G43</f>
        <v>600000</v>
      </c>
      <c r="I43" s="80" t="s">
        <v>38</v>
      </c>
      <c r="J43" s="1"/>
      <c r="K43" s="126">
        <v>150000</v>
      </c>
      <c r="L43" s="106">
        <v>4</v>
      </c>
      <c r="M43" s="104">
        <f t="shared" si="13"/>
        <v>600000</v>
      </c>
      <c r="N43" s="118" t="s">
        <v>87</v>
      </c>
      <c r="O43" s="1"/>
      <c r="P43" s="126">
        <v>150000</v>
      </c>
      <c r="Q43" s="106">
        <v>4</v>
      </c>
      <c r="R43" s="104">
        <f t="shared" si="14"/>
        <v>600000</v>
      </c>
      <c r="S43" s="118" t="s">
        <v>87</v>
      </c>
      <c r="T43" s="1"/>
      <c r="U43" s="126">
        <v>150000</v>
      </c>
      <c r="V43" s="106">
        <v>4</v>
      </c>
      <c r="W43" s="104">
        <f t="shared" si="15"/>
        <v>600000</v>
      </c>
      <c r="X43" s="118" t="s">
        <v>87</v>
      </c>
      <c r="Y43" s="1"/>
      <c r="Z43" s="126">
        <v>150000</v>
      </c>
      <c r="AA43" s="106">
        <v>4</v>
      </c>
      <c r="AB43" s="104">
        <f t="shared" si="16"/>
        <v>600000</v>
      </c>
      <c r="AC43" s="118" t="s">
        <v>87</v>
      </c>
      <c r="AD43" s="1"/>
      <c r="AE43" s="126">
        <v>150000</v>
      </c>
      <c r="AF43" s="106">
        <v>4</v>
      </c>
      <c r="AG43" s="105">
        <f t="shared" si="17"/>
        <v>600000</v>
      </c>
      <c r="AH43" s="118" t="s">
        <v>87</v>
      </c>
      <c r="AI43" s="1"/>
      <c r="AJ43" s="126">
        <v>150000</v>
      </c>
      <c r="AK43" s="106">
        <v>4</v>
      </c>
      <c r="AL43" s="104">
        <f t="shared" si="18"/>
        <v>600000</v>
      </c>
      <c r="AM43" s="118" t="s">
        <v>87</v>
      </c>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row>
    <row r="44" spans="1:210" s="5" customFormat="1" ht="15" customHeight="1" x14ac:dyDescent="0.35">
      <c r="C44" s="56"/>
      <c r="D44" s="191" t="s">
        <v>52</v>
      </c>
      <c r="E44" s="191"/>
      <c r="F44" s="191"/>
      <c r="G44" s="191"/>
      <c r="H44" s="85">
        <f>+SUM(H33:H43)</f>
        <v>35232336</v>
      </c>
      <c r="I44" s="1"/>
      <c r="J44" s="81"/>
      <c r="K44" s="127"/>
      <c r="L44" s="128"/>
      <c r="M44" s="110">
        <f>SUM(M33:M43)</f>
        <v>12890000</v>
      </c>
      <c r="N44" s="116"/>
      <c r="O44" s="1"/>
      <c r="P44" s="127"/>
      <c r="Q44" s="128"/>
      <c r="R44" s="110">
        <f>SUM(R33:R43)</f>
        <v>14420000</v>
      </c>
      <c r="S44" s="116"/>
      <c r="T44" s="1"/>
      <c r="U44" s="127"/>
      <c r="V44" s="128"/>
      <c r="W44" s="110">
        <f>SUM(W33:W43)</f>
        <v>23900000</v>
      </c>
      <c r="X44" s="116"/>
      <c r="Y44" s="1"/>
      <c r="Z44" s="127"/>
      <c r="AA44" s="128"/>
      <c r="AB44" s="110">
        <f>SUM(AB33:AB43)</f>
        <v>21380000</v>
      </c>
      <c r="AC44" s="116"/>
      <c r="AD44" s="1"/>
      <c r="AE44" s="127"/>
      <c r="AF44" s="128"/>
      <c r="AG44" s="111">
        <f>SUM(AG33:AG43)</f>
        <v>29691162</v>
      </c>
      <c r="AH44" s="116"/>
      <c r="AI44" s="1"/>
      <c r="AJ44" s="127"/>
      <c r="AK44" s="128"/>
      <c r="AL44" s="110">
        <f>SUM(AL33:AL43)</f>
        <v>30900000</v>
      </c>
      <c r="AM44" s="116"/>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row>
    <row r="45" spans="1:210" s="5" customFormat="1" ht="15" customHeight="1" x14ac:dyDescent="0.35">
      <c r="C45" s="44"/>
      <c r="D45" s="156" t="s">
        <v>3</v>
      </c>
      <c r="E45" s="156"/>
      <c r="F45" s="156"/>
      <c r="G45" s="156"/>
      <c r="H45" s="86">
        <f>+H44+H27</f>
        <v>100840336</v>
      </c>
      <c r="I45" s="1"/>
      <c r="J45" s="81"/>
      <c r="K45" s="127"/>
      <c r="L45" s="128"/>
      <c r="M45" s="104">
        <f>M44+M27</f>
        <v>58610000</v>
      </c>
      <c r="N45" s="116"/>
      <c r="O45" s="1"/>
      <c r="P45" s="127"/>
      <c r="Q45" s="128"/>
      <c r="R45" s="104">
        <f>R44+R27</f>
        <v>58796000</v>
      </c>
      <c r="S45" s="116"/>
      <c r="T45" s="1"/>
      <c r="U45" s="127"/>
      <c r="V45" s="128"/>
      <c r="W45" s="104">
        <f>W44+W27</f>
        <v>60318000</v>
      </c>
      <c r="X45" s="116"/>
      <c r="Y45" s="1"/>
      <c r="Z45" s="127"/>
      <c r="AA45" s="128"/>
      <c r="AB45" s="104">
        <f>AB44+AB27</f>
        <v>67230000</v>
      </c>
      <c r="AC45" s="116"/>
      <c r="AD45" s="1"/>
      <c r="AE45" s="127"/>
      <c r="AF45" s="128"/>
      <c r="AG45" s="105">
        <f>AG44+AG27</f>
        <v>90088282</v>
      </c>
      <c r="AH45" s="116"/>
      <c r="AI45" s="1"/>
      <c r="AJ45" s="127"/>
      <c r="AK45" s="128"/>
      <c r="AL45" s="104">
        <f>AL44+AL27</f>
        <v>94468000</v>
      </c>
      <c r="AM45" s="116"/>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row>
    <row r="46" spans="1:210" s="5" customFormat="1" ht="15" customHeight="1" x14ac:dyDescent="0.35">
      <c r="C46" s="44"/>
      <c r="D46" s="156" t="s">
        <v>67</v>
      </c>
      <c r="E46" s="156"/>
      <c r="F46" s="156"/>
      <c r="G46" s="156"/>
      <c r="H46" s="87">
        <f>ROUND(H45*0.19,0)</f>
        <v>19159664</v>
      </c>
      <c r="I46" s="1"/>
      <c r="J46" s="1"/>
      <c r="K46" s="114"/>
      <c r="L46" s="115"/>
      <c r="M46" s="105">
        <f>M45*0.19</f>
        <v>11135900</v>
      </c>
      <c r="N46" s="116"/>
      <c r="O46" s="1"/>
      <c r="P46" s="114"/>
      <c r="Q46" s="115"/>
      <c r="R46" s="105">
        <f>R45*0.19</f>
        <v>11171240</v>
      </c>
      <c r="S46" s="116"/>
      <c r="T46" s="1"/>
      <c r="U46" s="114"/>
      <c r="V46" s="115"/>
      <c r="W46" s="105">
        <f>W45*0.19</f>
        <v>11460420</v>
      </c>
      <c r="X46" s="116"/>
      <c r="Y46" s="1"/>
      <c r="Z46" s="114"/>
      <c r="AA46" s="115"/>
      <c r="AB46" s="105">
        <f>AB45*0.19</f>
        <v>12773700</v>
      </c>
      <c r="AC46" s="116"/>
      <c r="AD46" s="1"/>
      <c r="AE46" s="114"/>
      <c r="AF46" s="115"/>
      <c r="AG46" s="105">
        <f>ROUND(AG45*0.19,0)</f>
        <v>17116774</v>
      </c>
      <c r="AH46" s="116"/>
      <c r="AI46" s="1"/>
      <c r="AJ46" s="114"/>
      <c r="AK46" s="115"/>
      <c r="AL46" s="105">
        <f>AL45*0.19</f>
        <v>17948920</v>
      </c>
      <c r="AM46" s="116"/>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row>
    <row r="47" spans="1:210" s="5" customFormat="1" ht="15" customHeight="1" thickBot="1" x14ac:dyDescent="0.4">
      <c r="C47" s="57"/>
      <c r="D47" s="172" t="s">
        <v>68</v>
      </c>
      <c r="E47" s="172"/>
      <c r="F47" s="172"/>
      <c r="G47" s="172"/>
      <c r="H47" s="88">
        <f>+H46+H45</f>
        <v>120000000</v>
      </c>
      <c r="I47" s="81"/>
      <c r="J47" s="78"/>
      <c r="K47" s="129"/>
      <c r="L47" s="130"/>
      <c r="M47" s="131">
        <f>M45+M46</f>
        <v>69745900</v>
      </c>
      <c r="N47" s="132"/>
      <c r="O47" s="1"/>
      <c r="P47" s="129"/>
      <c r="Q47" s="130"/>
      <c r="R47" s="131">
        <f>R45+R46</f>
        <v>69967240</v>
      </c>
      <c r="S47" s="132"/>
      <c r="T47" s="1"/>
      <c r="U47" s="129"/>
      <c r="V47" s="130"/>
      <c r="W47" s="131">
        <f>W45+W46</f>
        <v>71778420</v>
      </c>
      <c r="X47" s="132"/>
      <c r="Y47" s="1"/>
      <c r="Z47" s="129"/>
      <c r="AA47" s="130"/>
      <c r="AB47" s="131">
        <f>AB45+AB46</f>
        <v>80003700</v>
      </c>
      <c r="AC47" s="132"/>
      <c r="AD47" s="1"/>
      <c r="AE47" s="129"/>
      <c r="AF47" s="130"/>
      <c r="AG47" s="131">
        <f>AG45+AG46</f>
        <v>107205056</v>
      </c>
      <c r="AH47" s="132"/>
      <c r="AI47" s="1"/>
      <c r="AJ47" s="129"/>
      <c r="AK47" s="130"/>
      <c r="AL47" s="131">
        <f>AL45+AL46</f>
        <v>112416920</v>
      </c>
      <c r="AM47" s="132"/>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row>
    <row r="48" spans="1:210" s="5" customFormat="1" x14ac:dyDescent="0.35">
      <c r="C48" s="173" t="s">
        <v>2</v>
      </c>
      <c r="D48" s="174"/>
      <c r="E48" s="174"/>
      <c r="F48" s="174"/>
      <c r="G48" s="174"/>
      <c r="H48" s="175"/>
      <c r="I48" s="8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row>
    <row r="49" spans="1:201" s="5" customFormat="1" ht="56.5" customHeight="1" x14ac:dyDescent="0.35">
      <c r="C49" s="176" t="s">
        <v>60</v>
      </c>
      <c r="D49" s="177"/>
      <c r="E49" s="177"/>
      <c r="F49" s="177"/>
      <c r="G49" s="177"/>
      <c r="H49" s="178"/>
      <c r="I49" s="81"/>
      <c r="J49" s="89"/>
      <c r="K49" s="1"/>
      <c r="L49" s="1"/>
      <c r="M49" s="1"/>
      <c r="N49" s="1"/>
      <c r="O49" s="1"/>
      <c r="P49" s="1"/>
      <c r="Q49" s="1"/>
      <c r="R49" s="1"/>
      <c r="S49" s="1"/>
      <c r="T49" s="1"/>
      <c r="U49" s="1"/>
      <c r="V49" s="1"/>
      <c r="W49" s="1"/>
      <c r="X49" s="1"/>
      <c r="Y49" s="1"/>
      <c r="Z49" s="1"/>
      <c r="AA49" s="1"/>
      <c r="AB49" s="1"/>
      <c r="AC49" s="1"/>
      <c r="AD49" s="1"/>
      <c r="AE49" s="136" t="s">
        <v>89</v>
      </c>
      <c r="AF49" s="137"/>
      <c r="AG49" s="137"/>
      <c r="AH49" s="138"/>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row>
    <row r="50" spans="1:201" s="5" customFormat="1" ht="22" customHeight="1" x14ac:dyDescent="0.35">
      <c r="A50" s="61"/>
      <c r="B50" s="61"/>
      <c r="C50" s="176" t="s">
        <v>1</v>
      </c>
      <c r="D50" s="177"/>
      <c r="E50" s="177"/>
      <c r="F50" s="177"/>
      <c r="G50" s="177"/>
      <c r="H50" s="178"/>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row>
    <row r="51" spans="1:201" s="61" customFormat="1" ht="13.5" customHeight="1" x14ac:dyDescent="0.35">
      <c r="A51" s="5"/>
      <c r="B51" s="5"/>
      <c r="C51" s="176" t="s">
        <v>0</v>
      </c>
      <c r="D51" s="177"/>
      <c r="E51" s="177"/>
      <c r="F51" s="177"/>
      <c r="G51" s="177"/>
      <c r="H51" s="178"/>
      <c r="I51" s="1"/>
      <c r="J51" s="60"/>
      <c r="K51" s="60"/>
      <c r="L51" s="60"/>
      <c r="M51" s="60"/>
      <c r="N51" s="60"/>
      <c r="O51" s="60"/>
      <c r="P51" s="60"/>
      <c r="Q51" s="60"/>
      <c r="R51" s="60"/>
      <c r="S51" s="60"/>
      <c r="T51" s="60"/>
      <c r="U51" s="60"/>
      <c r="V51" s="60"/>
      <c r="W51" s="60"/>
      <c r="X51" s="60"/>
      <c r="Y51" s="60"/>
      <c r="Z51" s="60"/>
      <c r="AA51" s="60"/>
      <c r="AB51" s="60"/>
      <c r="AC51" s="60"/>
      <c r="AD51" s="60"/>
      <c r="AE51" s="60"/>
      <c r="AF51" s="60"/>
      <c r="AG51" s="60"/>
      <c r="AH51" s="60"/>
      <c r="AI51" s="60"/>
      <c r="AJ51" s="60"/>
      <c r="AK51" s="60"/>
      <c r="AL51" s="60"/>
      <c r="AM51" s="60"/>
      <c r="AN51" s="60"/>
      <c r="AO51" s="60"/>
      <c r="AP51" s="60"/>
      <c r="AQ51" s="60"/>
      <c r="AR51" s="60"/>
      <c r="AS51" s="60"/>
      <c r="AT51" s="60"/>
      <c r="AU51" s="60"/>
      <c r="AV51" s="60"/>
      <c r="AW51" s="60"/>
      <c r="AX51" s="60"/>
      <c r="AY51" s="60"/>
      <c r="AZ51" s="60"/>
      <c r="BA51" s="60"/>
      <c r="BB51" s="60"/>
      <c r="BC51" s="60"/>
      <c r="BD51" s="60"/>
      <c r="BE51" s="60"/>
      <c r="BF51" s="60"/>
      <c r="BG51" s="60"/>
      <c r="BH51" s="60"/>
      <c r="BI51" s="60"/>
      <c r="BJ51" s="60"/>
      <c r="BK51" s="60"/>
      <c r="BL51" s="60"/>
      <c r="BM51" s="60"/>
      <c r="BN51" s="60"/>
      <c r="BO51" s="60"/>
      <c r="BP51" s="60"/>
      <c r="BQ51" s="60"/>
      <c r="BR51" s="60"/>
      <c r="BS51" s="60"/>
      <c r="BT51" s="60"/>
      <c r="BU51" s="60"/>
      <c r="BV51" s="60"/>
      <c r="BW51" s="60"/>
      <c r="BX51" s="60"/>
      <c r="BY51" s="60"/>
      <c r="BZ51" s="60"/>
      <c r="CA51" s="60"/>
      <c r="CB51" s="60"/>
      <c r="CC51" s="60"/>
      <c r="CD51" s="60"/>
      <c r="CE51" s="60"/>
      <c r="CF51" s="60"/>
      <c r="CG51" s="60"/>
      <c r="CH51" s="60"/>
      <c r="CI51" s="60"/>
      <c r="CJ51" s="60"/>
      <c r="CK51" s="60"/>
      <c r="CL51" s="60"/>
      <c r="CM51" s="60"/>
      <c r="CN51" s="60"/>
      <c r="CO51" s="60"/>
      <c r="CP51" s="60"/>
      <c r="CQ51" s="60"/>
      <c r="CR51" s="60"/>
      <c r="CS51" s="60"/>
      <c r="CT51" s="60"/>
      <c r="CU51" s="60"/>
      <c r="CV51" s="60"/>
      <c r="CW51" s="60"/>
      <c r="CX51" s="60"/>
      <c r="CY51" s="60"/>
      <c r="CZ51" s="60"/>
      <c r="DA51" s="60"/>
      <c r="DB51" s="60"/>
      <c r="DC51" s="60"/>
      <c r="DD51" s="60"/>
      <c r="DE51" s="60"/>
      <c r="DF51" s="60"/>
      <c r="DG51" s="60"/>
      <c r="DH51" s="60"/>
      <c r="DI51" s="60"/>
      <c r="DJ51" s="60"/>
      <c r="DK51" s="60"/>
      <c r="DL51" s="60"/>
      <c r="DM51" s="60"/>
      <c r="DN51" s="60"/>
      <c r="DO51" s="60"/>
      <c r="DP51" s="60"/>
      <c r="DQ51" s="60"/>
      <c r="DR51" s="60"/>
      <c r="DS51" s="60"/>
      <c r="DT51" s="60"/>
      <c r="DU51" s="60"/>
      <c r="DV51" s="60"/>
      <c r="DW51" s="60"/>
      <c r="DX51" s="60"/>
      <c r="DY51" s="60"/>
      <c r="DZ51" s="60"/>
      <c r="EA51" s="60"/>
      <c r="EB51" s="60"/>
      <c r="EC51" s="60"/>
      <c r="ED51" s="60"/>
      <c r="EE51" s="60"/>
      <c r="EF51" s="60"/>
      <c r="EG51" s="60"/>
      <c r="EH51" s="60"/>
      <c r="EI51" s="60"/>
      <c r="EJ51" s="60"/>
      <c r="EK51" s="60"/>
      <c r="EL51" s="60"/>
      <c r="EM51" s="60"/>
      <c r="EN51" s="60"/>
      <c r="EO51" s="60"/>
      <c r="EP51" s="60"/>
      <c r="EQ51" s="60"/>
      <c r="ER51" s="60"/>
      <c r="ES51" s="60"/>
      <c r="ET51" s="60"/>
      <c r="EU51" s="60"/>
      <c r="EV51" s="60"/>
      <c r="EW51" s="60"/>
      <c r="EX51" s="60"/>
      <c r="EY51" s="60"/>
      <c r="EZ51" s="60"/>
      <c r="FA51" s="60"/>
      <c r="FB51" s="60"/>
      <c r="FC51" s="60"/>
      <c r="FD51" s="60"/>
      <c r="FE51" s="60"/>
      <c r="FF51" s="60"/>
      <c r="FG51" s="60"/>
      <c r="FH51" s="60"/>
      <c r="FI51" s="60"/>
      <c r="FJ51" s="60"/>
      <c r="FK51" s="60"/>
      <c r="FL51" s="60"/>
      <c r="FM51" s="60"/>
      <c r="FN51" s="60"/>
      <c r="FO51" s="60"/>
      <c r="FP51" s="60"/>
      <c r="FQ51" s="60"/>
      <c r="FR51" s="60"/>
      <c r="FS51" s="60"/>
      <c r="FT51" s="60"/>
      <c r="FU51" s="60"/>
      <c r="FV51" s="60"/>
      <c r="FW51" s="60"/>
      <c r="FX51" s="60"/>
      <c r="FY51" s="60"/>
      <c r="FZ51" s="60"/>
      <c r="GA51" s="60"/>
      <c r="GB51" s="60"/>
      <c r="GC51" s="60"/>
      <c r="GD51" s="60"/>
      <c r="GE51" s="60"/>
      <c r="GF51" s="60"/>
      <c r="GG51" s="60"/>
      <c r="GH51" s="60"/>
      <c r="GI51" s="60"/>
      <c r="GJ51" s="60"/>
      <c r="GK51" s="60"/>
      <c r="GL51" s="60"/>
      <c r="GM51" s="60"/>
      <c r="GN51" s="60"/>
      <c r="GO51" s="60"/>
      <c r="GP51" s="60"/>
      <c r="GQ51" s="60"/>
      <c r="GR51" s="60"/>
      <c r="GS51" s="60"/>
    </row>
    <row r="52" spans="1:201" s="5" customFormat="1" ht="27.75" customHeight="1" x14ac:dyDescent="0.35">
      <c r="C52" s="176" t="s">
        <v>73</v>
      </c>
      <c r="D52" s="177"/>
      <c r="E52" s="177"/>
      <c r="F52" s="177"/>
      <c r="G52" s="177"/>
      <c r="H52" s="178"/>
      <c r="I52" s="60"/>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row>
    <row r="53" spans="1:201" s="5" customFormat="1" ht="14.15" customHeight="1" x14ac:dyDescent="0.35">
      <c r="C53" s="176" t="s">
        <v>39</v>
      </c>
      <c r="D53" s="177"/>
      <c r="E53" s="177"/>
      <c r="F53" s="177"/>
      <c r="G53" s="177"/>
      <c r="H53" s="178"/>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row>
    <row r="54" spans="1:201" s="5" customFormat="1" ht="13.4" customHeight="1" x14ac:dyDescent="0.35">
      <c r="C54" s="176" t="s">
        <v>61</v>
      </c>
      <c r="D54" s="177"/>
      <c r="E54" s="177"/>
      <c r="F54" s="177"/>
      <c r="G54" s="177"/>
      <c r="H54" s="178"/>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row>
    <row r="55" spans="1:201" s="5" customFormat="1" ht="17.149999999999999" customHeight="1" x14ac:dyDescent="0.35">
      <c r="C55" s="176" t="s">
        <v>66</v>
      </c>
      <c r="D55" s="177"/>
      <c r="E55" s="177"/>
      <c r="F55" s="177"/>
      <c r="G55" s="177"/>
      <c r="H55" s="178"/>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row>
    <row r="56" spans="1:201" s="5" customFormat="1" ht="23.15" customHeight="1" x14ac:dyDescent="0.35">
      <c r="C56" s="176" t="s">
        <v>62</v>
      </c>
      <c r="D56" s="177"/>
      <c r="E56" s="177"/>
      <c r="F56" s="177"/>
      <c r="G56" s="177"/>
      <c r="H56" s="178"/>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row>
    <row r="57" spans="1:201" s="5" customFormat="1" ht="16.5" customHeight="1" x14ac:dyDescent="0.35">
      <c r="C57" s="176" t="s">
        <v>42</v>
      </c>
      <c r="D57" s="177"/>
      <c r="E57" s="177"/>
      <c r="F57" s="177"/>
      <c r="G57" s="177"/>
      <c r="H57" s="178"/>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row>
    <row r="58" spans="1:201" s="5" customFormat="1" ht="14.5" customHeight="1" x14ac:dyDescent="0.35">
      <c r="C58" s="169" t="s">
        <v>63</v>
      </c>
      <c r="D58" s="170"/>
      <c r="E58" s="170"/>
      <c r="F58" s="170"/>
      <c r="G58" s="170"/>
      <c r="H58" s="171"/>
      <c r="I58" s="1"/>
      <c r="J58" s="46"/>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row>
    <row r="59" spans="1:201" s="5" customFormat="1" ht="28" customHeight="1" x14ac:dyDescent="0.35">
      <c r="C59" s="157" t="s">
        <v>74</v>
      </c>
      <c r="D59" s="158"/>
      <c r="E59" s="158"/>
      <c r="F59" s="158"/>
      <c r="G59" s="158"/>
      <c r="H59" s="159"/>
      <c r="I59" s="45"/>
      <c r="J59" s="6"/>
      <c r="K59" s="6"/>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row>
    <row r="60" spans="1:201" s="5" customFormat="1" ht="28" customHeight="1" x14ac:dyDescent="0.35">
      <c r="C60" s="160" t="s">
        <v>75</v>
      </c>
      <c r="D60" s="161"/>
      <c r="E60" s="161"/>
      <c r="F60" s="161"/>
      <c r="G60" s="161"/>
      <c r="H60" s="162"/>
      <c r="I60" s="45"/>
      <c r="J60" s="6"/>
      <c r="K60" s="6"/>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row>
    <row r="61" spans="1:201" s="5" customFormat="1" ht="19" customHeight="1" x14ac:dyDescent="0.35">
      <c r="C61" s="163" t="s">
        <v>76</v>
      </c>
      <c r="D61" s="164"/>
      <c r="E61" s="164"/>
      <c r="F61" s="164"/>
      <c r="G61" s="164"/>
      <c r="H61" s="165"/>
      <c r="I61" s="1"/>
      <c r="J61" s="6"/>
      <c r="K61" s="6"/>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row>
    <row r="62" spans="1:201" s="5" customFormat="1" ht="23.5" customHeight="1" thickBot="1" x14ac:dyDescent="0.4">
      <c r="B62" s="61"/>
      <c r="C62" s="166" t="s">
        <v>77</v>
      </c>
      <c r="D62" s="167"/>
      <c r="E62" s="167"/>
      <c r="F62" s="167"/>
      <c r="G62" s="167"/>
      <c r="H62" s="168"/>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row>
    <row r="63" spans="1:201" ht="27" customHeight="1" x14ac:dyDescent="0.35">
      <c r="C63"/>
      <c r="D63"/>
      <c r="E63"/>
      <c r="F63"/>
      <c r="G63"/>
      <c r="H63"/>
      <c r="I63"/>
      <c r="J63"/>
    </row>
    <row r="64" spans="1:201" ht="24.75" customHeight="1" x14ac:dyDescent="0.35">
      <c r="C64"/>
      <c r="D64"/>
      <c r="E64"/>
      <c r="F64"/>
      <c r="G64"/>
      <c r="H64"/>
      <c r="I64"/>
      <c r="J64"/>
    </row>
    <row r="65" spans="3:11" ht="51.75" customHeight="1" x14ac:dyDescent="0.35">
      <c r="C65"/>
      <c r="D65"/>
      <c r="E65"/>
      <c r="F65"/>
      <c r="G65"/>
      <c r="H65"/>
      <c r="I65"/>
      <c r="J65"/>
    </row>
    <row r="66" spans="3:11" ht="28.5" customHeight="1" x14ac:dyDescent="0.35">
      <c r="C66"/>
      <c r="D66"/>
      <c r="E66"/>
      <c r="F66"/>
      <c r="G66"/>
      <c r="H66"/>
      <c r="I66"/>
      <c r="J66"/>
    </row>
    <row r="67" spans="3:11" ht="28.5" customHeight="1" x14ac:dyDescent="0.35">
      <c r="C67"/>
      <c r="D67"/>
      <c r="E67"/>
      <c r="F67"/>
      <c r="G67"/>
      <c r="H67"/>
      <c r="I67"/>
      <c r="J67"/>
      <c r="K67"/>
    </row>
    <row r="68" spans="3:11" ht="28.5" customHeight="1" x14ac:dyDescent="0.35">
      <c r="C68"/>
      <c r="D68"/>
      <c r="E68"/>
      <c r="F68"/>
      <c r="G68"/>
      <c r="H68"/>
      <c r="I68"/>
      <c r="J68"/>
    </row>
    <row r="69" spans="3:11" ht="28.5" customHeight="1" x14ac:dyDescent="0.35"/>
    <row r="70" spans="3:11" ht="24.75" customHeight="1" x14ac:dyDescent="0.35"/>
    <row r="71" spans="3:11" ht="24.75" customHeight="1" x14ac:dyDescent="0.35"/>
    <row r="72" spans="3:11" ht="24.75" customHeight="1" x14ac:dyDescent="0.35"/>
    <row r="73" spans="3:11" ht="24" customHeight="1" x14ac:dyDescent="0.35"/>
    <row r="74" spans="3:11" ht="26.25" customHeight="1" x14ac:dyDescent="0.35"/>
    <row r="75" spans="3:11" ht="31.5" customHeight="1" x14ac:dyDescent="0.35"/>
    <row r="76" spans="3:11" ht="31.5" customHeight="1" x14ac:dyDescent="0.35"/>
    <row r="77" spans="3:11" ht="44.25" customHeight="1" x14ac:dyDescent="0.35"/>
    <row r="78" spans="3:11" ht="44.25" customHeight="1" x14ac:dyDescent="0.35"/>
    <row r="79" spans="3:11" ht="45.75" customHeight="1" x14ac:dyDescent="0.35">
      <c r="I79" s="73"/>
    </row>
    <row r="80" spans="3:11" ht="14.25" customHeight="1" x14ac:dyDescent="0.35"/>
    <row r="82" ht="38.25" customHeight="1" x14ac:dyDescent="0.35"/>
  </sheetData>
  <mergeCells count="68">
    <mergeCell ref="K11:K13"/>
    <mergeCell ref="L11:L13"/>
    <mergeCell ref="M11:M13"/>
    <mergeCell ref="N11:N13"/>
    <mergeCell ref="K10:N10"/>
    <mergeCell ref="D26:G26"/>
    <mergeCell ref="D27:G27"/>
    <mergeCell ref="C28:D30"/>
    <mergeCell ref="E28:E30"/>
    <mergeCell ref="G28:G29"/>
    <mergeCell ref="C57:H57"/>
    <mergeCell ref="C2:H2"/>
    <mergeCell ref="C3:H3"/>
    <mergeCell ref="C4:H4"/>
    <mergeCell ref="C5:H5"/>
    <mergeCell ref="C7:H7"/>
    <mergeCell ref="C6:H6"/>
    <mergeCell ref="D44:G44"/>
    <mergeCell ref="D45:G45"/>
    <mergeCell ref="D18:G18"/>
    <mergeCell ref="C8:H8"/>
    <mergeCell ref="C9:E9"/>
    <mergeCell ref="G9:H9"/>
    <mergeCell ref="C11:D13"/>
    <mergeCell ref="D14:H14"/>
    <mergeCell ref="D25:G25"/>
    <mergeCell ref="D46:G46"/>
    <mergeCell ref="C59:H59"/>
    <mergeCell ref="C60:H60"/>
    <mergeCell ref="C61:H61"/>
    <mergeCell ref="C62:H62"/>
    <mergeCell ref="C58:H58"/>
    <mergeCell ref="D47:G47"/>
    <mergeCell ref="C48:H48"/>
    <mergeCell ref="C49:H49"/>
    <mergeCell ref="C50:H50"/>
    <mergeCell ref="C51:H51"/>
    <mergeCell ref="C52:H52"/>
    <mergeCell ref="C53:H53"/>
    <mergeCell ref="C54:H54"/>
    <mergeCell ref="C55:H55"/>
    <mergeCell ref="C56:H56"/>
    <mergeCell ref="P10:S10"/>
    <mergeCell ref="P11:P13"/>
    <mergeCell ref="Q11:Q13"/>
    <mergeCell ref="R11:R13"/>
    <mergeCell ref="S11:S13"/>
    <mergeCell ref="U10:X10"/>
    <mergeCell ref="U11:U13"/>
    <mergeCell ref="V11:V13"/>
    <mergeCell ref="W11:W13"/>
    <mergeCell ref="X11:X13"/>
    <mergeCell ref="Z10:AC10"/>
    <mergeCell ref="Z11:Z13"/>
    <mergeCell ref="AA11:AA13"/>
    <mergeCell ref="AB11:AB13"/>
    <mergeCell ref="AC11:AC13"/>
    <mergeCell ref="AE49:AH49"/>
    <mergeCell ref="AJ10:AM10"/>
    <mergeCell ref="AJ11:AJ13"/>
    <mergeCell ref="AK11:AK13"/>
    <mergeCell ref="AL11:AL13"/>
    <mergeCell ref="AM11:AM13"/>
    <mergeCell ref="AE10:AH10"/>
    <mergeCell ref="AE11:AE13"/>
    <mergeCell ref="AF11:AF13"/>
    <mergeCell ref="AG11:AG13"/>
    <mergeCell ref="AH11:AH1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E4624F-8DC6-42A7-8C37-B84F069A78D9}">
  <dimension ref="B4:C15"/>
  <sheetViews>
    <sheetView tabSelected="1" workbookViewId="0">
      <selection activeCell="L17" sqref="L17"/>
    </sheetView>
  </sheetViews>
  <sheetFormatPr baseColWidth="10" defaultRowHeight="14.5" x14ac:dyDescent="0.35"/>
  <cols>
    <col min="2" max="2" width="29.81640625" customWidth="1"/>
    <col min="3" max="3" width="17.08984375" customWidth="1"/>
    <col min="6" max="6" width="15" bestFit="1" customWidth="1"/>
  </cols>
  <sheetData>
    <row r="4" spans="2:3" ht="15" thickBot="1" x14ac:dyDescent="0.4"/>
    <row r="5" spans="2:3" ht="15" thickBot="1" x14ac:dyDescent="0.4">
      <c r="B5" s="221" t="s">
        <v>104</v>
      </c>
      <c r="C5" s="230" t="s">
        <v>105</v>
      </c>
    </row>
    <row r="6" spans="2:3" x14ac:dyDescent="0.35">
      <c r="B6" s="222" t="s">
        <v>100</v>
      </c>
      <c r="C6" s="223">
        <f>'EVAL. OFERTAS HAB. Limitada BOL'!AL47</f>
        <v>112416920</v>
      </c>
    </row>
    <row r="7" spans="2:3" x14ac:dyDescent="0.35">
      <c r="B7" s="224" t="s">
        <v>99</v>
      </c>
      <c r="C7" s="232" t="s">
        <v>106</v>
      </c>
    </row>
    <row r="8" spans="2:3" x14ac:dyDescent="0.35">
      <c r="B8" s="224" t="s">
        <v>98</v>
      </c>
      <c r="C8" s="225">
        <f>'EVAL. OFERTAS HAB. Limitada BOL'!AB47</f>
        <v>80003700</v>
      </c>
    </row>
    <row r="9" spans="2:3" x14ac:dyDescent="0.35">
      <c r="B9" s="224" t="s">
        <v>97</v>
      </c>
      <c r="C9" s="225">
        <f>'EVAL. OFERTAS HAB. Limitada BOL'!W47</f>
        <v>71778420</v>
      </c>
    </row>
    <row r="10" spans="2:3" x14ac:dyDescent="0.35">
      <c r="B10" s="224" t="s">
        <v>96</v>
      </c>
      <c r="C10" s="225">
        <f>'EVAL. OFERTAS HAB. Limitada BOL'!R47</f>
        <v>69967240</v>
      </c>
    </row>
    <row r="11" spans="2:3" ht="15" thickBot="1" x14ac:dyDescent="0.4">
      <c r="B11" s="226" t="s">
        <v>95</v>
      </c>
      <c r="C11" s="227">
        <f>'EVAL. OFERTAS HAB. Limitada BOL'!M47</f>
        <v>69745900</v>
      </c>
    </row>
    <row r="12" spans="2:3" ht="15" thickBot="1" x14ac:dyDescent="0.4"/>
    <row r="13" spans="2:3" x14ac:dyDescent="0.35">
      <c r="B13" s="228" t="s">
        <v>101</v>
      </c>
      <c r="C13" s="229">
        <f>MEDIAN(C6:C11)</f>
        <v>71778420</v>
      </c>
    </row>
    <row r="14" spans="2:3" x14ac:dyDescent="0.35">
      <c r="B14" s="224" t="s">
        <v>102</v>
      </c>
      <c r="C14" s="223">
        <f>_xlfn.STDEV.P(C6:C11)</f>
        <v>16255416.963153707</v>
      </c>
    </row>
    <row r="15" spans="2:3" ht="15" thickBot="1" x14ac:dyDescent="0.4">
      <c r="B15" s="226" t="s">
        <v>103</v>
      </c>
      <c r="C15" s="231">
        <f>C13-C14</f>
        <v>55523003.036846295</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EVAL. OFERTAS HAB. Limitada BOL</vt:lpstr>
      <vt:lpstr>Minimo Aceptable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GABRIELA LUCIA ARIAS POSSO</cp:lastModifiedBy>
  <cp:lastPrinted>2024-08-15T14:03:15Z</cp:lastPrinted>
  <dcterms:created xsi:type="dcterms:W3CDTF">2020-01-23T15:58:36Z</dcterms:created>
  <dcterms:modified xsi:type="dcterms:W3CDTF">2024-08-26T16:56:45Z</dcterms:modified>
</cp:coreProperties>
</file>