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13_ncr:1_{29C09EC8-13F9-4B8D-B6A5-ED4BD58C5C2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Evaluación Financiera" sheetId="1" r:id="rId1"/>
    <sheet name="OPERACIONES" sheetId="4" r:id="rId2"/>
    <sheet name="PORCENTAJES" sheetId="2" r:id="rId3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B25" i="1" l="1"/>
  <c r="IL16" i="1"/>
  <c r="IJ25" i="1"/>
  <c r="IK25" i="1"/>
  <c r="IL25" i="1"/>
  <c r="D11" i="1"/>
  <c r="H11" i="1"/>
  <c r="L11" i="1"/>
  <c r="P11" i="1"/>
  <c r="T11" i="1"/>
  <c r="X11" i="1"/>
  <c r="AB11" i="1"/>
  <c r="AF11" i="1"/>
  <c r="AJ11" i="1"/>
  <c r="AN11" i="1"/>
  <c r="AR11" i="1"/>
  <c r="AV11" i="1"/>
  <c r="AZ11" i="1"/>
  <c r="BD11" i="1"/>
  <c r="BH11" i="1"/>
  <c r="BL11" i="1"/>
  <c r="BP11" i="1"/>
  <c r="BT11" i="1"/>
  <c r="BX11" i="1"/>
  <c r="CB11" i="1"/>
  <c r="E14" i="1"/>
  <c r="F14" i="1"/>
  <c r="I14" i="1"/>
  <c r="J14" i="1"/>
  <c r="M14" i="1"/>
  <c r="N14" i="1"/>
  <c r="Q14" i="1"/>
  <c r="R14" i="1"/>
  <c r="U14" i="1"/>
  <c r="V14" i="1"/>
  <c r="Y14" i="1"/>
  <c r="Z14" i="1"/>
  <c r="AC14" i="1"/>
  <c r="AD14" i="1"/>
  <c r="AG14" i="1"/>
  <c r="AH14" i="1"/>
  <c r="AK14" i="1"/>
  <c r="AL14" i="1"/>
  <c r="AO14" i="1"/>
  <c r="AP14" i="1"/>
  <c r="AS14" i="1"/>
  <c r="AT14" i="1"/>
  <c r="AW14" i="1"/>
  <c r="AX14" i="1"/>
  <c r="BA14" i="1"/>
  <c r="BB14" i="1"/>
  <c r="BE14" i="1"/>
  <c r="BF14" i="1"/>
  <c r="BI14" i="1"/>
  <c r="BJ14" i="1"/>
  <c r="BM14" i="1"/>
  <c r="BN14" i="1"/>
  <c r="BQ14" i="1"/>
  <c r="BR14" i="1"/>
  <c r="BU14" i="1"/>
  <c r="BV14" i="1"/>
  <c r="BY14" i="1"/>
  <c r="BZ14" i="1"/>
  <c r="CC14" i="1"/>
  <c r="CD14" i="1"/>
  <c r="CG14" i="1"/>
  <c r="CH14" i="1"/>
  <c r="CK14" i="1"/>
  <c r="CL14" i="1"/>
  <c r="CO14" i="1"/>
  <c r="CP14" i="1"/>
  <c r="CS14" i="1"/>
  <c r="CT14" i="1"/>
  <c r="CW14" i="1"/>
  <c r="CX14" i="1"/>
  <c r="DA14" i="1"/>
  <c r="DB14" i="1"/>
  <c r="DE14" i="1"/>
  <c r="DF14" i="1"/>
  <c r="DI14" i="1"/>
  <c r="DJ14" i="1"/>
  <c r="DM14" i="1"/>
  <c r="DN14" i="1"/>
  <c r="DQ14" i="1"/>
  <c r="DR14" i="1"/>
  <c r="DU14" i="1"/>
  <c r="DV14" i="1"/>
  <c r="DY14" i="1"/>
  <c r="DZ14" i="1"/>
  <c r="EC14" i="1"/>
  <c r="ED14" i="1"/>
  <c r="EG14" i="1"/>
  <c r="EH14" i="1"/>
  <c r="EK14" i="1"/>
  <c r="EL14" i="1"/>
  <c r="EO14" i="1"/>
  <c r="EP14" i="1"/>
  <c r="ES14" i="1"/>
  <c r="ET14" i="1"/>
  <c r="EW14" i="1"/>
  <c r="EX14" i="1"/>
  <c r="FA14" i="1"/>
  <c r="FB14" i="1"/>
  <c r="FE14" i="1"/>
  <c r="FF14" i="1"/>
  <c r="FI14" i="1"/>
  <c r="FJ14" i="1"/>
  <c r="FM14" i="1"/>
  <c r="FN14" i="1"/>
  <c r="FQ14" i="1"/>
  <c r="FR14" i="1"/>
  <c r="FU14" i="1"/>
  <c r="FV14" i="1"/>
  <c r="FY14" i="1"/>
  <c r="FZ14" i="1"/>
  <c r="GC14" i="1"/>
  <c r="GD14" i="1"/>
  <c r="GG14" i="1"/>
  <c r="GH14" i="1"/>
  <c r="GK14" i="1"/>
  <c r="GL14" i="1"/>
  <c r="GO14" i="1"/>
  <c r="GP14" i="1"/>
  <c r="GS14" i="1"/>
  <c r="GT14" i="1"/>
  <c r="GW14" i="1"/>
  <c r="GX14" i="1"/>
  <c r="HA14" i="1"/>
  <c r="HB14" i="1"/>
  <c r="HE14" i="1"/>
  <c r="HF14" i="1"/>
  <c r="HI14" i="1"/>
  <c r="HJ14" i="1"/>
  <c r="HM14" i="1"/>
  <c r="HN14" i="1"/>
  <c r="HQ14" i="1"/>
  <c r="HR14" i="1"/>
  <c r="HU14" i="1"/>
  <c r="HV14" i="1"/>
  <c r="HY14" i="1"/>
  <c r="HZ14" i="1"/>
  <c r="IC14" i="1"/>
  <c r="ID14" i="1"/>
  <c r="IG14" i="1"/>
  <c r="IH14" i="1"/>
  <c r="E16" i="1"/>
  <c r="F16" i="1"/>
  <c r="I16" i="1"/>
  <c r="J16" i="1"/>
  <c r="M16" i="1"/>
  <c r="N16" i="1"/>
  <c r="Q16" i="1"/>
  <c r="R16" i="1"/>
  <c r="U16" i="1"/>
  <c r="V16" i="1"/>
  <c r="Y16" i="1"/>
  <c r="Z16" i="1"/>
  <c r="AC16" i="1"/>
  <c r="AD16" i="1"/>
  <c r="AG16" i="1"/>
  <c r="AH16" i="1"/>
  <c r="AK16" i="1"/>
  <c r="AL16" i="1"/>
  <c r="AO16" i="1"/>
  <c r="AP16" i="1"/>
  <c r="AS16" i="1"/>
  <c r="AT16" i="1"/>
  <c r="AW16" i="1"/>
  <c r="AX16" i="1"/>
  <c r="BA16" i="1"/>
  <c r="BB16" i="1"/>
  <c r="BE16" i="1"/>
  <c r="BF16" i="1"/>
  <c r="BI16" i="1"/>
  <c r="BJ16" i="1"/>
  <c r="BM16" i="1"/>
  <c r="BN16" i="1"/>
  <c r="BQ16" i="1"/>
  <c r="BR16" i="1"/>
  <c r="BU16" i="1"/>
  <c r="BV16" i="1"/>
  <c r="BY16" i="1"/>
  <c r="BZ16" i="1"/>
  <c r="CC16" i="1"/>
  <c r="CD16" i="1"/>
  <c r="CG16" i="1"/>
  <c r="CH16" i="1"/>
  <c r="CK16" i="1"/>
  <c r="CL16" i="1"/>
  <c r="CO16" i="1"/>
  <c r="CP16" i="1"/>
  <c r="CS16" i="1"/>
  <c r="CT16" i="1"/>
  <c r="CW16" i="1"/>
  <c r="CX16" i="1"/>
  <c r="DA16" i="1"/>
  <c r="DB16" i="1"/>
  <c r="DE16" i="1"/>
  <c r="DF16" i="1"/>
  <c r="DI16" i="1"/>
  <c r="DJ16" i="1"/>
  <c r="DM16" i="1"/>
  <c r="DN16" i="1"/>
  <c r="DQ16" i="1"/>
  <c r="DR16" i="1"/>
  <c r="DU16" i="1"/>
  <c r="DV16" i="1"/>
  <c r="DY16" i="1"/>
  <c r="DZ16" i="1"/>
  <c r="EC16" i="1"/>
  <c r="ED16" i="1"/>
  <c r="EG16" i="1"/>
  <c r="EH16" i="1"/>
  <c r="EK16" i="1"/>
  <c r="EL16" i="1"/>
  <c r="EO16" i="1"/>
  <c r="EP16" i="1"/>
  <c r="ES16" i="1"/>
  <c r="ET16" i="1"/>
  <c r="EW16" i="1"/>
  <c r="EX16" i="1"/>
  <c r="FA16" i="1"/>
  <c r="FB16" i="1"/>
  <c r="FE16" i="1"/>
  <c r="FF16" i="1"/>
  <c r="FI16" i="1"/>
  <c r="FJ16" i="1"/>
  <c r="FM16" i="1"/>
  <c r="FN16" i="1"/>
  <c r="FQ16" i="1"/>
  <c r="FR16" i="1"/>
  <c r="FU16" i="1"/>
  <c r="FV16" i="1"/>
  <c r="FY16" i="1"/>
  <c r="FZ16" i="1"/>
  <c r="GC16" i="1"/>
  <c r="GD16" i="1"/>
  <c r="GG16" i="1"/>
  <c r="GH16" i="1"/>
  <c r="GK16" i="1"/>
  <c r="GL16" i="1"/>
  <c r="GO16" i="1"/>
  <c r="GP16" i="1"/>
  <c r="GS16" i="1"/>
  <c r="GT16" i="1"/>
  <c r="GW16" i="1"/>
  <c r="GX16" i="1"/>
  <c r="HA16" i="1"/>
  <c r="HB16" i="1"/>
  <c r="HE16" i="1"/>
  <c r="HF16" i="1"/>
  <c r="HI16" i="1"/>
  <c r="HJ16" i="1"/>
  <c r="HM16" i="1"/>
  <c r="HN16" i="1"/>
  <c r="HQ16" i="1"/>
  <c r="HR16" i="1"/>
  <c r="HU16" i="1"/>
  <c r="HV16" i="1"/>
  <c r="HY16" i="1"/>
  <c r="HZ16" i="1"/>
  <c r="IC16" i="1"/>
  <c r="ID16" i="1"/>
  <c r="IG16" i="1"/>
  <c r="IH16" i="1"/>
  <c r="E18" i="1"/>
  <c r="F18" i="1"/>
  <c r="I18" i="1"/>
  <c r="J18" i="1"/>
  <c r="M18" i="1"/>
  <c r="N18" i="1"/>
  <c r="Q18" i="1"/>
  <c r="R18" i="1"/>
  <c r="V18" i="1"/>
  <c r="Y18" i="1"/>
  <c r="Z18" i="1"/>
  <c r="AC18" i="1"/>
  <c r="AD18" i="1"/>
  <c r="AG18" i="1"/>
  <c r="AH18" i="1"/>
  <c r="AK18" i="1"/>
  <c r="AL18" i="1"/>
  <c r="AO18" i="1"/>
  <c r="AP18" i="1"/>
  <c r="AS18" i="1"/>
  <c r="AT18" i="1"/>
  <c r="AW18" i="1"/>
  <c r="AX18" i="1"/>
  <c r="BA18" i="1"/>
  <c r="BB18" i="1"/>
  <c r="BE18" i="1"/>
  <c r="BF18" i="1"/>
  <c r="BI18" i="1"/>
  <c r="BJ18" i="1"/>
  <c r="BM18" i="1"/>
  <c r="BN18" i="1"/>
  <c r="BQ18" i="1"/>
  <c r="BR18" i="1"/>
  <c r="BU18" i="1"/>
  <c r="BV18" i="1"/>
  <c r="BY18" i="1"/>
  <c r="BZ18" i="1"/>
  <c r="CC18" i="1"/>
  <c r="CD18" i="1"/>
  <c r="CG18" i="1"/>
  <c r="CH18" i="1"/>
  <c r="CK18" i="1"/>
  <c r="CL18" i="1"/>
  <c r="CO18" i="1"/>
  <c r="CP18" i="1"/>
  <c r="CS18" i="1"/>
  <c r="CT18" i="1"/>
  <c r="CW18" i="1"/>
  <c r="CX18" i="1"/>
  <c r="DA18" i="1"/>
  <c r="DB18" i="1"/>
  <c r="DE18" i="1"/>
  <c r="DF18" i="1"/>
  <c r="DI18" i="1"/>
  <c r="DJ18" i="1"/>
  <c r="DM18" i="1"/>
  <c r="DN18" i="1"/>
  <c r="DQ18" i="1"/>
  <c r="DR18" i="1"/>
  <c r="DU18" i="1"/>
  <c r="DV18" i="1"/>
  <c r="DY18" i="1"/>
  <c r="DZ18" i="1"/>
  <c r="EC18" i="1"/>
  <c r="ED18" i="1"/>
  <c r="EG18" i="1"/>
  <c r="EH18" i="1"/>
  <c r="EK18" i="1"/>
  <c r="EL18" i="1"/>
  <c r="EO18" i="1"/>
  <c r="EP18" i="1"/>
  <c r="ES18" i="1"/>
  <c r="ET18" i="1"/>
  <c r="EW18" i="1"/>
  <c r="EX18" i="1"/>
  <c r="FA18" i="1"/>
  <c r="FB18" i="1"/>
  <c r="FE18" i="1"/>
  <c r="FF18" i="1"/>
  <c r="FJ18" i="1"/>
  <c r="FM18" i="1"/>
  <c r="FN18" i="1"/>
  <c r="FQ18" i="1"/>
  <c r="FR18" i="1"/>
  <c r="FU18" i="1"/>
  <c r="FV18" i="1"/>
  <c r="FZ18" i="1"/>
  <c r="GD18" i="1"/>
  <c r="GG18" i="1"/>
  <c r="GH18" i="1"/>
  <c r="GL18" i="1"/>
  <c r="GP18" i="1"/>
  <c r="GT18" i="1"/>
  <c r="GW18" i="1"/>
  <c r="GX18" i="1"/>
  <c r="HA18" i="1"/>
  <c r="HB18" i="1"/>
  <c r="HE18" i="1"/>
  <c r="HF18" i="1"/>
  <c r="HI18" i="1"/>
  <c r="HJ18" i="1"/>
  <c r="HN18" i="1"/>
  <c r="HR18" i="1"/>
  <c r="HU18" i="1"/>
  <c r="HV18" i="1"/>
  <c r="HY18" i="1"/>
  <c r="HZ18" i="1"/>
  <c r="IC18" i="1"/>
  <c r="ID18" i="1"/>
  <c r="IH18" i="1"/>
  <c r="D21" i="1"/>
  <c r="E21" i="1"/>
  <c r="F21" i="1"/>
  <c r="H21" i="1"/>
  <c r="I21" i="1"/>
  <c r="J21" i="1"/>
  <c r="L21" i="1"/>
  <c r="M21" i="1"/>
  <c r="N21" i="1"/>
  <c r="P21" i="1"/>
  <c r="Q21" i="1"/>
  <c r="R21" i="1"/>
  <c r="T21" i="1"/>
  <c r="U21" i="1"/>
  <c r="V21" i="1"/>
  <c r="X21" i="1"/>
  <c r="Y21" i="1"/>
  <c r="Z21" i="1"/>
  <c r="AB21" i="1"/>
  <c r="AC21" i="1"/>
  <c r="AD21" i="1"/>
  <c r="AF21" i="1"/>
  <c r="AG21" i="1"/>
  <c r="AH21" i="1"/>
  <c r="AJ21" i="1"/>
  <c r="AK21" i="1"/>
  <c r="AL21" i="1"/>
  <c r="AN21" i="1"/>
  <c r="AO21" i="1"/>
  <c r="AP21" i="1"/>
  <c r="AR21" i="1"/>
  <c r="AS21" i="1"/>
  <c r="AT21" i="1"/>
  <c r="AV21" i="1"/>
  <c r="AW21" i="1"/>
  <c r="AX21" i="1"/>
  <c r="AZ21" i="1"/>
  <c r="BA21" i="1"/>
  <c r="BB21" i="1"/>
  <c r="BD21" i="1"/>
  <c r="BE21" i="1"/>
  <c r="BF21" i="1"/>
  <c r="BH21" i="1"/>
  <c r="BI21" i="1"/>
  <c r="BJ21" i="1"/>
  <c r="BL21" i="1"/>
  <c r="BM21" i="1"/>
  <c r="BN21" i="1"/>
  <c r="BP21" i="1"/>
  <c r="BQ21" i="1"/>
  <c r="BR21" i="1"/>
  <c r="BT21" i="1"/>
  <c r="BU21" i="1"/>
  <c r="BV21" i="1"/>
  <c r="BX21" i="1"/>
  <c r="BY21" i="1"/>
  <c r="BZ21" i="1"/>
  <c r="CB21" i="1"/>
  <c r="CC21" i="1"/>
  <c r="CD21" i="1"/>
  <c r="CG21" i="1"/>
  <c r="CH21" i="1"/>
  <c r="CO21" i="1"/>
  <c r="CP21" i="1"/>
  <c r="CS21" i="1"/>
  <c r="CT21" i="1"/>
  <c r="CW21" i="1"/>
  <c r="CX21" i="1"/>
  <c r="DA21" i="1"/>
  <c r="DB21" i="1"/>
  <c r="DE21" i="1"/>
  <c r="DF21" i="1"/>
  <c r="DI21" i="1"/>
  <c r="DJ21" i="1"/>
  <c r="DM21" i="1"/>
  <c r="DN21" i="1"/>
  <c r="DQ21" i="1"/>
  <c r="DR21" i="1"/>
  <c r="DU21" i="1"/>
  <c r="DV21" i="1"/>
  <c r="DY21" i="1"/>
  <c r="DZ21" i="1"/>
  <c r="EC21" i="1"/>
  <c r="ED21" i="1"/>
  <c r="EG21" i="1"/>
  <c r="EH21" i="1"/>
  <c r="EK21" i="1"/>
  <c r="EL21" i="1"/>
  <c r="EO21" i="1"/>
  <c r="EP21" i="1"/>
  <c r="ES21" i="1"/>
  <c r="ET21" i="1"/>
  <c r="EW21" i="1"/>
  <c r="EX21" i="1"/>
  <c r="FA21" i="1"/>
  <c r="FB21" i="1"/>
  <c r="FE21" i="1"/>
  <c r="FF21" i="1"/>
  <c r="FH21" i="1"/>
  <c r="FI21" i="1"/>
  <c r="FJ21" i="1"/>
  <c r="FL21" i="1"/>
  <c r="FM21" i="1"/>
  <c r="FN21" i="1"/>
  <c r="FP21" i="1"/>
  <c r="FQ21" i="1"/>
  <c r="FR21" i="1"/>
  <c r="FT21" i="1"/>
  <c r="FU21" i="1"/>
  <c r="FV21" i="1"/>
  <c r="FX21" i="1"/>
  <c r="FY21" i="1"/>
  <c r="FZ21" i="1"/>
  <c r="GB21" i="1"/>
  <c r="GC21" i="1"/>
  <c r="GD21" i="1"/>
  <c r="GF21" i="1"/>
  <c r="GG21" i="1"/>
  <c r="GH21" i="1"/>
  <c r="GJ21" i="1"/>
  <c r="GK21" i="1"/>
  <c r="GL21" i="1"/>
  <c r="GN21" i="1"/>
  <c r="GO21" i="1"/>
  <c r="GP21" i="1"/>
  <c r="GR21" i="1"/>
  <c r="GS21" i="1"/>
  <c r="GT21" i="1"/>
  <c r="GV21" i="1"/>
  <c r="GW21" i="1"/>
  <c r="GX21" i="1"/>
  <c r="GZ21" i="1"/>
  <c r="HA21" i="1"/>
  <c r="HB21" i="1"/>
  <c r="HD21" i="1"/>
  <c r="HE21" i="1"/>
  <c r="HF21" i="1"/>
  <c r="HH21" i="1"/>
  <c r="HI21" i="1"/>
  <c r="HJ21" i="1"/>
  <c r="HL21" i="1"/>
  <c r="HM21" i="1"/>
  <c r="HN21" i="1"/>
  <c r="HP21" i="1"/>
  <c r="HQ21" i="1"/>
  <c r="HR21" i="1"/>
  <c r="HT21" i="1"/>
  <c r="HU21" i="1"/>
  <c r="HV21" i="1"/>
  <c r="HX21" i="1"/>
  <c r="HY21" i="1"/>
  <c r="HZ21" i="1"/>
  <c r="IB21" i="1"/>
  <c r="IC21" i="1"/>
  <c r="ID21" i="1"/>
  <c r="IF21" i="1"/>
  <c r="IG21" i="1"/>
  <c r="IH21" i="1"/>
  <c r="D23" i="1"/>
  <c r="D24" i="1"/>
  <c r="E23" i="1"/>
  <c r="F23" i="1"/>
  <c r="H23" i="1"/>
  <c r="H24" i="1"/>
  <c r="I23" i="1"/>
  <c r="J23" i="1"/>
  <c r="L23" i="1"/>
  <c r="L24" i="1"/>
  <c r="M23" i="1"/>
  <c r="N23" i="1"/>
  <c r="P23" i="1"/>
  <c r="P24" i="1"/>
  <c r="Q23" i="1"/>
  <c r="R23" i="1"/>
  <c r="T23" i="1"/>
  <c r="T24" i="1"/>
  <c r="U23" i="1"/>
  <c r="V23" i="1"/>
  <c r="X23" i="1"/>
  <c r="X24" i="1"/>
  <c r="Y23" i="1"/>
  <c r="Z23" i="1"/>
  <c r="AB23" i="1"/>
  <c r="AB24" i="1"/>
  <c r="AC23" i="1"/>
  <c r="AD23" i="1"/>
  <c r="AF23" i="1"/>
  <c r="AF24" i="1"/>
  <c r="AG23" i="1"/>
  <c r="AH23" i="1"/>
  <c r="AJ23" i="1"/>
  <c r="AJ24" i="1"/>
  <c r="AK23" i="1"/>
  <c r="AL23" i="1"/>
  <c r="AN23" i="1"/>
  <c r="AN24" i="1"/>
  <c r="AO23" i="1"/>
  <c r="AP23" i="1"/>
  <c r="AR23" i="1"/>
  <c r="AR24" i="1"/>
  <c r="AS23" i="1"/>
  <c r="AT23" i="1"/>
  <c r="AV23" i="1"/>
  <c r="AV24" i="1"/>
  <c r="AW23" i="1"/>
  <c r="AX23" i="1"/>
  <c r="AZ23" i="1"/>
  <c r="AZ24" i="1"/>
  <c r="BA23" i="1"/>
  <c r="BB23" i="1"/>
  <c r="BD23" i="1"/>
  <c r="BD24" i="1"/>
  <c r="BE23" i="1"/>
  <c r="BF23" i="1"/>
  <c r="BH23" i="1"/>
  <c r="BH24" i="1"/>
  <c r="BI23" i="1"/>
  <c r="BJ23" i="1"/>
  <c r="BL23" i="1"/>
  <c r="BL24" i="1"/>
  <c r="BM23" i="1"/>
  <c r="BN23" i="1"/>
  <c r="BP23" i="1"/>
  <c r="BP24" i="1"/>
  <c r="BQ23" i="1"/>
  <c r="BR23" i="1"/>
  <c r="BT23" i="1"/>
  <c r="BT24" i="1"/>
  <c r="BU23" i="1"/>
  <c r="BV23" i="1"/>
  <c r="BX23" i="1"/>
  <c r="BX24" i="1"/>
  <c r="BY23" i="1"/>
  <c r="BZ23" i="1"/>
  <c r="CB23" i="1"/>
  <c r="CB24" i="1"/>
  <c r="CC23" i="1"/>
  <c r="CD23" i="1"/>
  <c r="CG23" i="1"/>
  <c r="CH23" i="1"/>
  <c r="CO23" i="1"/>
  <c r="CP23" i="1"/>
  <c r="CS23" i="1"/>
  <c r="CT23" i="1"/>
  <c r="CW23" i="1"/>
  <c r="CX23" i="1"/>
  <c r="DA23" i="1"/>
  <c r="DB23" i="1"/>
  <c r="DE23" i="1"/>
  <c r="DF23" i="1"/>
  <c r="DI23" i="1"/>
  <c r="DJ23" i="1"/>
  <c r="DM23" i="1"/>
  <c r="DN23" i="1"/>
  <c r="DQ23" i="1"/>
  <c r="DR23" i="1"/>
  <c r="DU23" i="1"/>
  <c r="DV23" i="1"/>
  <c r="DY23" i="1"/>
  <c r="DZ23" i="1"/>
  <c r="EC23" i="1"/>
  <c r="ED23" i="1"/>
  <c r="EG23" i="1"/>
  <c r="EH23" i="1"/>
  <c r="EK23" i="1"/>
  <c r="EL23" i="1"/>
  <c r="EO23" i="1"/>
  <c r="EP23" i="1"/>
  <c r="ES23" i="1"/>
  <c r="ET23" i="1"/>
  <c r="EW23" i="1"/>
  <c r="EX23" i="1"/>
  <c r="FA23" i="1"/>
  <c r="FB23" i="1"/>
  <c r="FE23" i="1"/>
  <c r="FF23" i="1"/>
  <c r="FH23" i="1"/>
  <c r="FH24" i="1"/>
  <c r="FI23" i="1"/>
  <c r="FJ23" i="1"/>
  <c r="FL23" i="1"/>
  <c r="FL24" i="1"/>
  <c r="FM23" i="1"/>
  <c r="FN23" i="1"/>
  <c r="FP23" i="1"/>
  <c r="FP24" i="1"/>
  <c r="FQ23" i="1"/>
  <c r="FR23" i="1"/>
  <c r="FT23" i="1"/>
  <c r="FT24" i="1"/>
  <c r="FU23" i="1"/>
  <c r="FV23" i="1"/>
  <c r="FX23" i="1"/>
  <c r="FX24" i="1"/>
  <c r="FY23" i="1"/>
  <c r="FZ23" i="1"/>
  <c r="GB23" i="1"/>
  <c r="GB24" i="1"/>
  <c r="GC23" i="1"/>
  <c r="GD23" i="1"/>
  <c r="GF23" i="1"/>
  <c r="GF24" i="1"/>
  <c r="GG23" i="1"/>
  <c r="GH23" i="1"/>
  <c r="GJ23" i="1"/>
  <c r="GJ24" i="1"/>
  <c r="GK23" i="1"/>
  <c r="GL23" i="1"/>
  <c r="GN23" i="1"/>
  <c r="GN24" i="1"/>
  <c r="GO23" i="1"/>
  <c r="GP23" i="1"/>
  <c r="GR23" i="1"/>
  <c r="GR24" i="1"/>
  <c r="GS23" i="1"/>
  <c r="GT23" i="1"/>
  <c r="GV23" i="1"/>
  <c r="GV24" i="1"/>
  <c r="GW23" i="1"/>
  <c r="GX23" i="1"/>
  <c r="GZ23" i="1"/>
  <c r="GZ24" i="1"/>
  <c r="HA23" i="1"/>
  <c r="HB23" i="1"/>
  <c r="HD23" i="1"/>
  <c r="HD24" i="1"/>
  <c r="HE23" i="1"/>
  <c r="HF23" i="1"/>
  <c r="HH23" i="1"/>
  <c r="HH24" i="1"/>
  <c r="HI23" i="1"/>
  <c r="HJ23" i="1"/>
  <c r="HL23" i="1"/>
  <c r="HL24" i="1"/>
  <c r="HM23" i="1"/>
  <c r="HN23" i="1"/>
  <c r="HP23" i="1"/>
  <c r="HP24" i="1"/>
  <c r="HQ23" i="1"/>
  <c r="HR23" i="1"/>
  <c r="HT23" i="1"/>
  <c r="HT24" i="1"/>
  <c r="HU23" i="1"/>
  <c r="HV23" i="1"/>
  <c r="HX23" i="1"/>
  <c r="HX24" i="1"/>
  <c r="HY23" i="1"/>
  <c r="HZ23" i="1"/>
  <c r="IB23" i="1"/>
  <c r="IB24" i="1"/>
  <c r="IC23" i="1"/>
  <c r="ID23" i="1"/>
  <c r="IF23" i="1"/>
  <c r="IF24" i="1"/>
  <c r="IG23" i="1"/>
  <c r="IH23" i="1"/>
  <c r="D25" i="1"/>
  <c r="F25" i="1"/>
  <c r="H25" i="1"/>
  <c r="J25" i="1"/>
  <c r="L25" i="1"/>
  <c r="N25" i="1"/>
  <c r="P25" i="1"/>
  <c r="R25" i="1"/>
  <c r="T25" i="1"/>
  <c r="V25" i="1"/>
  <c r="X25" i="1"/>
  <c r="Z25" i="1"/>
  <c r="AB25" i="1"/>
  <c r="AD25" i="1"/>
  <c r="AF25" i="1"/>
  <c r="AH25" i="1"/>
  <c r="AJ25" i="1"/>
  <c r="AL25" i="1"/>
  <c r="AN25" i="1"/>
  <c r="AP25" i="1"/>
  <c r="AR25" i="1"/>
  <c r="AT25" i="1"/>
  <c r="AV25" i="1"/>
  <c r="AX25" i="1"/>
  <c r="AZ25" i="1"/>
  <c r="BB25" i="1"/>
  <c r="BD25" i="1"/>
  <c r="BF25" i="1"/>
  <c r="BH25" i="1"/>
  <c r="BJ25" i="1"/>
  <c r="BL25" i="1"/>
  <c r="BN25" i="1"/>
  <c r="BP25" i="1"/>
  <c r="BR25" i="1"/>
  <c r="BT25" i="1"/>
  <c r="BV25" i="1"/>
  <c r="BX25" i="1"/>
  <c r="BZ25" i="1"/>
  <c r="CB25" i="1"/>
  <c r="CD25" i="1"/>
  <c r="CF25" i="1"/>
  <c r="CH25" i="1"/>
  <c r="CN25" i="1"/>
  <c r="CR25" i="1"/>
  <c r="CV25" i="1"/>
  <c r="CZ25" i="1"/>
  <c r="DD25" i="1"/>
  <c r="DH25" i="1"/>
  <c r="DL25" i="1"/>
  <c r="DP25" i="1"/>
  <c r="DT25" i="1"/>
  <c r="DX25" i="1"/>
  <c r="EB25" i="1"/>
  <c r="EF25" i="1"/>
  <c r="EJ25" i="1"/>
  <c r="EN25" i="1"/>
  <c r="ER25" i="1"/>
  <c r="EV25" i="1"/>
  <c r="EZ25" i="1"/>
  <c r="FD25" i="1"/>
  <c r="FH25" i="1"/>
  <c r="FI25" i="1"/>
  <c r="FJ25" i="1"/>
  <c r="FL25" i="1"/>
  <c r="FM25" i="1"/>
  <c r="FN25" i="1"/>
  <c r="FP25" i="1"/>
  <c r="FQ25" i="1"/>
  <c r="FR25" i="1"/>
  <c r="FT25" i="1"/>
  <c r="FU25" i="1"/>
  <c r="FV25" i="1"/>
  <c r="FX25" i="1"/>
  <c r="FY25" i="1"/>
  <c r="FZ25" i="1"/>
  <c r="GB25" i="1"/>
  <c r="GC25" i="1"/>
  <c r="GD25" i="1"/>
  <c r="GF25" i="1"/>
  <c r="GH25" i="1"/>
  <c r="GJ25" i="1"/>
  <c r="GK25" i="1"/>
  <c r="GL25" i="1"/>
  <c r="GN25" i="1"/>
  <c r="GO25" i="1"/>
  <c r="GP25" i="1"/>
  <c r="GR25" i="1"/>
  <c r="GS25" i="1"/>
  <c r="GT25" i="1"/>
  <c r="GV25" i="1"/>
  <c r="GW25" i="1"/>
  <c r="GX25" i="1"/>
  <c r="GZ25" i="1"/>
  <c r="HA25" i="1"/>
  <c r="HB25" i="1"/>
  <c r="HD25" i="1"/>
  <c r="HE25" i="1"/>
  <c r="HF25" i="1"/>
  <c r="HH25" i="1"/>
  <c r="HI25" i="1"/>
  <c r="HJ25" i="1"/>
  <c r="HL25" i="1"/>
  <c r="HN25" i="1"/>
  <c r="HP25" i="1"/>
  <c r="HQ25" i="1"/>
  <c r="HR25" i="1"/>
  <c r="HT25" i="1"/>
  <c r="HU25" i="1"/>
  <c r="HV25" i="1"/>
  <c r="HX25" i="1"/>
  <c r="HY25" i="1"/>
  <c r="HZ25" i="1"/>
  <c r="IB25" i="1"/>
  <c r="IC25" i="1"/>
  <c r="ID25" i="1"/>
  <c r="IF25" i="1"/>
  <c r="IG25" i="1"/>
  <c r="IH25" i="1"/>
  <c r="D26" i="1"/>
  <c r="E26" i="1"/>
  <c r="F26" i="1"/>
  <c r="H26" i="1"/>
  <c r="I26" i="1"/>
  <c r="J26" i="1"/>
  <c r="L26" i="1"/>
  <c r="M26" i="1"/>
  <c r="N26" i="1"/>
  <c r="P26" i="1"/>
  <c r="Q26" i="1"/>
  <c r="R26" i="1"/>
  <c r="T26" i="1"/>
  <c r="U26" i="1"/>
  <c r="V26" i="1"/>
  <c r="X26" i="1"/>
  <c r="Y26" i="1"/>
  <c r="Z26" i="1"/>
  <c r="AB26" i="1"/>
  <c r="AC26" i="1"/>
  <c r="AD26" i="1"/>
  <c r="AF26" i="1"/>
  <c r="AG26" i="1"/>
  <c r="AH26" i="1"/>
  <c r="AJ26" i="1"/>
  <c r="AK26" i="1"/>
  <c r="AL26" i="1"/>
  <c r="AN26" i="1"/>
  <c r="AO26" i="1"/>
  <c r="AP26" i="1"/>
  <c r="AR26" i="1"/>
  <c r="AS26" i="1"/>
  <c r="AT26" i="1"/>
  <c r="AV26" i="1"/>
  <c r="AW26" i="1"/>
  <c r="AX26" i="1"/>
  <c r="AZ26" i="1"/>
  <c r="BA26" i="1"/>
  <c r="BB26" i="1"/>
  <c r="BD26" i="1"/>
  <c r="BE26" i="1"/>
  <c r="BF26" i="1"/>
  <c r="BH26" i="1"/>
  <c r="BI26" i="1"/>
  <c r="BJ26" i="1"/>
  <c r="BL26" i="1"/>
  <c r="BM26" i="1"/>
  <c r="BN26" i="1"/>
  <c r="BP26" i="1"/>
  <c r="BQ26" i="1"/>
  <c r="BR26" i="1"/>
  <c r="BT26" i="1"/>
  <c r="BU26" i="1"/>
  <c r="BV26" i="1"/>
  <c r="BX26" i="1"/>
  <c r="BY26" i="1"/>
  <c r="BZ26" i="1"/>
  <c r="CB26" i="1"/>
  <c r="CC26" i="1"/>
  <c r="CD26" i="1"/>
  <c r="CF26" i="1"/>
  <c r="CG26" i="1"/>
  <c r="CH26" i="1"/>
  <c r="CN26" i="1"/>
  <c r="CO26" i="1"/>
  <c r="CP26" i="1"/>
  <c r="CR26" i="1"/>
  <c r="CS26" i="1"/>
  <c r="CT26" i="1"/>
  <c r="CV26" i="1"/>
  <c r="CW26" i="1"/>
  <c r="CX26" i="1"/>
  <c r="CZ26" i="1"/>
  <c r="DA26" i="1"/>
  <c r="DB26" i="1"/>
  <c r="DD26" i="1"/>
  <c r="DE26" i="1"/>
  <c r="DF26" i="1"/>
  <c r="DH26" i="1"/>
  <c r="DI26" i="1"/>
  <c r="DJ26" i="1"/>
  <c r="DL26" i="1"/>
  <c r="DM26" i="1"/>
  <c r="DN26" i="1"/>
  <c r="DP26" i="1"/>
  <c r="DQ26" i="1"/>
  <c r="DR26" i="1"/>
  <c r="DT26" i="1"/>
  <c r="DU26" i="1"/>
  <c r="DV26" i="1"/>
  <c r="DX26" i="1"/>
  <c r="DY26" i="1"/>
  <c r="DZ26" i="1"/>
  <c r="EB26" i="1"/>
  <c r="EC26" i="1"/>
  <c r="ED26" i="1"/>
  <c r="EF26" i="1"/>
  <c r="EG26" i="1"/>
  <c r="EH26" i="1"/>
  <c r="EJ26" i="1"/>
  <c r="EK26" i="1"/>
  <c r="EL26" i="1"/>
  <c r="EN26" i="1"/>
  <c r="EO26" i="1"/>
  <c r="EP26" i="1"/>
  <c r="ER26" i="1"/>
  <c r="ES26" i="1"/>
  <c r="ET26" i="1"/>
  <c r="EV26" i="1"/>
  <c r="EW26" i="1"/>
  <c r="EX26" i="1"/>
  <c r="EZ26" i="1"/>
  <c r="FA26" i="1"/>
  <c r="FB26" i="1"/>
  <c r="FD26" i="1"/>
  <c r="FE26" i="1"/>
  <c r="FF26" i="1"/>
  <c r="FH26" i="1"/>
  <c r="FI26" i="1"/>
  <c r="FJ26" i="1"/>
  <c r="FL26" i="1"/>
  <c r="FM26" i="1"/>
  <c r="FN26" i="1"/>
  <c r="FP26" i="1"/>
  <c r="FQ26" i="1"/>
  <c r="FR26" i="1"/>
  <c r="FT26" i="1"/>
  <c r="FU26" i="1"/>
  <c r="FV26" i="1"/>
  <c r="FX26" i="1"/>
  <c r="FY26" i="1"/>
  <c r="FZ26" i="1"/>
  <c r="GB26" i="1"/>
  <c r="GC26" i="1"/>
  <c r="GD26" i="1"/>
  <c r="GF26" i="1"/>
  <c r="GG26" i="1"/>
  <c r="GH26" i="1"/>
  <c r="GJ26" i="1"/>
  <c r="GK26" i="1"/>
  <c r="GL26" i="1"/>
  <c r="GN26" i="1"/>
  <c r="GO26" i="1"/>
  <c r="GP26" i="1"/>
  <c r="GR26" i="1"/>
  <c r="GS26" i="1"/>
  <c r="GT26" i="1"/>
  <c r="GV26" i="1"/>
  <c r="GW26" i="1"/>
  <c r="GX26" i="1"/>
  <c r="GZ26" i="1"/>
  <c r="HA26" i="1"/>
  <c r="HB26" i="1"/>
  <c r="HD26" i="1"/>
  <c r="HE26" i="1"/>
  <c r="HF26" i="1"/>
  <c r="HH26" i="1"/>
  <c r="HI26" i="1"/>
  <c r="HJ26" i="1"/>
  <c r="HL26" i="1"/>
  <c r="HM26" i="1"/>
  <c r="HN26" i="1"/>
  <c r="HP26" i="1"/>
  <c r="HQ26" i="1"/>
  <c r="HR26" i="1"/>
  <c r="HT26" i="1"/>
  <c r="HU26" i="1"/>
  <c r="HV26" i="1"/>
  <c r="HX26" i="1"/>
  <c r="HY26" i="1"/>
  <c r="HZ26" i="1"/>
  <c r="IB26" i="1"/>
  <c r="IC26" i="1"/>
  <c r="ID26" i="1"/>
  <c r="IF26" i="1"/>
  <c r="IG26" i="1"/>
  <c r="IH26" i="1"/>
  <c r="D27" i="1"/>
  <c r="E27" i="1"/>
  <c r="F27" i="1"/>
  <c r="H27" i="1"/>
  <c r="I27" i="1"/>
  <c r="J27" i="1"/>
  <c r="L27" i="1"/>
  <c r="M27" i="1"/>
  <c r="N27" i="1"/>
  <c r="P27" i="1"/>
  <c r="Q27" i="1"/>
  <c r="R27" i="1"/>
  <c r="T27" i="1"/>
  <c r="U27" i="1"/>
  <c r="V27" i="1"/>
  <c r="X27" i="1"/>
  <c r="Y27" i="1"/>
  <c r="Z27" i="1"/>
  <c r="AB27" i="1"/>
  <c r="AC27" i="1"/>
  <c r="AD27" i="1"/>
  <c r="AF27" i="1"/>
  <c r="AG27" i="1"/>
  <c r="AH27" i="1"/>
  <c r="AJ27" i="1"/>
  <c r="AK27" i="1"/>
  <c r="AL27" i="1"/>
  <c r="AN27" i="1"/>
  <c r="AO27" i="1"/>
  <c r="AP27" i="1"/>
  <c r="AR27" i="1"/>
  <c r="AS27" i="1"/>
  <c r="AT27" i="1"/>
  <c r="AV27" i="1"/>
  <c r="AW27" i="1"/>
  <c r="AX27" i="1"/>
  <c r="AZ27" i="1"/>
  <c r="BA27" i="1"/>
  <c r="BB27" i="1"/>
  <c r="BD27" i="1"/>
  <c r="BE27" i="1"/>
  <c r="BF27" i="1"/>
  <c r="BH27" i="1"/>
  <c r="BI27" i="1"/>
  <c r="BJ27" i="1"/>
  <c r="BL27" i="1"/>
  <c r="BM27" i="1"/>
  <c r="BN27" i="1"/>
  <c r="BP27" i="1"/>
  <c r="BQ27" i="1"/>
  <c r="BR27" i="1"/>
  <c r="BT27" i="1"/>
  <c r="BU27" i="1"/>
  <c r="BV27" i="1"/>
  <c r="BX27" i="1"/>
  <c r="BY27" i="1"/>
  <c r="BZ27" i="1"/>
  <c r="CB27" i="1"/>
  <c r="CC27" i="1"/>
  <c r="CD27" i="1"/>
  <c r="CF27" i="1"/>
  <c r="CG27" i="1"/>
  <c r="CH27" i="1"/>
  <c r="CN27" i="1"/>
  <c r="CO27" i="1"/>
  <c r="CP27" i="1"/>
  <c r="CR27" i="1"/>
  <c r="CS27" i="1"/>
  <c r="CT27" i="1"/>
  <c r="CV27" i="1"/>
  <c r="CW27" i="1"/>
  <c r="CX27" i="1"/>
  <c r="CZ27" i="1"/>
  <c r="DA27" i="1"/>
  <c r="DB27" i="1"/>
  <c r="DD27" i="1"/>
  <c r="DE27" i="1"/>
  <c r="DF27" i="1"/>
  <c r="DH27" i="1"/>
  <c r="DI27" i="1"/>
  <c r="DJ27" i="1"/>
  <c r="DL27" i="1"/>
  <c r="DM27" i="1"/>
  <c r="DN27" i="1"/>
  <c r="DP27" i="1"/>
  <c r="DQ27" i="1"/>
  <c r="DR27" i="1"/>
  <c r="DT27" i="1"/>
  <c r="DU27" i="1"/>
  <c r="DV27" i="1"/>
  <c r="DX27" i="1"/>
  <c r="DY27" i="1"/>
  <c r="DZ27" i="1"/>
  <c r="EB27" i="1"/>
  <c r="EC27" i="1"/>
  <c r="ED27" i="1"/>
  <c r="EF27" i="1"/>
  <c r="EG27" i="1"/>
  <c r="EH27" i="1"/>
  <c r="EJ27" i="1"/>
  <c r="EK27" i="1"/>
  <c r="EL27" i="1"/>
  <c r="EN27" i="1"/>
  <c r="EO27" i="1"/>
  <c r="EP27" i="1"/>
  <c r="ER27" i="1"/>
  <c r="ES27" i="1"/>
  <c r="ET27" i="1"/>
  <c r="EV27" i="1"/>
  <c r="EW27" i="1"/>
  <c r="EX27" i="1"/>
  <c r="EZ27" i="1"/>
  <c r="FA27" i="1"/>
  <c r="FB27" i="1"/>
  <c r="FD27" i="1"/>
  <c r="FE27" i="1"/>
  <c r="FF27" i="1"/>
  <c r="FH27" i="1"/>
  <c r="FI27" i="1"/>
  <c r="FJ27" i="1"/>
  <c r="FL27" i="1"/>
  <c r="FM27" i="1"/>
  <c r="FN27" i="1"/>
  <c r="FP27" i="1"/>
  <c r="FQ27" i="1"/>
  <c r="FR27" i="1"/>
  <c r="FT27" i="1"/>
  <c r="FU27" i="1"/>
  <c r="FV27" i="1"/>
  <c r="FX27" i="1"/>
  <c r="FY27" i="1"/>
  <c r="FZ27" i="1"/>
  <c r="GB27" i="1"/>
  <c r="GC27" i="1"/>
  <c r="GD27" i="1"/>
  <c r="GF27" i="1"/>
  <c r="GG27" i="1"/>
  <c r="GH27" i="1"/>
  <c r="GJ27" i="1"/>
  <c r="GK27" i="1"/>
  <c r="GL27" i="1"/>
  <c r="GN27" i="1"/>
  <c r="GO27" i="1"/>
  <c r="GP27" i="1"/>
  <c r="GR27" i="1"/>
  <c r="GS27" i="1"/>
  <c r="GT27" i="1"/>
  <c r="GV27" i="1"/>
  <c r="GW27" i="1"/>
  <c r="GX27" i="1"/>
  <c r="GZ27" i="1"/>
  <c r="HA27" i="1"/>
  <c r="HB27" i="1"/>
  <c r="HD27" i="1"/>
  <c r="HE27" i="1"/>
  <c r="HF27" i="1"/>
  <c r="HH27" i="1"/>
  <c r="HI27" i="1"/>
  <c r="HJ27" i="1"/>
  <c r="HL27" i="1"/>
  <c r="HM27" i="1"/>
  <c r="HN27" i="1"/>
  <c r="HP27" i="1"/>
  <c r="HQ27" i="1"/>
  <c r="HR27" i="1"/>
  <c r="HT27" i="1"/>
  <c r="HU27" i="1"/>
  <c r="HV27" i="1"/>
  <c r="HX27" i="1"/>
  <c r="HY27" i="1"/>
  <c r="HZ27" i="1"/>
  <c r="IB27" i="1"/>
  <c r="IC27" i="1"/>
  <c r="ID27" i="1"/>
  <c r="IF27" i="1"/>
  <c r="IG27" i="1"/>
  <c r="IH27" i="1"/>
  <c r="K112" i="4"/>
  <c r="K111" i="4"/>
  <c r="K110" i="4"/>
  <c r="K109" i="4"/>
  <c r="K108" i="4"/>
  <c r="K107" i="4"/>
  <c r="K106" i="4"/>
  <c r="K105" i="4"/>
  <c r="K104" i="4"/>
  <c r="K103" i="4"/>
  <c r="K102" i="4"/>
  <c r="K101" i="4"/>
  <c r="K100" i="4"/>
  <c r="K99" i="4"/>
  <c r="K98" i="4"/>
  <c r="K97" i="4"/>
  <c r="K96" i="4"/>
  <c r="K95" i="4"/>
  <c r="K94" i="4"/>
  <c r="K93" i="4"/>
  <c r="K92" i="4"/>
  <c r="Q54" i="4"/>
  <c r="X54" i="4"/>
  <c r="P54" i="4"/>
  <c r="W54" i="4"/>
  <c r="O54" i="4"/>
  <c r="V54" i="4"/>
  <c r="N54" i="4"/>
  <c r="U54" i="4"/>
  <c r="M54" i="4"/>
  <c r="T54" i="4"/>
  <c r="L54" i="4"/>
  <c r="S54" i="4"/>
  <c r="K54" i="4"/>
  <c r="R54" i="4"/>
  <c r="Q53" i="4"/>
  <c r="P53" i="4"/>
  <c r="O53" i="4"/>
  <c r="N53" i="4"/>
  <c r="M53" i="4"/>
  <c r="Q51" i="4"/>
  <c r="Q52" i="4"/>
  <c r="X52" i="4"/>
  <c r="P51" i="4"/>
  <c r="P52" i="4"/>
  <c r="W52" i="4"/>
  <c r="O52" i="4"/>
  <c r="O51" i="4"/>
  <c r="V52" i="4"/>
  <c r="N51" i="4"/>
  <c r="N52" i="4"/>
  <c r="U52" i="4"/>
  <c r="M51" i="4"/>
  <c r="M52" i="4"/>
  <c r="T52" i="4"/>
  <c r="L51" i="4"/>
  <c r="L52" i="4"/>
  <c r="S52" i="4"/>
  <c r="K51" i="4"/>
  <c r="K52" i="4"/>
  <c r="R52" i="4"/>
  <c r="Q50" i="4"/>
  <c r="P50" i="4"/>
  <c r="O50" i="4"/>
  <c r="N50" i="4"/>
  <c r="M50" i="4"/>
  <c r="Q49" i="4"/>
  <c r="X49" i="4"/>
  <c r="P49" i="4"/>
  <c r="W49" i="4"/>
  <c r="O49" i="4"/>
  <c r="V49" i="4"/>
  <c r="N49" i="4"/>
  <c r="U49" i="4"/>
  <c r="M49" i="4"/>
  <c r="T49" i="4"/>
  <c r="L49" i="4"/>
  <c r="S49" i="4"/>
  <c r="K49" i="4"/>
  <c r="R49" i="4"/>
  <c r="Q48" i="4"/>
  <c r="P48" i="4"/>
  <c r="O48" i="4"/>
  <c r="N48" i="4"/>
  <c r="M48" i="4"/>
  <c r="Q46" i="4"/>
  <c r="Q47" i="4"/>
  <c r="X47" i="4"/>
  <c r="P46" i="4"/>
  <c r="P47" i="4"/>
  <c r="W47" i="4"/>
  <c r="O46" i="4"/>
  <c r="O47" i="4"/>
  <c r="V47" i="4"/>
  <c r="N46" i="4"/>
  <c r="N47" i="4"/>
  <c r="U47" i="4"/>
  <c r="M46" i="4"/>
  <c r="M47" i="4"/>
  <c r="T47" i="4"/>
  <c r="L46" i="4"/>
  <c r="L47" i="4"/>
  <c r="S47" i="4"/>
  <c r="K46" i="4"/>
  <c r="K47" i="4"/>
  <c r="R47" i="4"/>
  <c r="Q45" i="4"/>
  <c r="P45" i="4"/>
  <c r="O45" i="4"/>
  <c r="N45" i="4"/>
  <c r="M45" i="4"/>
  <c r="L45" i="4"/>
  <c r="K45" i="4"/>
  <c r="Q43" i="4"/>
  <c r="Q44" i="4"/>
  <c r="X44" i="4"/>
  <c r="P43" i="4"/>
  <c r="P44" i="4"/>
  <c r="W44" i="4"/>
  <c r="O43" i="4"/>
  <c r="O44" i="4"/>
  <c r="V44" i="4"/>
  <c r="N43" i="4"/>
  <c r="N44" i="4"/>
  <c r="U44" i="4"/>
  <c r="M43" i="4"/>
  <c r="M44" i="4"/>
  <c r="T44" i="4"/>
  <c r="L43" i="4"/>
  <c r="L44" i="4"/>
  <c r="S44" i="4"/>
  <c r="K43" i="4"/>
  <c r="K44" i="4"/>
  <c r="R44" i="4"/>
  <c r="Q42" i="4"/>
  <c r="P42" i="4"/>
  <c r="O42" i="4"/>
  <c r="N42" i="4"/>
  <c r="M42" i="4"/>
  <c r="L42" i="4"/>
  <c r="K42" i="4"/>
  <c r="Q41" i="4"/>
  <c r="X41" i="4"/>
  <c r="P41" i="4"/>
  <c r="W41" i="4"/>
  <c r="O41" i="4"/>
  <c r="V41" i="4"/>
  <c r="N41" i="4"/>
  <c r="U41" i="4"/>
  <c r="M41" i="4"/>
  <c r="T41" i="4"/>
  <c r="L41" i="4"/>
  <c r="S41" i="4"/>
  <c r="K41" i="4"/>
  <c r="R41" i="4"/>
  <c r="Q40" i="4"/>
  <c r="P40" i="4"/>
  <c r="O40" i="4"/>
  <c r="N40" i="4"/>
  <c r="M40" i="4"/>
  <c r="L40" i="4"/>
  <c r="K40" i="4"/>
  <c r="Q39" i="4"/>
  <c r="X39" i="4"/>
  <c r="P39" i="4"/>
  <c r="W39" i="4"/>
  <c r="O39" i="4"/>
  <c r="V39" i="4"/>
  <c r="N39" i="4"/>
  <c r="U39" i="4"/>
  <c r="M39" i="4"/>
  <c r="T39" i="4"/>
  <c r="L39" i="4"/>
  <c r="S39" i="4"/>
  <c r="K39" i="4"/>
  <c r="R39" i="4"/>
  <c r="Q38" i="4"/>
  <c r="P38" i="4"/>
  <c r="O38" i="4"/>
  <c r="N38" i="4"/>
  <c r="M38" i="4"/>
  <c r="L38" i="4"/>
  <c r="K38" i="4"/>
  <c r="Q36" i="4"/>
  <c r="Q37" i="4"/>
  <c r="X37" i="4"/>
  <c r="P36" i="4"/>
  <c r="P37" i="4"/>
  <c r="W37" i="4"/>
  <c r="O36" i="4"/>
  <c r="O37" i="4"/>
  <c r="V37" i="4"/>
  <c r="N36" i="4"/>
  <c r="N37" i="4"/>
  <c r="U37" i="4"/>
  <c r="M36" i="4"/>
  <c r="M37" i="4"/>
  <c r="T37" i="4"/>
  <c r="L36" i="4"/>
  <c r="L37" i="4"/>
  <c r="S37" i="4"/>
  <c r="K36" i="4"/>
  <c r="K37" i="4"/>
  <c r="R37" i="4"/>
  <c r="Q35" i="4"/>
  <c r="P35" i="4"/>
  <c r="O35" i="4"/>
  <c r="N35" i="4"/>
  <c r="M35" i="4"/>
  <c r="L35" i="4"/>
  <c r="K35" i="4"/>
  <c r="Q34" i="4"/>
  <c r="X34" i="4"/>
  <c r="P34" i="4"/>
  <c r="W34" i="4"/>
  <c r="O34" i="4"/>
  <c r="V34" i="4"/>
  <c r="N34" i="4"/>
  <c r="U34" i="4"/>
  <c r="M34" i="4"/>
  <c r="T34" i="4"/>
  <c r="L34" i="4"/>
  <c r="S34" i="4"/>
  <c r="K34" i="4"/>
  <c r="R34" i="4"/>
  <c r="Q33" i="4"/>
  <c r="P33" i="4"/>
  <c r="O33" i="4"/>
  <c r="N33" i="4"/>
  <c r="M33" i="4"/>
  <c r="L33" i="4"/>
  <c r="K33" i="4"/>
  <c r="Q32" i="4"/>
  <c r="X32" i="4"/>
  <c r="P32" i="4"/>
  <c r="W32" i="4"/>
  <c r="O32" i="4"/>
  <c r="V32" i="4"/>
  <c r="N32" i="4"/>
  <c r="U32" i="4"/>
  <c r="M32" i="4"/>
  <c r="T32" i="4"/>
  <c r="L32" i="4"/>
  <c r="S32" i="4"/>
  <c r="K32" i="4"/>
  <c r="R32" i="4"/>
  <c r="Q31" i="4"/>
  <c r="P31" i="4"/>
  <c r="O31" i="4"/>
  <c r="N31" i="4"/>
  <c r="M31" i="4"/>
  <c r="L31" i="4"/>
  <c r="K31" i="4"/>
  <c r="Q30" i="4"/>
  <c r="X30" i="4"/>
  <c r="P30" i="4"/>
  <c r="W30" i="4"/>
  <c r="O30" i="4"/>
  <c r="V30" i="4"/>
  <c r="N30" i="4"/>
  <c r="U30" i="4"/>
  <c r="M30" i="4"/>
  <c r="T30" i="4"/>
  <c r="L30" i="4"/>
  <c r="S30" i="4"/>
  <c r="K30" i="4"/>
  <c r="R30" i="4"/>
  <c r="Q29" i="4"/>
  <c r="P29" i="4"/>
  <c r="O29" i="4"/>
  <c r="N29" i="4"/>
  <c r="M29" i="4"/>
  <c r="L29" i="4"/>
  <c r="K29" i="4"/>
  <c r="Q27" i="4"/>
  <c r="Q28" i="4"/>
  <c r="X28" i="4"/>
  <c r="P27" i="4"/>
  <c r="P28" i="4"/>
  <c r="W28" i="4"/>
  <c r="O27" i="4"/>
  <c r="O28" i="4"/>
  <c r="V28" i="4"/>
  <c r="N27" i="4"/>
  <c r="N28" i="4"/>
  <c r="U28" i="4"/>
  <c r="M27" i="4"/>
  <c r="M28" i="4"/>
  <c r="T28" i="4"/>
  <c r="L27" i="4"/>
  <c r="L28" i="4"/>
  <c r="S28" i="4"/>
  <c r="K27" i="4"/>
  <c r="K28" i="4"/>
  <c r="R28" i="4"/>
  <c r="Q26" i="4"/>
  <c r="P26" i="4"/>
  <c r="O26" i="4"/>
  <c r="N26" i="4"/>
  <c r="M26" i="4"/>
  <c r="L26" i="4"/>
  <c r="K26" i="4"/>
  <c r="Q24" i="4"/>
  <c r="Q25" i="4"/>
  <c r="X25" i="4"/>
  <c r="P24" i="4"/>
  <c r="P25" i="4"/>
  <c r="W25" i="4"/>
  <c r="O24" i="4"/>
  <c r="O25" i="4"/>
  <c r="V25" i="4"/>
  <c r="N24" i="4"/>
  <c r="N25" i="4"/>
  <c r="U25" i="4"/>
  <c r="M24" i="4"/>
  <c r="M25" i="4"/>
  <c r="T25" i="4"/>
  <c r="L24" i="4"/>
  <c r="L25" i="4"/>
  <c r="S25" i="4"/>
  <c r="K24" i="4"/>
  <c r="K25" i="4"/>
  <c r="R25" i="4"/>
  <c r="Q23" i="4"/>
  <c r="P23" i="4"/>
  <c r="O23" i="4"/>
  <c r="N23" i="4"/>
  <c r="M23" i="4"/>
  <c r="L23" i="4"/>
  <c r="K23" i="4"/>
  <c r="Q22" i="4"/>
  <c r="X22" i="4"/>
  <c r="P22" i="4"/>
  <c r="W22" i="4"/>
  <c r="O22" i="4"/>
  <c r="V22" i="4"/>
  <c r="N22" i="4"/>
  <c r="U22" i="4"/>
  <c r="M22" i="4"/>
  <c r="T22" i="4"/>
  <c r="L22" i="4"/>
  <c r="S22" i="4"/>
  <c r="K22" i="4"/>
  <c r="R22" i="4"/>
  <c r="Q21" i="4"/>
  <c r="P21" i="4"/>
  <c r="O21" i="4"/>
  <c r="N21" i="4"/>
  <c r="M21" i="4"/>
  <c r="L21" i="4"/>
  <c r="K21" i="4"/>
  <c r="Q19" i="4"/>
  <c r="Q20" i="4"/>
  <c r="X20" i="4"/>
  <c r="P19" i="4"/>
  <c r="P20" i="4"/>
  <c r="W20" i="4"/>
  <c r="O19" i="4"/>
  <c r="O20" i="4"/>
  <c r="V20" i="4"/>
  <c r="N19" i="4"/>
  <c r="N20" i="4"/>
  <c r="U20" i="4"/>
  <c r="M19" i="4"/>
  <c r="M20" i="4"/>
  <c r="T20" i="4"/>
  <c r="L19" i="4"/>
  <c r="L20" i="4"/>
  <c r="S20" i="4"/>
  <c r="K19" i="4"/>
  <c r="K20" i="4"/>
  <c r="R20" i="4"/>
  <c r="Q18" i="4"/>
  <c r="P18" i="4"/>
  <c r="O18" i="4"/>
  <c r="N18" i="4"/>
  <c r="M18" i="4"/>
  <c r="L18" i="4"/>
  <c r="K18" i="4"/>
  <c r="Q16" i="4"/>
  <c r="X17" i="4"/>
  <c r="P17" i="4"/>
  <c r="W17" i="4"/>
  <c r="O17" i="4"/>
  <c r="V17" i="4"/>
  <c r="N17" i="4"/>
  <c r="U17" i="4"/>
  <c r="M17" i="4"/>
  <c r="T17" i="4"/>
  <c r="L17" i="4"/>
  <c r="S17" i="4"/>
  <c r="K17" i="4"/>
  <c r="R17" i="4"/>
  <c r="Q17" i="4"/>
  <c r="P16" i="4"/>
  <c r="O16" i="4"/>
  <c r="N16" i="4"/>
  <c r="M16" i="4"/>
  <c r="L16" i="4"/>
  <c r="K16" i="4"/>
  <c r="Q14" i="4"/>
  <c r="Q15" i="4"/>
  <c r="X15" i="4"/>
  <c r="P14" i="4"/>
  <c r="P15" i="4"/>
  <c r="W15" i="4"/>
  <c r="O14" i="4"/>
  <c r="O15" i="4"/>
  <c r="V15" i="4"/>
  <c r="N14" i="4"/>
  <c r="N15" i="4"/>
  <c r="U15" i="4"/>
  <c r="M14" i="4"/>
  <c r="M15" i="4"/>
  <c r="T15" i="4"/>
  <c r="L14" i="4"/>
  <c r="L15" i="4"/>
  <c r="S15" i="4"/>
  <c r="K14" i="4"/>
  <c r="K15" i="4"/>
  <c r="R15" i="4"/>
  <c r="P13" i="4"/>
  <c r="O13" i="4"/>
  <c r="N13" i="4"/>
  <c r="M13" i="4"/>
  <c r="Q10" i="4"/>
  <c r="Q11" i="4"/>
  <c r="Q12" i="4"/>
  <c r="X12" i="4"/>
  <c r="P10" i="4"/>
  <c r="P11" i="4"/>
  <c r="P12" i="4"/>
  <c r="W12" i="4"/>
  <c r="O10" i="4"/>
  <c r="O11" i="4"/>
  <c r="O12" i="4"/>
  <c r="V12" i="4"/>
  <c r="N10" i="4"/>
  <c r="N11" i="4"/>
  <c r="N12" i="4"/>
  <c r="U12" i="4"/>
  <c r="M10" i="4"/>
  <c r="M11" i="4"/>
  <c r="M12" i="4"/>
  <c r="T12" i="4"/>
  <c r="L10" i="4"/>
  <c r="L11" i="4"/>
  <c r="L12" i="4"/>
  <c r="S12" i="4"/>
  <c r="K10" i="4"/>
  <c r="K11" i="4"/>
  <c r="K12" i="4"/>
  <c r="R12" i="4"/>
  <c r="Q9" i="4"/>
  <c r="P9" i="4"/>
  <c r="O9" i="4"/>
  <c r="N9" i="4"/>
  <c r="M9" i="4"/>
  <c r="Q7" i="4"/>
  <c r="Q8" i="4"/>
  <c r="X8" i="4"/>
  <c r="P7" i="4"/>
  <c r="P8" i="4"/>
  <c r="W8" i="4"/>
  <c r="O7" i="4"/>
  <c r="O8" i="4"/>
  <c r="V8" i="4"/>
  <c r="N7" i="4"/>
  <c r="N8" i="4"/>
  <c r="U8" i="4"/>
  <c r="M7" i="4"/>
  <c r="M8" i="4"/>
  <c r="T8" i="4"/>
  <c r="L7" i="4"/>
  <c r="L8" i="4"/>
  <c r="S8" i="4"/>
  <c r="K7" i="4"/>
  <c r="K8" i="4"/>
  <c r="R8" i="4"/>
  <c r="Q6" i="4"/>
  <c r="P6" i="4"/>
  <c r="O6" i="4"/>
  <c r="N6" i="4"/>
  <c r="M6" i="4"/>
  <c r="Q4" i="4"/>
  <c r="Q5" i="4"/>
  <c r="X5" i="4"/>
  <c r="P4" i="4"/>
  <c r="P5" i="4"/>
  <c r="W5" i="4"/>
  <c r="O4" i="4"/>
  <c r="O5" i="4"/>
  <c r="V5" i="4"/>
  <c r="N4" i="4"/>
  <c r="N5" i="4"/>
  <c r="U5" i="4"/>
  <c r="M4" i="4"/>
  <c r="M5" i="4"/>
  <c r="T5" i="4"/>
  <c r="L4" i="4"/>
  <c r="L5" i="4"/>
  <c r="S5" i="4"/>
  <c r="K4" i="4"/>
  <c r="K5" i="4"/>
  <c r="R5" i="4"/>
  <c r="N9" i="2"/>
  <c r="L9" i="2"/>
  <c r="J9" i="2"/>
  <c r="H9" i="2"/>
  <c r="F9" i="2"/>
  <c r="D9" i="2"/>
  <c r="B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P14" authorId="0" shapeId="0" xr:uid="{B8923260-783A-45EC-B7E0-0172A168FD6D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En la formula debe estar 1,11 no ,6 de acuerdo a estudios previos</t>
        </r>
      </text>
    </comment>
    <comment ref="IJ17" authorId="0" shapeId="0" xr:uid="{F625BEC5-BAC2-4646-9369-126472576BDD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porfavor revisar por que el pasivo total es igual al activo total
</t>
        </r>
      </text>
    </comment>
    <comment ref="IL18" authorId="0" shapeId="0" xr:uid="{7A39633F-7124-45E3-9C14-155BA456A566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en la formula debe ser 0 no 1 de acuerdo a estudios previos
</t>
        </r>
      </text>
    </comment>
    <comment ref="IL23" authorId="0" shapeId="0" xr:uid="{5262AFAE-F07D-4666-85DB-8D94996B7F07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la formula debe decir &gt;=0, según estudio previo
</t>
        </r>
      </text>
    </comment>
    <comment ref="IP25" authorId="0" shapeId="0" xr:uid="{10AE904F-9B0A-40C4-9274-0712B7795264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En La formula no esta cambiada el CTD , la que debe ir en la formula es 38283228,8
</t>
        </r>
      </text>
    </comment>
    <comment ref="IT25" authorId="0" shapeId="0" xr:uid="{AE19CA1C-2155-4401-AD7A-7DA2AE15CC08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En La formula no esta cambiada el CTD , la que debe ir en la formula es 38283228,8
</t>
        </r>
      </text>
    </comment>
    <comment ref="IX25" authorId="0" shapeId="0" xr:uid="{A5708F2E-B664-4DBF-A941-0E70CEF080DE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En La formula no esta cambiada el CTD , la que debe ir en la formula es 38283228,8
</t>
        </r>
      </text>
    </comment>
    <comment ref="JB25" authorId="0" shapeId="0" xr:uid="{A522906F-1BB8-4A60-87B7-05E20C76D1A6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En La formula no esta cambiada el CTD , la que debe ir en la formula es 38283228,8
</t>
        </r>
      </text>
    </comment>
    <comment ref="JF25" authorId="0" shapeId="0" xr:uid="{08196ACA-B5EE-40F2-8089-F79F45F474C4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En La formula no esta cambiada el CTD , la que debe ir en la formula es 38283228,8
</t>
        </r>
      </text>
    </comment>
    <comment ref="JJ25" authorId="0" shapeId="0" xr:uid="{E14A6050-9E83-435D-96F9-3E01A48B6656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En La formula no esta cambiada el CTD , la que debe ir en la formula es 38283228,8
</t>
        </r>
      </text>
    </comment>
    <comment ref="JN25" authorId="0" shapeId="0" xr:uid="{E9F96C1D-D507-4705-A8C8-446D2EBA75F2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En La formula no esta cambiada el CTD , la que debe ir en la formula es 38283228,8
</t>
        </r>
      </text>
    </comment>
    <comment ref="JR25" authorId="0" shapeId="0" xr:uid="{CFC3E6C9-F041-4F9A-983E-C772EADEDC7D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En La formula no esta cambiada el CTD , la que debe ir en la formula es 38283228,8
</t>
        </r>
      </text>
    </comment>
    <comment ref="JV25" authorId="0" shapeId="0" xr:uid="{C98255FA-0822-42B1-B5B8-C6890D072A98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En La formula no esta cambiada el CTD , la que debe ir en la formula es 38283228,8
</t>
        </r>
      </text>
    </comment>
    <comment ref="JZ25" authorId="0" shapeId="0" xr:uid="{EED6811C-140E-4EDF-B9C6-65C975D571B5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En La formula no esta cambiada el CTD , la que debe ir en la formula es 38283228,8
</t>
        </r>
      </text>
    </comment>
    <comment ref="KD25" authorId="0" shapeId="0" xr:uid="{AC2C71CE-A339-4490-8030-0103F693C67E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En La formula no esta cambiada el CTD , la que debe ir en la formula es 38283228,8
</t>
        </r>
      </text>
    </comment>
  </commentList>
</comments>
</file>

<file path=xl/sharedStrings.xml><?xml version="1.0" encoding="utf-8"?>
<sst xmlns="http://schemas.openxmlformats.org/spreadsheetml/2006/main" count="644" uniqueCount="208">
  <si>
    <t>PROCESO CONTRATACION</t>
  </si>
  <si>
    <t>OBJETO</t>
  </si>
  <si>
    <t>PRESUPUESTO OFICIAL</t>
  </si>
  <si>
    <t>FECHA DE CIERRE</t>
  </si>
  <si>
    <t>INDICADORES</t>
  </si>
  <si>
    <t>DETALLE DEL INDICADOR</t>
  </si>
  <si>
    <t>VARIABLES DEL PROPONENTE</t>
  </si>
  <si>
    <t>VALOR VARIABLES SEGÚN RUP E INDICADORES FINANCIEROS</t>
  </si>
  <si>
    <t>ÍNDICE  DEL PROPONENTE</t>
  </si>
  <si>
    <t>CALIFICACIÓN DEL INDICADOR</t>
  </si>
  <si>
    <t>LIQUIDEZ</t>
  </si>
  <si>
    <t>ACTIVO CORRIENTE</t>
  </si>
  <si>
    <t>PASIVO CORRIENTE</t>
  </si>
  <si>
    <t>NIVEL DE ENDEUDAMIENTO</t>
  </si>
  <si>
    <t>PASIVO TOTAL</t>
  </si>
  <si>
    <t>ACTIVO TOTAL</t>
  </si>
  <si>
    <t>UTILIDAD OPERACIONAL</t>
  </si>
  <si>
    <t>GASTOS DE INTERESES</t>
  </si>
  <si>
    <t>PATRIMONIO</t>
  </si>
  <si>
    <t xml:space="preserve">ACTIVO TOTAL </t>
  </si>
  <si>
    <t>RESULTADO VERIFICACIÓN REQUISITOS HABILITANTES FINANCIEROS</t>
  </si>
  <si>
    <t>FONDO DE DESARROLLO LOCAL DE ANTONIO NARIÑO</t>
  </si>
  <si>
    <t xml:space="preserve">CIFRAS A </t>
  </si>
  <si>
    <t xml:space="preserve">ÍNDICES REQUERIDOS </t>
  </si>
  <si>
    <t>COBERTURA DE INTERESES</t>
  </si>
  <si>
    <t xml:space="preserve">ASOCIADO </t>
  </si>
  <si>
    <t>PORCENTAJE DE PARTICIPACION</t>
  </si>
  <si>
    <t>ACT CTE</t>
  </si>
  <si>
    <t>TOTAL</t>
  </si>
  <si>
    <t>PAS CTE</t>
  </si>
  <si>
    <t>PAS TOTAL</t>
  </si>
  <si>
    <t>ACT TOTAL</t>
  </si>
  <si>
    <t>UTIL OPER</t>
  </si>
  <si>
    <t>GASTOS INT</t>
  </si>
  <si>
    <t>JARGU SA CORREDORES DE SEGUROS</t>
  </si>
  <si>
    <t>PIZANO ECHEVERRI Y ASOCIADOS LTDA ASESORES DE SEGUROS</t>
  </si>
  <si>
    <t>CUMPLE</t>
  </si>
  <si>
    <t>NO CUMPLE</t>
  </si>
  <si>
    <t>CAPITAL DE TRABAJO</t>
  </si>
  <si>
    <t>INDETERMINADO</t>
  </si>
  <si>
    <t>CT = AC-PC≥ CTd</t>
  </si>
  <si>
    <t>Mipyme Mayor o igual a 0,03
Gran empresa  Mayor o igual a 0,04
(Utilidad Operacional dividido por el Activo Total)</t>
  </si>
  <si>
    <t>REALIZAR LA INTERVENTORÍA TÉCNICA, ADMINISTRATIVA, JURÍDICA (LEGAL), FINANCIERA (CONTABLE), AMBIENTAL, SOCIAL Y SST AL CONTRATO DE OBRA QUE TIENE POR OBJETO: REALIZAR A TRAVÉS DEL SISTEMA DE PRECIOS UNITARIOS FIJOS Y A MONTO AGOTABLE, LAS ACTIVIDADES DE CONSERVACIÓN (MANTENIMIENTO, PARCHEO, 
BACHEO, RECONSTRUCCIÓN O REHABILITACIÓN) DE LA MALLA VIAL PRIORIZADOS POR EL FONDO DE DESARROLLO LOCAL DE ANTONIO NARIÑO 
PARA EL CUMPLIMIENTO DE LAS METAS DEFINIDAS EN LA VIGENCIA 2024.</t>
  </si>
  <si>
    <t>CONCURSO DE MERITOS No. FDLAN-CMA-003-2024</t>
  </si>
  <si>
    <t>30 DE JULIO 2023</t>
  </si>
  <si>
    <t>PROPONENTE 1:                            
CONSORCIO VIAL 24</t>
  </si>
  <si>
    <t>% PARTICIPACIÓN</t>
  </si>
  <si>
    <t>INGENIERIA Y CONSULTORIA GHE S.A.S.</t>
  </si>
  <si>
    <t>JOSE MANUEL GUARDO POLO</t>
  </si>
  <si>
    <t xml:space="preserve">FECHA RUP </t>
  </si>
  <si>
    <t>PROPONENTE 2 CONSORCIO METRO CINCO</t>
  </si>
  <si>
    <t>GRUPO METRO COLOMBIA S.A.S</t>
  </si>
  <si>
    <t>OSCAR ALFREDO MONTOYA CASTRO</t>
  </si>
  <si>
    <t>PROPONENTE 3 CONSORCIO VÍAS GMI</t>
  </si>
  <si>
    <t xml:space="preserve">MSING S.A.S </t>
  </si>
  <si>
    <t>9D SOLUCIONES INTEGRALES SAS</t>
  </si>
  <si>
    <t>GRMM S.A.S</t>
  </si>
  <si>
    <t>AESA PROYECTOS S.A.S</t>
  </si>
  <si>
    <t>BALER INGENIERÍA S.A.S</t>
  </si>
  <si>
    <t>PROPONENTE 4  CONSORCIO AESA - BALER</t>
  </si>
  <si>
    <t>PROPONENTE 1 CONSORCIO VIAL 24</t>
  </si>
  <si>
    <t>PROPONENTE 6.  CONSERVACION AN</t>
  </si>
  <si>
    <t>INGENIERIA DE PROYECTOS S.A.S.</t>
  </si>
  <si>
    <t xml:space="preserve">INGECO INGENIERIA DE CONSTRUCCIONES S.A.S </t>
  </si>
  <si>
    <t>ALDEIC SAS BIC</t>
  </si>
  <si>
    <t>INTERSA S.A.</t>
  </si>
  <si>
    <t>PROPONENTE 7.  INTERSA S.A.</t>
  </si>
  <si>
    <t>Injerr S.A.S.</t>
  </si>
  <si>
    <t xml:space="preserve">Javier José Pereira Areiza </t>
  </si>
  <si>
    <t>PROPONENTE 9  CONSORCIO MALLA VIAL</t>
  </si>
  <si>
    <t>2C INGENIEROS SA</t>
  </si>
  <si>
    <t>2CC INGENIEROS SAS BIC</t>
  </si>
  <si>
    <t>PROPONENTE 10  Consultores Donovan S.A.S</t>
  </si>
  <si>
    <t>Consultores Donovan S.A.S</t>
  </si>
  <si>
    <t>PROPONENTE 11  PROES INGENIERÍA S.A.S</t>
  </si>
  <si>
    <t>PROES INGENIERÍA S.A.S</t>
  </si>
  <si>
    <t>PROPONENTE 12  LOGIA 3 ASOCIADOS SAS –
BIC</t>
  </si>
  <si>
    <t xml:space="preserve"> LOGIA 3 ASOCIADOS SAS –
BIC</t>
  </si>
  <si>
    <t>PROPONENTE 13 CONSORCIO HUPERNIKAO ANTONIO NARIÑO</t>
  </si>
  <si>
    <t>HUPERNIKAO INGENIERIA S.A.S</t>
  </si>
  <si>
    <t>CONSULTORIA TECNICA DE
OBRAS S.A.S</t>
  </si>
  <si>
    <t>PROPONENTE 14 GEOTECNIA Y CIMIENTOS INGEOCIM S.A.S</t>
  </si>
  <si>
    <t>GEOTECNIA Y CIMIENTOS INGEOCIM S.A.S</t>
  </si>
  <si>
    <t>PROPONENTE 15 SESAC S.A</t>
  </si>
  <si>
    <t>SESAC S.A</t>
  </si>
  <si>
    <t>JMELO INGENIERIA DE PROYECTOS SAS</t>
  </si>
  <si>
    <t>LUIS GUILLERMO NARVAEZ RICARDO</t>
  </si>
  <si>
    <t>GRUPO POSSO S.A.S.</t>
  </si>
  <si>
    <t xml:space="preserve">POSSO GONZÁLEZ INGENIEROS Y ASOCIADOS S.A.S. </t>
  </si>
  <si>
    <t>PROPONENTE 17 GRUPO POSSO S.A.S
L&amp;J</t>
  </si>
  <si>
    <t>PROPONENTE 18 NOGAALL S.A.S</t>
  </si>
  <si>
    <t>NOGAALL S.A.S</t>
  </si>
  <si>
    <t>PROYECTOS Y
CONSULTORÍAS ORIÓN SAS</t>
  </si>
  <si>
    <t xml:space="preserve">VÍCTOR HUGO MARTÍNEZ BRAVO </t>
  </si>
  <si>
    <t>PROPONENTE 19 NPROYECTOS Y CONSULTORÍAS ORIÓN SAS</t>
  </si>
  <si>
    <t>PROPONENTE 20 VELNEC S.A.</t>
  </si>
  <si>
    <t>VELNEC S.A.</t>
  </si>
  <si>
    <t>ACTIVO CORRIENTE TOTAL</t>
  </si>
  <si>
    <t xml:space="preserve">
Mipyme Mayor o igual a 1,11
Gran empresa  Mayor o igual a 1,21
(Activo corriente dividido por pasivo corriente)</t>
  </si>
  <si>
    <t>PROPONENTE 2:                            
 CONSORCIO METRO CINCO</t>
  </si>
  <si>
    <t>PROPONENTE 3:                            
CONSORCIO VÍAS GMI</t>
  </si>
  <si>
    <t>PROPONENTE 4:                            
CONSORCIO AESA - BALER</t>
  </si>
  <si>
    <t>PROPONENTE 5:                            
ALDEIC SAS BIC</t>
  </si>
  <si>
    <t>PROPONENTE 6:                            
CONSERVACION AN</t>
  </si>
  <si>
    <t>PROPONENTE 7:                            
INTERSA S.A.</t>
  </si>
  <si>
    <t>PROPONENTE 8:                            
Consorcio Inper 003</t>
  </si>
  <si>
    <t>PROPONENTE 9:                            
 CONSORCIO MALLA VIAL</t>
  </si>
  <si>
    <t>PROPONENTE 10:                            
Consultores Donovan S.A.S</t>
  </si>
  <si>
    <t>PROPONENTE 11:                            
PROES INGENIERÍA S.A.S</t>
  </si>
  <si>
    <t>PROPONENTE 12:                            
LOGIA 3 ASOCIADOS SAS – BIC</t>
  </si>
  <si>
    <t>PROPONENTE 13:                            
CONSORCIO HUPERNIKAO ANTONIO NARIÑO</t>
  </si>
  <si>
    <t>PROPONENTE 14:                            
GEOTECNIA Y CIMIENTOS INGEOCIM S.A.S</t>
  </si>
  <si>
    <t>PROPONENTE 15:                            
SESAC S.A</t>
  </si>
  <si>
    <t>PROPONENTE 16:                            
CONSORCIO INTER L&amp;J</t>
  </si>
  <si>
    <t>PROPONENTE 17:                            
GRUPO POSSO S.A.S L&amp;J</t>
  </si>
  <si>
    <t>PROPONENTE 18:                            
NOGAALL S.A.S</t>
  </si>
  <si>
    <t>PROPONENTE 19:                            
 NPROYECTOS Y CONSULTORÍAS ORIÓN SAS</t>
  </si>
  <si>
    <t>PROPONENTE 20:                            
VELNEC S.A.</t>
  </si>
  <si>
    <t xml:space="preserve">
Mipyme Menor o igual a 0.75
Gran empresa Menor o igual a  70%
(Pasivo total sobre activo Total)X100</t>
  </si>
  <si>
    <r>
      <t>Mipyme Mayor o igual a 0
Gran empresa Mayor o igual a 0,04</t>
    </r>
    <r>
      <rPr>
        <b/>
        <sz val="11"/>
        <color theme="1"/>
        <rFont val="Arial Narrow"/>
        <family val="2"/>
      </rPr>
      <t xml:space="preserve">
</t>
    </r>
    <r>
      <rPr>
        <sz val="11"/>
        <color theme="1"/>
        <rFont val="Arial Narrow"/>
        <family val="2"/>
      </rPr>
      <t>(Utilidad Operacional dividido por el Patrimonio)</t>
    </r>
  </si>
  <si>
    <r>
      <t xml:space="preserve">
Mipyme Mayor o igual a 0
Gran empresa Mayor o igual a 1</t>
    </r>
    <r>
      <rPr>
        <b/>
        <sz val="11"/>
        <rFont val="Arial Narrow"/>
        <family val="2"/>
      </rPr>
      <t xml:space="preserve">
</t>
    </r>
    <r>
      <rPr>
        <sz val="11"/>
        <rFont val="Arial Narrow"/>
        <family val="2"/>
      </rPr>
      <t xml:space="preserve">  y/o indeterminado (Utilidad Operacional/Gastos de Intereses)</t>
    </r>
  </si>
  <si>
    <t xml:space="preserve">
CTd=$38,283,228</t>
  </si>
  <si>
    <t>DATOS PARA LAS EVALUACIONES FINANCIERAS</t>
  </si>
  <si>
    <t xml:space="preserve">UTILIDAD OPERACIONAL </t>
  </si>
  <si>
    <t>GASTO DE INTERES</t>
  </si>
  <si>
    <t>TOTAL ACTIVO CON EL %</t>
  </si>
  <si>
    <t>TOTAL PASIVOS CON EL %</t>
  </si>
  <si>
    <t>PASIVO TOTAL CON EL %</t>
  </si>
  <si>
    <t>ACTIVO TOTAL CON EL %</t>
  </si>
  <si>
    <t>UTILIDAD OPERACIONAL CON %</t>
  </si>
  <si>
    <t>PATRIMONIO CON %</t>
  </si>
  <si>
    <t>GASTO INTERES CON %</t>
  </si>
  <si>
    <t>PASIVO CORRIENTE TOTAL</t>
  </si>
  <si>
    <t>PASIVO TOTAL EMPRESA</t>
  </si>
  <si>
    <t>ACTIVO TOTAL EMPRESA</t>
  </si>
  <si>
    <t>TOTAL UTILIDAD OPERACIONAL PROPONENTE</t>
  </si>
  <si>
    <t>TOTAL PATRIMONIO PROPONENTE</t>
  </si>
  <si>
    <t>TOTAL GASTO DE INTERES PROPONENTE</t>
  </si>
  <si>
    <t>PROPONENTE 8.  Consorcio Inper 003
TIENE CORTE 31-12-2023</t>
  </si>
  <si>
    <t>PROPONENTE 16 CONSORCIO INTER L&amp;J</t>
  </si>
  <si>
    <t>PROPONENTE 5 ALDEIC SAS BIC
GRAN EMPRESA</t>
  </si>
  <si>
    <t>NOMBRE PARTICIPANTES</t>
  </si>
  <si>
    <t>Rentabilidad sobre 
Patrimonio (ROE)</t>
  </si>
  <si>
    <t>RENTABILIDAD DEL ACTIVO (ROA)</t>
  </si>
  <si>
    <t>31/12/2023</t>
  </si>
  <si>
    <t>PROPONENTE 47:                            
ARQUITECTURA URBANA LTDA</t>
  </si>
  <si>
    <t>PROPONENTE 41:
CONSORCIO CODINE-DHE</t>
  </si>
  <si>
    <t>INDERTERMINADO</t>
  </si>
  <si>
    <t>PROPONENTE 42:
CONSORCIO PMCA CAMINOS</t>
  </si>
  <si>
    <t>PROPONENTE 43:                            
INGESCOR LTDA</t>
  </si>
  <si>
    <t>PROPONENTE 44:                            
CONSORCIO INTERVIAL MMJ</t>
  </si>
  <si>
    <t>PROPONENTE 45:                            
CONSORCIO CB-TALATAA.</t>
  </si>
  <si>
    <t>PROPONENTE 46:                            
ING INGENIERIA
S.A.S.</t>
  </si>
  <si>
    <t>PROPONENTE 48:                            
CONSORCIO R&amp;A,</t>
  </si>
  <si>
    <t>PROPONENTE 49:                            
INTERVIAS AN</t>
  </si>
  <si>
    <t>PROPONENTE 50:                            
CONSORCIO PROSPERAR VIAS PRIORIZADAS.</t>
  </si>
  <si>
    <t>PROPONENTE 51:                            
ALMA Interventoría &amp; Consultoría S.A.S</t>
  </si>
  <si>
    <t>PROPONENTE 52:                            
CONSORCIO CATEK INTERVENTORES.</t>
  </si>
  <si>
    <t>PROPONENTE 53:                            
GERMÁN RAMÍREZ BARBOSA,</t>
  </si>
  <si>
    <t>PROPONENTE 54:                            
LEMOINE RIVERA INGENEIROS ASOCIADOS S.A.S</t>
  </si>
  <si>
    <t>PROPONENTE 55:                            
CONSORCIO DESARROLLO VIAL 2T.</t>
  </si>
  <si>
    <t>PROPONENTE 56:                            
CONSORCIO HGR-INCON</t>
  </si>
  <si>
    <t>PROPONENTE 57:                            
PROJEKTA LTDA</t>
  </si>
  <si>
    <t>PROPONENTE 58:                            
EQUILATERO ARQUITECTURA E INGENIERÍA SAS</t>
  </si>
  <si>
    <t>PROPONENTE 59:                            
GEOTECNIA &amp;
CIMENTACIONES S.A.S.</t>
  </si>
  <si>
    <t>PROPONENTE 60:                            
PRAN CONSTRUCCIONES S.A.S.</t>
  </si>
  <si>
    <t>INDERTEMINADO</t>
  </si>
  <si>
    <t>CAPACIDAD ORGANIZACIONAL</t>
  </si>
  <si>
    <t>ROE= UO/P</t>
  </si>
  <si>
    <t>Rentabilidad sobre activo</t>
  </si>
  <si>
    <t>ROA=UO/AT</t>
  </si>
  <si>
    <t>Rentabilidad sobre Patrimonio</t>
  </si>
  <si>
    <t>PROPONENTE 61:                           
JET INGENIERIA SAS</t>
  </si>
  <si>
    <t>PROPONENTE 62:                         
Consorcio Interventores Nariño</t>
  </si>
  <si>
    <t>PROPONENTE 63:                       RL CONSORCIO DF10</t>
  </si>
  <si>
    <t xml:space="preserve">PROPONENTE 64:                        Soluciones para la ingenierìa     </t>
  </si>
  <si>
    <t>PROPONENTE 65:                            
CONSORCIO VIAL GR</t>
  </si>
  <si>
    <t>PROPONENTE 66:                            
 INGENIEROS CONSTRUCTORES Y ASESORES S.A.S</t>
  </si>
  <si>
    <t>PROPONENTE 67:                            
CONSORCIO VIAS ANTONIO NARIÑO</t>
  </si>
  <si>
    <t>PROPONENTE 68:                            
CONSORCIO INTERVIAS NARIÑO</t>
  </si>
  <si>
    <t>PROPONENTE 69:                            
CONSORCIO MALLA VIAL PROYECTEV 006</t>
  </si>
  <si>
    <t>PROPONENTE 70:                            
CONSORCIO INTERVIAS NARIÑO</t>
  </si>
  <si>
    <t>PROPONENTE 71:                            
R&amp;M CONSTRUCCIONES E INTERVENTORIA SAS</t>
  </si>
  <si>
    <t xml:space="preserve">PROPONENTE 72:                            
CONSORCIO INTERVENTORES PRIVIAL </t>
  </si>
  <si>
    <t>REQUISITOS HABILITANTES FINANCIEROS</t>
  </si>
  <si>
    <t xml:space="preserve"> REQUISITOS HABILITANTES FINANCIEROS</t>
  </si>
  <si>
    <t>REQUISITOS CAPACIDAD ORGANIZACIONAL</t>
  </si>
  <si>
    <t>PROPONENTE 21:                            
INCORDIS SAS</t>
  </si>
  <si>
    <t>PROPONENTE 22:                            
CONSORCIO ANTONIO NARIÑO JINT 3</t>
  </si>
  <si>
    <t>PROPONENTE 23:                            
ROBLE INGENIERIA S.A.S.</t>
  </si>
  <si>
    <t>PROPONENTE 24:                            
CONSORCIO PI VIAL</t>
  </si>
  <si>
    <t>PROPONENTE 25:                            
JESAK SAS</t>
  </si>
  <si>
    <t>PROPONENTE 26:                            
INTERVENTORIA Y CONSTRUCIVILES S.A.S</t>
  </si>
  <si>
    <t>PROPONENTE 27:                            
PROYECTISTAS DE COLOMBIA &amp; CIA. S.A.S PROYECTCOL S.A.S</t>
  </si>
  <si>
    <t>PROPONENTE 28:                            
CIVING INGENIEROS CONTRATISTAS S.A.S - BIC</t>
  </si>
  <si>
    <t>PROPONENTE 29:                            
CONSORCIO FCA INGENIERIA</t>
  </si>
  <si>
    <t>PROPONENTE 30:                            
CONSTRUCCIONES AXIOMA LTDA</t>
  </si>
  <si>
    <t>PROPONENTE 31:                            
CONSORCIO INTERVIAL ICL3</t>
  </si>
  <si>
    <t>PROPONENTE 32:                            
CONSORCIO SF 2023</t>
  </si>
  <si>
    <t>PROPONENTE 33:
CONSORCIO INTERVENTORES S&amp;C</t>
  </si>
  <si>
    <t>PROPONENTE 34:                            
CONSORCIO YIWU</t>
  </si>
  <si>
    <t>PROPONENTE 35:
ARG SAS</t>
  </si>
  <si>
    <t>PROPONENTE 36:
CONSORCIO SUMAPAZ CI</t>
  </si>
  <si>
    <t>PROPONENTE 37:
CONSORCIO VÍAS NARIÑO 2024</t>
  </si>
  <si>
    <t>PROPONENTE 38:
CONSORCIO INTER-VIAL 2024</t>
  </si>
  <si>
    <t>PROPONENTE 39:
CONSORCIO CAP-OPH-QP.</t>
  </si>
  <si>
    <t>PROPONENTE 40:
CONSORCIO INTERVIAS ANTONIO NARIÑO 2024</t>
  </si>
  <si>
    <t>Proyectó: Diego Alejandro Martinez Gomez-Contratista
                      Natalia Rodríguez Sarmiento-Contratista
                      Laura Valentina Medina Leal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</si>
</sst>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\ #,##0;[Red]\-&quot;$&quot;\ #,##0"/>
    <numFmt numFmtId="165" formatCode="_(&quot;$&quot;* #,##0.00_);_(&quot;$&quot;* \(#,##0.00\);_(&quot;$&quot;* &quot;-&quot;??_);_(@_)"/>
    <numFmt numFmtId="166" formatCode="[$-C0A]d\ &quot;de&quot;\ mmmm\ &quot;de&quot;\ yyyy;@"/>
    <numFmt numFmtId="167" formatCode="&quot;$&quot;#,##0"/>
    <numFmt numFmtId="168" formatCode="0.000"/>
    <numFmt numFmtId="169" formatCode="_(&quot;$&quot;* #,##0_);_(&quot;$&quot;* \(#,##0\);_(&quot;$&quot;* &quot;-&quot;??_);_(@_)"/>
    <numFmt numFmtId="170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9" fillId="0" borderId="0" applyFont="0" applyFill="0" applyBorder="0" applyAlignment="0" applyProtection="0"/>
  </cellStyleXfs>
  <cellXfs count="168">
    <xf numFmtId="0" fontId="0" fillId="0" borderId="0" xfId="0"/>
    <xf numFmtId="0" fontId="3" fillId="2" borderId="0" xfId="0" applyFont="1" applyFill="1"/>
    <xf numFmtId="0" fontId="3" fillId="0" borderId="0" xfId="2" applyFont="1" applyAlignment="1">
      <alignment vertical="center"/>
    </xf>
    <xf numFmtId="0" fontId="6" fillId="0" borderId="0" xfId="0" applyFont="1"/>
    <xf numFmtId="0" fontId="3" fillId="0" borderId="0" xfId="2" applyFont="1" applyAlignment="1">
      <alignment horizontal="left" vertical="center"/>
    </xf>
    <xf numFmtId="0" fontId="3" fillId="3" borderId="0" xfId="0" applyFont="1" applyFill="1" applyAlignment="1">
      <alignment horizontal="justify" vertical="top" wrapText="1"/>
    </xf>
    <xf numFmtId="0" fontId="3" fillId="3" borderId="0" xfId="0" applyFont="1" applyFill="1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left" wrapText="1"/>
    </xf>
    <xf numFmtId="9" fontId="0" fillId="0" borderId="1" xfId="4" applyFont="1" applyBorder="1"/>
    <xf numFmtId="165" fontId="0" fillId="0" borderId="1" xfId="3" applyFont="1" applyBorder="1"/>
    <xf numFmtId="165" fontId="0" fillId="0" borderId="0" xfId="0" applyNumberFormat="1"/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" fontId="0" fillId="0" borderId="1" xfId="4" applyNumberFormat="1" applyFont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1" fontId="0" fillId="0" borderId="7" xfId="4" applyNumberFormat="1" applyFon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vertical="center" wrapText="1"/>
    </xf>
    <xf numFmtId="0" fontId="0" fillId="0" borderId="12" xfId="0" applyBorder="1" applyAlignment="1">
      <alignment wrapText="1"/>
    </xf>
    <xf numFmtId="1" fontId="0" fillId="0" borderId="13" xfId="4" applyNumberFormat="1" applyFont="1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 wrapText="1"/>
    </xf>
    <xf numFmtId="170" fontId="0" fillId="10" borderId="1" xfId="0" applyNumberFormat="1" applyFill="1" applyBorder="1"/>
    <xf numFmtId="169" fontId="0" fillId="0" borderId="1" xfId="5" applyNumberFormat="1" applyFont="1" applyBorder="1" applyAlignment="1">
      <alignment horizontal="center" vertical="center" wrapText="1"/>
    </xf>
    <xf numFmtId="169" fontId="0" fillId="0" borderId="1" xfId="0" applyNumberFormat="1" applyBorder="1"/>
    <xf numFmtId="0" fontId="0" fillId="0" borderId="7" xfId="0" applyBorder="1"/>
    <xf numFmtId="169" fontId="0" fillId="0" borderId="7" xfId="5" applyNumberFormat="1" applyFont="1" applyBorder="1" applyAlignment="1">
      <alignment horizontal="center" vertical="center" wrapText="1"/>
    </xf>
    <xf numFmtId="170" fontId="0" fillId="0" borderId="1" xfId="5" applyNumberFormat="1" applyFont="1" applyBorder="1" applyAlignment="1">
      <alignment horizontal="center" vertical="center" wrapText="1"/>
    </xf>
    <xf numFmtId="169" fontId="0" fillId="0" borderId="0" xfId="5" applyNumberFormat="1" applyFont="1" applyBorder="1" applyAlignment="1">
      <alignment horizontal="center" vertical="center" wrapText="1"/>
    </xf>
    <xf numFmtId="0" fontId="0" fillId="9" borderId="0" xfId="0" applyFill="1"/>
    <xf numFmtId="0" fontId="11" fillId="8" borderId="3" xfId="0" applyFont="1" applyFill="1" applyBorder="1" applyAlignment="1">
      <alignment horizontal="center"/>
    </xf>
    <xf numFmtId="169" fontId="11" fillId="8" borderId="1" xfId="5" applyNumberFormat="1" applyFont="1" applyFill="1" applyBorder="1" applyAlignment="1">
      <alignment horizontal="center" vertical="center" wrapText="1"/>
    </xf>
    <xf numFmtId="169" fontId="11" fillId="8" borderId="1" xfId="0" applyNumberFormat="1" applyFont="1" applyFill="1" applyBorder="1"/>
    <xf numFmtId="0" fontId="11" fillId="8" borderId="1" xfId="0" applyFont="1" applyFill="1" applyBorder="1" applyAlignment="1">
      <alignment horizontal="center"/>
    </xf>
    <xf numFmtId="0" fontId="11" fillId="8" borderId="0" xfId="0" applyFont="1" applyFill="1"/>
    <xf numFmtId="0" fontId="11" fillId="8" borderId="1" xfId="0" applyFont="1" applyFill="1" applyBorder="1"/>
    <xf numFmtId="0" fontId="10" fillId="7" borderId="7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169" fontId="0" fillId="10" borderId="1" xfId="0" applyNumberFormat="1" applyFill="1" applyBorder="1"/>
    <xf numFmtId="169" fontId="0" fillId="0" borderId="7" xfId="0" applyNumberFormat="1" applyBorder="1"/>
    <xf numFmtId="170" fontId="0" fillId="0" borderId="7" xfId="5" applyNumberFormat="1" applyFont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170" fontId="11" fillId="8" borderId="1" xfId="5" applyNumberFormat="1" applyFont="1" applyFill="1" applyBorder="1" applyAlignment="1">
      <alignment horizontal="center" vertical="center" wrapText="1"/>
    </xf>
    <xf numFmtId="3" fontId="0" fillId="0" borderId="1" xfId="0" applyNumberFormat="1" applyBorder="1"/>
    <xf numFmtId="0" fontId="10" fillId="9" borderId="11" xfId="0" applyFont="1" applyFill="1" applyBorder="1" applyAlignment="1">
      <alignment horizontal="center" vertical="center" wrapText="1"/>
    </xf>
    <xf numFmtId="0" fontId="0" fillId="0" borderId="11" xfId="0" applyBorder="1"/>
    <xf numFmtId="169" fontId="0" fillId="10" borderId="11" xfId="0" applyNumberFormat="1" applyFill="1" applyBorder="1"/>
    <xf numFmtId="0" fontId="11" fillId="8" borderId="11" xfId="0" applyFont="1" applyFill="1" applyBorder="1" applyAlignment="1">
      <alignment horizontal="center"/>
    </xf>
    <xf numFmtId="0" fontId="11" fillId="8" borderId="11" xfId="0" applyFont="1" applyFill="1" applyBorder="1"/>
    <xf numFmtId="0" fontId="0" fillId="0" borderId="10" xfId="0" applyBorder="1"/>
    <xf numFmtId="169" fontId="0" fillId="0" borderId="13" xfId="5" applyNumberFormat="1" applyFont="1" applyBorder="1" applyAlignment="1">
      <alignment horizontal="center" vertical="center" wrapText="1"/>
    </xf>
    <xf numFmtId="169" fontId="0" fillId="0" borderId="13" xfId="0" applyNumberFormat="1" applyBorder="1"/>
    <xf numFmtId="170" fontId="0" fillId="0" borderId="13" xfId="5" applyNumberFormat="1" applyFont="1" applyBorder="1" applyAlignment="1">
      <alignment horizontal="center" vertical="center" wrapText="1"/>
    </xf>
    <xf numFmtId="170" fontId="0" fillId="10" borderId="13" xfId="0" applyNumberFormat="1" applyFill="1" applyBorder="1"/>
    <xf numFmtId="169" fontId="0" fillId="10" borderId="13" xfId="0" applyNumberFormat="1" applyFill="1" applyBorder="1"/>
    <xf numFmtId="169" fontId="0" fillId="10" borderId="14" xfId="0" applyNumberFormat="1" applyFill="1" applyBorder="1"/>
    <xf numFmtId="0" fontId="10" fillId="7" borderId="20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 wrapText="1"/>
    </xf>
    <xf numFmtId="0" fontId="3" fillId="0" borderId="2" xfId="2" applyFont="1" applyBorder="1" applyAlignment="1">
      <alignment vertical="center"/>
    </xf>
    <xf numFmtId="0" fontId="3" fillId="0" borderId="3" xfId="2" applyFont="1" applyBorder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167" fontId="6" fillId="0" borderId="17" xfId="0" applyNumberFormat="1" applyFont="1" applyBorder="1" applyAlignment="1">
      <alignment horizontal="right" vertical="center" wrapText="1"/>
    </xf>
    <xf numFmtId="167" fontId="6" fillId="0" borderId="10" xfId="0" applyNumberFormat="1" applyFont="1" applyBorder="1" applyAlignment="1">
      <alignment horizontal="right" vertical="center" wrapText="1"/>
    </xf>
    <xf numFmtId="167" fontId="6" fillId="0" borderId="12" xfId="0" applyNumberFormat="1" applyFont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3" fillId="0" borderId="34" xfId="2" applyFont="1" applyBorder="1" applyAlignment="1">
      <alignment vertical="center"/>
    </xf>
    <xf numFmtId="0" fontId="3" fillId="0" borderId="35" xfId="2" applyFont="1" applyBorder="1" applyAlignment="1">
      <alignment vertical="center"/>
    </xf>
    <xf numFmtId="167" fontId="6" fillId="0" borderId="0" xfId="0" applyNumberFormat="1" applyFont="1" applyAlignment="1">
      <alignment horizontal="right" vertical="center" wrapText="1"/>
    </xf>
    <xf numFmtId="2" fontId="6" fillId="0" borderId="0" xfId="0" applyNumberFormat="1" applyFont="1" applyAlignment="1">
      <alignment horizontal="center" vertical="center" wrapText="1"/>
    </xf>
    <xf numFmtId="167" fontId="7" fillId="0" borderId="0" xfId="0" applyNumberFormat="1" applyFont="1" applyAlignment="1">
      <alignment horizontal="center" vertical="center" wrapText="1"/>
    </xf>
    <xf numFmtId="0" fontId="3" fillId="0" borderId="1" xfId="2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2" fontId="6" fillId="0" borderId="33" xfId="0" applyNumberFormat="1" applyFont="1" applyBorder="1" applyAlignment="1">
      <alignment horizontal="center" vertical="center" wrapText="1"/>
    </xf>
    <xf numFmtId="167" fontId="6" fillId="0" borderId="33" xfId="0" applyNumberFormat="1" applyFont="1" applyBorder="1" applyAlignment="1">
      <alignment horizontal="right" vertical="center" wrapText="1"/>
    </xf>
    <xf numFmtId="167" fontId="6" fillId="3" borderId="1" xfId="0" applyNumberFormat="1" applyFont="1" applyFill="1" applyBorder="1" applyAlignment="1">
      <alignment horizontal="right" vertical="center" wrapText="1"/>
    </xf>
    <xf numFmtId="167" fontId="3" fillId="0" borderId="1" xfId="2" applyNumberFormat="1" applyFont="1" applyBorder="1" applyAlignment="1">
      <alignment vertical="center"/>
    </xf>
    <xf numFmtId="165" fontId="6" fillId="0" borderId="1" xfId="3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4" fillId="12" borderId="12" xfId="2" applyFont="1" applyFill="1" applyBorder="1" applyAlignment="1">
      <alignment horizontal="center" vertical="center"/>
    </xf>
    <xf numFmtId="0" fontId="4" fillId="12" borderId="13" xfId="2" applyFont="1" applyFill="1" applyBorder="1" applyAlignment="1">
      <alignment horizontal="center" vertical="center"/>
    </xf>
    <xf numFmtId="0" fontId="4" fillId="12" borderId="14" xfId="2" applyFont="1" applyFill="1" applyBorder="1" applyAlignment="1">
      <alignment horizontal="center" vertical="center"/>
    </xf>
    <xf numFmtId="0" fontId="4" fillId="6" borderId="12" xfId="2" applyFont="1" applyFill="1" applyBorder="1" applyAlignment="1">
      <alignment horizontal="center" vertical="center"/>
    </xf>
    <xf numFmtId="0" fontId="4" fillId="6" borderId="13" xfId="2" applyFont="1" applyFill="1" applyBorder="1" applyAlignment="1">
      <alignment horizontal="center" vertical="center"/>
    </xf>
    <xf numFmtId="0" fontId="4" fillId="6" borderId="14" xfId="2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167" fontId="7" fillId="0" borderId="1" xfId="0" applyNumberFormat="1" applyFont="1" applyBorder="1" applyAlignment="1">
      <alignment horizontal="center" vertical="center" wrapText="1"/>
    </xf>
    <xf numFmtId="167" fontId="7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5" borderId="1" xfId="2" applyFont="1" applyFill="1" applyBorder="1" applyAlignment="1">
      <alignment horizontal="center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167" fontId="7" fillId="0" borderId="33" xfId="0" applyNumberFormat="1" applyFont="1" applyBorder="1" applyAlignment="1">
      <alignment horizontal="center" vertical="center" wrapText="1"/>
    </xf>
    <xf numFmtId="14" fontId="7" fillId="5" borderId="1" xfId="2" applyNumberFormat="1" applyFont="1" applyFill="1" applyBorder="1" applyAlignment="1">
      <alignment horizontal="center" vertical="center" wrapText="1"/>
    </xf>
    <xf numFmtId="14" fontId="7" fillId="5" borderId="8" xfId="2" applyNumberFormat="1" applyFont="1" applyFill="1" applyBorder="1" applyAlignment="1">
      <alignment horizontal="center" vertical="center" wrapText="1"/>
    </xf>
    <xf numFmtId="14" fontId="7" fillId="5" borderId="3" xfId="2" applyNumberFormat="1" applyFont="1" applyFill="1" applyBorder="1" applyAlignment="1">
      <alignment horizontal="center" vertical="center" wrapText="1"/>
    </xf>
    <xf numFmtId="14" fontId="7" fillId="5" borderId="9" xfId="2" applyNumberFormat="1" applyFont="1" applyFill="1" applyBorder="1" applyAlignment="1">
      <alignment horizontal="center" vertical="center" wrapText="1"/>
    </xf>
    <xf numFmtId="0" fontId="7" fillId="5" borderId="25" xfId="2" applyFont="1" applyFill="1" applyBorder="1" applyAlignment="1">
      <alignment horizontal="center" vertical="center" wrapText="1"/>
    </xf>
    <xf numFmtId="0" fontId="7" fillId="5" borderId="26" xfId="2" applyFont="1" applyFill="1" applyBorder="1" applyAlignment="1">
      <alignment horizontal="center" vertical="center" wrapText="1"/>
    </xf>
    <xf numFmtId="0" fontId="7" fillId="5" borderId="27" xfId="2" applyFont="1" applyFill="1" applyBorder="1" applyAlignment="1">
      <alignment horizontal="center" vertical="center" wrapText="1"/>
    </xf>
    <xf numFmtId="0" fontId="7" fillId="5" borderId="28" xfId="2" applyFont="1" applyFill="1" applyBorder="1" applyAlignment="1">
      <alignment horizontal="center" vertical="center" wrapText="1"/>
    </xf>
    <xf numFmtId="0" fontId="7" fillId="5" borderId="5" xfId="2" applyFont="1" applyFill="1" applyBorder="1" applyAlignment="1">
      <alignment horizontal="center" vertical="center" wrapText="1"/>
    </xf>
    <xf numFmtId="0" fontId="7" fillId="5" borderId="29" xfId="2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67" fontId="7" fillId="0" borderId="11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167" fontId="7" fillId="0" borderId="13" xfId="0" applyNumberFormat="1" applyFont="1" applyBorder="1" applyAlignment="1">
      <alignment horizontal="center" vertical="center" wrapText="1"/>
    </xf>
    <xf numFmtId="167" fontId="7" fillId="0" borderId="14" xfId="0" applyNumberFormat="1" applyFont="1" applyBorder="1" applyAlignment="1">
      <alignment horizontal="center" vertical="center" wrapText="1"/>
    </xf>
    <xf numFmtId="2" fontId="6" fillId="0" borderId="18" xfId="0" applyNumberFormat="1" applyFont="1" applyBorder="1" applyAlignment="1">
      <alignment horizontal="center" vertical="center" wrapText="1"/>
    </xf>
    <xf numFmtId="167" fontId="7" fillId="0" borderId="18" xfId="0" applyNumberFormat="1" applyFont="1" applyBorder="1" applyAlignment="1">
      <alignment horizontal="center" vertical="center" wrapText="1"/>
    </xf>
    <xf numFmtId="167" fontId="7" fillId="0" borderId="19" xfId="0" applyNumberFormat="1" applyFont="1" applyBorder="1" applyAlignment="1">
      <alignment horizontal="center" vertical="center" wrapText="1"/>
    </xf>
    <xf numFmtId="2" fontId="6" fillId="0" borderId="13" xfId="0" applyNumberFormat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166" fontId="8" fillId="3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justify" vertical="center" wrapText="1"/>
    </xf>
    <xf numFmtId="0" fontId="3" fillId="0" borderId="1" xfId="2" applyFont="1" applyBorder="1" applyAlignment="1">
      <alignment horizontal="center" vertical="center" wrapText="1"/>
    </xf>
    <xf numFmtId="0" fontId="4" fillId="0" borderId="15" xfId="2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67" fontId="7" fillId="0" borderId="32" xfId="0" applyNumberFormat="1" applyFont="1" applyBorder="1" applyAlignment="1">
      <alignment horizontal="center" vertical="center" wrapText="1"/>
    </xf>
    <xf numFmtId="167" fontId="7" fillId="0" borderId="27" xfId="0" applyNumberFormat="1" applyFont="1" applyBorder="1" applyAlignment="1">
      <alignment horizontal="center" vertical="center" wrapText="1"/>
    </xf>
    <xf numFmtId="167" fontId="7" fillId="0" borderId="4" xfId="0" applyNumberFormat="1" applyFont="1" applyBorder="1" applyAlignment="1">
      <alignment horizontal="center" vertical="center" wrapText="1"/>
    </xf>
    <xf numFmtId="167" fontId="7" fillId="0" borderId="29" xfId="0" applyNumberFormat="1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3" fillId="3" borderId="0" xfId="0" applyFont="1" applyFill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center" vertical="center" wrapText="1"/>
    </xf>
    <xf numFmtId="0" fontId="2" fillId="4" borderId="36" xfId="1" applyFont="1" applyFill="1" applyBorder="1" applyAlignment="1">
      <alignment horizontal="center" vertical="center" wrapText="1"/>
    </xf>
    <xf numFmtId="0" fontId="2" fillId="4" borderId="0" xfId="1" applyFont="1" applyFill="1" applyAlignment="1">
      <alignment horizontal="center" vertical="center" wrapText="1"/>
    </xf>
    <xf numFmtId="0" fontId="2" fillId="4" borderId="37" xfId="1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wrapText="1"/>
    </xf>
    <xf numFmtId="0" fontId="11" fillId="8" borderId="1" xfId="0" applyFont="1" applyFill="1" applyBorder="1" applyAlignment="1">
      <alignment horizontal="center"/>
    </xf>
    <xf numFmtId="0" fontId="11" fillId="11" borderId="22" xfId="0" applyFont="1" applyFill="1" applyBorder="1" applyAlignment="1">
      <alignment horizontal="center" vertical="center" wrapText="1"/>
    </xf>
    <xf numFmtId="0" fontId="11" fillId="11" borderId="23" xfId="0" applyFont="1" applyFill="1" applyBorder="1" applyAlignment="1">
      <alignment horizontal="center" vertical="center" wrapText="1"/>
    </xf>
    <xf numFmtId="0" fontId="11" fillId="11" borderId="24" xfId="0" applyFont="1" applyFill="1" applyBorder="1" applyAlignment="1">
      <alignment horizontal="center" vertical="center" wrapText="1"/>
    </xf>
    <xf numFmtId="0" fontId="11" fillId="9" borderId="10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/>
    </xf>
    <xf numFmtId="0" fontId="11" fillId="8" borderId="10" xfId="0" applyFont="1" applyFill="1" applyBorder="1" applyAlignment="1">
      <alignment horizontal="center"/>
    </xf>
  </cellXfs>
  <cellStyles count="6">
    <cellStyle name="Moneda" xfId="3" builtinId="4"/>
    <cellStyle name="Moneda 2" xfId="5" xr:uid="{D08701EB-740B-4968-AECC-65B7A1BC7343}"/>
    <cellStyle name="Normal" xfId="0" builtinId="0"/>
    <cellStyle name="Normal 10" xfId="1" xr:uid="{00000000-0005-0000-0000-000001000000}"/>
    <cellStyle name="Normal 11 2" xfId="2" xr:uid="{00000000-0005-0000-0000-000002000000}"/>
    <cellStyle name="Porcentaje" xfId="4" builtinId="5"/>
  </cellStyles>
  <dxfs count="0"/>
  <tableStyles count="0" defaultTableStyle="TableStyleMedium2" defaultPivotStyle="PivotStyleLight16"/>
  <colors>
    <mruColors>
      <color rgb="FFE31D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168089</xdr:colOff>
      <xdr:row>29</xdr:row>
      <xdr:rowOff>65369</xdr:rowOff>
    </xdr:from>
    <xdr:to>
      <xdr:col>3</xdr:col>
      <xdr:colOff>204491</xdr:colOff>
      <xdr:row>31</xdr:row>
      <xdr:rowOff>232267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6C54A14-7899-424A-B316-DA0DB14DF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5515" y="16108457"/>
          <a:ext cx="1521182" cy="521751"/>
        </a:xfrm>
        <a:prstGeom prst="rect">
          <a:avLst/>
        </a:prstGeom>
      </xdr:spPr>
    </xdr:pic>
    <xdr:clientData/>
  </xdr:twoCellAnchor>
  <xdr:twoCellAnchor editAs="oneCell">
    <xdr:from>
      <xdr:col>2</xdr:col>
      <xdr:colOff>112060</xdr:colOff>
      <xdr:row>31</xdr:row>
      <xdr:rowOff>39221</xdr:rowOff>
    </xdr:from>
    <xdr:to>
      <xdr:col>2</xdr:col>
      <xdr:colOff>360063</xdr:colOff>
      <xdr:row>31</xdr:row>
      <xdr:rowOff>711574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241EE1E-C51F-4162-B555-C380CCD49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9486" y="16437162"/>
          <a:ext cx="248003" cy="672353"/>
        </a:xfrm>
        <a:prstGeom prst="rect">
          <a:avLst/>
        </a:prstGeom>
      </xdr:spPr>
    </xdr:pic>
    <xdr:clientData/>
  </xdr:twoCellAnchor>
  <xdr:twoCellAnchor editAs="oneCell">
    <xdr:from>
      <xdr:col>1</xdr:col>
      <xdr:colOff>1017869</xdr:colOff>
      <xdr:row>31</xdr:row>
      <xdr:rowOff>550956</xdr:rowOff>
    </xdr:from>
    <xdr:to>
      <xdr:col>2</xdr:col>
      <xdr:colOff>93384</xdr:colOff>
      <xdr:row>31</xdr:row>
      <xdr:rowOff>969879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91590AD-3203-018F-D8F5-09ADE1212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7134" y="16948897"/>
          <a:ext cx="653676" cy="41892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A52"/>
  <sheetViews>
    <sheetView showGridLines="0" tabSelected="1" topLeftCell="AJ11" zoomScale="70" zoomScaleNormal="70" workbookViewId="0">
      <selection activeCell="AN29" sqref="AN29:AQ29"/>
    </sheetView>
  </sheetViews>
  <sheetFormatPr baseColWidth="10" defaultColWidth="12.28515625" defaultRowHeight="16.5" x14ac:dyDescent="0.25"/>
  <cols>
    <col min="1" max="1" width="16.28515625" style="2" customWidth="1"/>
    <col min="2" max="2" width="22.5703125" style="2" customWidth="1"/>
    <col min="3" max="3" width="21.28515625" style="4" customWidth="1"/>
    <col min="4" max="4" width="19.85546875" style="4" customWidth="1"/>
    <col min="5" max="5" width="16.28515625" style="4" customWidth="1"/>
    <col min="6" max="6" width="8.140625" style="4" customWidth="1"/>
    <col min="7" max="7" width="12.85546875" style="4" customWidth="1"/>
    <col min="8" max="8" width="18.85546875" style="2" customWidth="1"/>
    <col min="9" max="9" width="18.28515625" style="2" customWidth="1"/>
    <col min="10" max="10" width="12.28515625" style="2"/>
    <col min="11" max="11" width="17" style="2" bestFit="1" customWidth="1"/>
    <col min="12" max="12" width="21.140625" style="2" customWidth="1"/>
    <col min="13" max="13" width="16.140625" style="2" customWidth="1"/>
    <col min="14" max="15" width="12.28515625" style="2"/>
    <col min="16" max="16" width="20.5703125" style="2" customWidth="1"/>
    <col min="17" max="17" width="15.7109375" style="2" customWidth="1"/>
    <col min="18" max="19" width="12.28515625" style="2"/>
    <col min="20" max="20" width="22.85546875" style="2" customWidth="1"/>
    <col min="21" max="21" width="17.42578125" style="2" customWidth="1"/>
    <col min="22" max="22" width="12.28515625" style="2"/>
    <col min="23" max="23" width="12.28515625" style="2" customWidth="1"/>
    <col min="24" max="24" width="20" style="2" customWidth="1"/>
    <col min="25" max="25" width="16.7109375" style="2" customWidth="1"/>
    <col min="26" max="27" width="12.28515625" style="2"/>
    <col min="28" max="28" width="18.85546875" style="2" customWidth="1"/>
    <col min="29" max="29" width="17" style="2" customWidth="1"/>
    <col min="30" max="31" width="12.28515625" style="2"/>
    <col min="32" max="32" width="23.28515625" style="2" customWidth="1"/>
    <col min="33" max="33" width="17.42578125" style="2" customWidth="1"/>
    <col min="34" max="35" width="12.28515625" style="2"/>
    <col min="36" max="36" width="23.42578125" style="2" customWidth="1"/>
    <col min="37" max="37" width="19.28515625" style="2" customWidth="1"/>
    <col min="38" max="38" width="12.28515625" style="2"/>
    <col min="39" max="39" width="15.28515625" style="2" customWidth="1"/>
    <col min="40" max="40" width="21" style="2" customWidth="1"/>
    <col min="41" max="41" width="20.42578125" style="2" customWidth="1"/>
    <col min="42" max="43" width="12.28515625" style="2"/>
    <col min="44" max="44" width="22.140625" style="2" customWidth="1"/>
    <col min="45" max="45" width="17.7109375" style="2" customWidth="1"/>
    <col min="46" max="47" width="12.28515625" style="2"/>
    <col min="48" max="48" width="21.5703125" style="2" customWidth="1"/>
    <col min="49" max="49" width="19.5703125" style="2" customWidth="1"/>
    <col min="50" max="51" width="12.28515625" style="2"/>
    <col min="52" max="52" width="21.85546875" style="2" customWidth="1"/>
    <col min="53" max="53" width="16.42578125" style="2" customWidth="1"/>
    <col min="54" max="55" width="12.28515625" style="2"/>
    <col min="56" max="56" width="21" style="2" customWidth="1"/>
    <col min="57" max="57" width="16.28515625" style="2" customWidth="1"/>
    <col min="58" max="59" width="12.28515625" style="2"/>
    <col min="60" max="60" width="22.42578125" style="2" customWidth="1"/>
    <col min="61" max="61" width="18.28515625" style="2" customWidth="1"/>
    <col min="62" max="63" width="12.28515625" style="2"/>
    <col min="64" max="64" width="20.85546875" style="2" customWidth="1"/>
    <col min="65" max="65" width="16" style="2" customWidth="1"/>
    <col min="66" max="67" width="12.28515625" style="2"/>
    <col min="68" max="68" width="21.42578125" style="2" customWidth="1"/>
    <col min="69" max="69" width="19" style="2" customWidth="1"/>
    <col min="70" max="71" width="12.28515625" style="2"/>
    <col min="72" max="72" width="22.5703125" style="2" customWidth="1"/>
    <col min="73" max="73" width="17.140625" style="2" customWidth="1"/>
    <col min="74" max="75" width="12.28515625" style="2"/>
    <col min="76" max="76" width="22.42578125" style="2" customWidth="1"/>
    <col min="77" max="77" width="18.42578125" style="2" customWidth="1"/>
    <col min="78" max="79" width="12.28515625" style="2"/>
    <col min="80" max="80" width="22.85546875" style="2" customWidth="1"/>
    <col min="81" max="81" width="22" style="2" customWidth="1"/>
    <col min="82" max="83" width="12.28515625" style="2"/>
    <col min="84" max="84" width="22.42578125" style="2" customWidth="1"/>
    <col min="85" max="85" width="20.5703125" style="2" customWidth="1"/>
    <col min="86" max="87" width="12.28515625" style="2"/>
    <col min="88" max="88" width="21.140625" style="2" customWidth="1"/>
    <col min="89" max="89" width="18.28515625" style="2" customWidth="1"/>
    <col min="90" max="91" width="12.28515625" style="2"/>
    <col min="92" max="92" width="21.7109375" style="2" customWidth="1"/>
    <col min="93" max="93" width="17.5703125" style="2" customWidth="1"/>
    <col min="94" max="94" width="12.28515625" style="2"/>
    <col min="95" max="95" width="11.5703125" style="2" customWidth="1"/>
    <col min="96" max="96" width="19.28515625" style="2" customWidth="1"/>
    <col min="97" max="97" width="19.5703125" style="2" customWidth="1"/>
    <col min="98" max="98" width="12.28515625" style="2"/>
    <col min="99" max="99" width="13.140625" style="2" customWidth="1"/>
    <col min="100" max="100" width="23" style="2" customWidth="1"/>
    <col min="101" max="101" width="20.42578125" style="2" customWidth="1"/>
    <col min="102" max="103" width="12.28515625" style="2"/>
    <col min="104" max="104" width="21.28515625" style="2" customWidth="1"/>
    <col min="105" max="105" width="18.85546875" style="2" customWidth="1"/>
    <col min="106" max="107" width="12.28515625" style="2"/>
    <col min="108" max="108" width="20.7109375" style="2" customWidth="1"/>
    <col min="109" max="109" width="17" style="2" customWidth="1"/>
    <col min="110" max="111" width="12.28515625" style="2"/>
    <col min="112" max="112" width="21.7109375" style="2" customWidth="1"/>
    <col min="113" max="113" width="18.28515625" style="2" customWidth="1"/>
    <col min="114" max="115" width="12.28515625" style="2"/>
    <col min="116" max="116" width="17.42578125" style="2" customWidth="1"/>
    <col min="117" max="117" width="20.85546875" style="2" customWidth="1"/>
    <col min="118" max="119" width="12.28515625" style="2"/>
    <col min="120" max="120" width="20.85546875" style="2" customWidth="1"/>
    <col min="121" max="121" width="18.28515625" style="2" customWidth="1"/>
    <col min="122" max="123" width="12.28515625" style="2"/>
    <col min="124" max="124" width="19.85546875" style="2" customWidth="1"/>
    <col min="125" max="125" width="17.28515625" style="2" customWidth="1"/>
    <col min="126" max="127" width="12.28515625" style="2"/>
    <col min="128" max="128" width="18.140625" style="2" customWidth="1"/>
    <col min="129" max="129" width="15.85546875" style="2" customWidth="1"/>
    <col min="130" max="131" width="12.28515625" style="2"/>
    <col min="132" max="132" width="21" style="2" customWidth="1"/>
    <col min="133" max="133" width="17.28515625" style="2" customWidth="1"/>
    <col min="134" max="135" width="12.28515625" style="2"/>
    <col min="136" max="136" width="21" style="2" customWidth="1"/>
    <col min="137" max="137" width="17" style="2" customWidth="1"/>
    <col min="138" max="138" width="12.28515625" style="2"/>
    <col min="139" max="139" width="14.28515625" style="2" customWidth="1"/>
    <col min="140" max="140" width="19.85546875" style="2" customWidth="1"/>
    <col min="141" max="141" width="17.140625" style="2" customWidth="1"/>
    <col min="142" max="143" width="12.28515625" style="2"/>
    <col min="144" max="144" width="22.85546875" style="2" customWidth="1"/>
    <col min="145" max="145" width="18.140625" style="2" customWidth="1"/>
    <col min="146" max="147" width="12.28515625" style="2"/>
    <col min="148" max="148" width="19.140625" style="2" customWidth="1"/>
    <col min="149" max="149" width="16.140625" style="2" customWidth="1"/>
    <col min="150" max="151" width="12.28515625" style="2"/>
    <col min="152" max="152" width="19.85546875" style="2" customWidth="1"/>
    <col min="153" max="155" width="12.28515625" style="2"/>
    <col min="156" max="156" width="20.42578125" style="2" customWidth="1"/>
    <col min="157" max="157" width="21.42578125" style="2" customWidth="1"/>
    <col min="158" max="159" width="12.28515625" style="2"/>
    <col min="160" max="163" width="19.5703125" style="2" customWidth="1"/>
    <col min="164" max="164" width="21.5703125" style="2" customWidth="1"/>
    <col min="165" max="165" width="26.5703125" style="2" customWidth="1"/>
    <col min="166" max="167" width="12.28515625" style="2"/>
    <col min="168" max="168" width="20.7109375" style="2" customWidth="1"/>
    <col min="169" max="169" width="27.5703125" style="2" customWidth="1"/>
    <col min="170" max="171" width="12.28515625" style="2"/>
    <col min="172" max="172" width="22.140625" style="2" customWidth="1"/>
    <col min="173" max="173" width="27.42578125" style="2" customWidth="1"/>
    <col min="174" max="175" width="12.28515625" style="2"/>
    <col min="176" max="176" width="23.7109375" style="2" customWidth="1"/>
    <col min="177" max="177" width="18.140625" style="2" customWidth="1"/>
    <col min="178" max="179" width="12.28515625" style="2"/>
    <col min="180" max="180" width="23.7109375" style="2" customWidth="1"/>
    <col min="181" max="181" width="23.5703125" style="2" customWidth="1"/>
    <col min="182" max="183" width="12.28515625" style="2"/>
    <col min="184" max="184" width="19.5703125" style="2" customWidth="1"/>
    <col min="185" max="185" width="21.85546875" style="2" customWidth="1"/>
    <col min="186" max="187" width="12.28515625" style="2"/>
    <col min="188" max="188" width="19" style="2" customWidth="1"/>
    <col min="189" max="189" width="17.7109375" style="2" customWidth="1"/>
    <col min="190" max="191" width="12.28515625" style="2"/>
    <col min="192" max="192" width="16.140625" style="2" customWidth="1"/>
    <col min="193" max="193" width="18.85546875" style="2" customWidth="1"/>
    <col min="194" max="195" width="12.28515625" style="2"/>
    <col min="196" max="196" width="24.85546875" style="2" customWidth="1"/>
    <col min="197" max="197" width="17.140625" style="2" customWidth="1"/>
    <col min="198" max="199" width="12.28515625" style="2"/>
    <col min="200" max="200" width="19.5703125" style="2" customWidth="1"/>
    <col min="201" max="201" width="16.85546875" style="2" customWidth="1"/>
    <col min="202" max="203" width="12.28515625" style="2"/>
    <col min="204" max="204" width="17.7109375" style="2" customWidth="1"/>
    <col min="205" max="205" width="16.85546875" style="2" customWidth="1"/>
    <col min="206" max="207" width="12.28515625" style="2"/>
    <col min="208" max="208" width="17.140625" style="2" customWidth="1"/>
    <col min="209" max="209" width="16.85546875" style="2" customWidth="1"/>
    <col min="210" max="211" width="12.28515625" style="2"/>
    <col min="212" max="212" width="23.85546875" style="2" customWidth="1"/>
    <col min="213" max="213" width="18" style="2" customWidth="1"/>
    <col min="214" max="215" width="12.28515625" style="2"/>
    <col min="216" max="216" width="20.7109375" style="2" customWidth="1"/>
    <col min="217" max="217" width="19.85546875" style="2" customWidth="1"/>
    <col min="218" max="219" width="12.28515625" style="2"/>
    <col min="220" max="220" width="18.42578125" style="2" customWidth="1"/>
    <col min="221" max="221" width="20.7109375" style="2" customWidth="1"/>
    <col min="222" max="223" width="12.28515625" style="2"/>
    <col min="224" max="224" width="19.28515625" style="2" customWidth="1"/>
    <col min="225" max="225" width="22.85546875" style="2" customWidth="1"/>
    <col min="226" max="227" width="12.28515625" style="2"/>
    <col min="228" max="228" width="20.7109375" style="2" customWidth="1"/>
    <col min="229" max="229" width="23.140625" style="2" customWidth="1"/>
    <col min="230" max="231" width="12.28515625" style="2"/>
    <col min="232" max="232" width="21.5703125" style="2" customWidth="1"/>
    <col min="233" max="233" width="18.140625" style="2" customWidth="1"/>
    <col min="234" max="235" width="12.28515625" style="2"/>
    <col min="236" max="236" width="22.85546875" style="2" customWidth="1"/>
    <col min="237" max="237" width="20.5703125" style="2" customWidth="1"/>
    <col min="238" max="239" width="12.28515625" style="2"/>
    <col min="240" max="240" width="22.5703125" style="2" customWidth="1"/>
    <col min="241" max="241" width="16.85546875" style="2" customWidth="1"/>
    <col min="242" max="243" width="12.28515625" style="2"/>
    <col min="244" max="244" width="16.7109375" style="2" customWidth="1"/>
    <col min="245" max="245" width="16.28515625" style="2" bestFit="1" customWidth="1"/>
    <col min="246" max="247" width="12.28515625" style="2"/>
    <col min="248" max="248" width="16.85546875" style="2" customWidth="1"/>
    <col min="249" max="251" width="12.28515625" style="2"/>
    <col min="252" max="252" width="25.140625" style="2" customWidth="1"/>
    <col min="253" max="255" width="12.28515625" style="2"/>
    <col min="256" max="256" width="17.5703125" style="2" customWidth="1"/>
    <col min="257" max="257" width="12.28515625" style="2" customWidth="1"/>
    <col min="258" max="258" width="16.28515625" style="2" customWidth="1"/>
    <col min="259" max="259" width="21.42578125" style="2" customWidth="1"/>
    <col min="260" max="260" width="21.28515625" style="2" customWidth="1"/>
    <col min="261" max="261" width="19.140625" style="2" customWidth="1"/>
    <col min="262" max="262" width="16.28515625" style="2" customWidth="1"/>
    <col min="263" max="263" width="8.140625" style="2" customWidth="1"/>
    <col min="264" max="264" width="19.42578125" style="2" customWidth="1"/>
    <col min="265" max="265" width="17.28515625" style="2" customWidth="1"/>
    <col min="266" max="266" width="17" style="2" customWidth="1"/>
    <col min="267" max="267" width="10.7109375" style="2" customWidth="1"/>
    <col min="268" max="268" width="21.5703125" style="2" customWidth="1"/>
    <col min="269" max="269" width="14.85546875" style="2" bestFit="1" customWidth="1"/>
    <col min="270" max="271" width="12.28515625" style="2"/>
    <col min="272" max="272" width="23.140625" style="2" customWidth="1"/>
    <col min="273" max="275" width="12.28515625" style="2"/>
    <col min="276" max="276" width="21.140625" style="2" customWidth="1"/>
    <col min="277" max="279" width="12.28515625" style="2"/>
    <col min="280" max="280" width="19.5703125" style="2" customWidth="1"/>
    <col min="281" max="283" width="12.28515625" style="2"/>
    <col min="284" max="284" width="20.28515625" style="2" customWidth="1"/>
    <col min="285" max="286" width="12.28515625" style="2"/>
    <col min="287" max="287" width="23.42578125" style="2" customWidth="1"/>
    <col min="288" max="288" width="19" style="2" customWidth="1"/>
    <col min="289" max="289" width="15.42578125" style="2" customWidth="1"/>
    <col min="290" max="291" width="12.28515625" style="2"/>
    <col min="292" max="292" width="21.28515625" style="2" customWidth="1"/>
    <col min="293" max="295" width="12.28515625" style="2"/>
    <col min="296" max="296" width="16.42578125" style="2" customWidth="1"/>
    <col min="297" max="299" width="12.28515625" style="2"/>
    <col min="300" max="300" width="20.5703125" style="2" customWidth="1"/>
    <col min="301" max="303" width="12.28515625" style="2"/>
    <col min="304" max="304" width="21.28515625" style="2" customWidth="1"/>
    <col min="305" max="307" width="12.28515625" style="2"/>
    <col min="308" max="308" width="21.85546875" style="2" customWidth="1"/>
    <col min="309" max="311" width="12.28515625" style="2"/>
    <col min="312" max="312" width="18.5703125" style="2" customWidth="1"/>
    <col min="313" max="315" width="12.28515625" style="2"/>
    <col min="316" max="316" width="23.140625" style="2" customWidth="1"/>
    <col min="317" max="319" width="12.28515625" style="2"/>
    <col min="320" max="320" width="19.42578125" style="2" customWidth="1"/>
    <col min="321" max="323" width="12.28515625" style="2"/>
    <col min="324" max="324" width="18" style="2" customWidth="1"/>
    <col min="325" max="327" width="12.28515625" style="2"/>
    <col min="328" max="328" width="18.7109375" style="2" customWidth="1"/>
    <col min="329" max="331" width="12.28515625" style="2"/>
    <col min="332" max="332" width="17.42578125" style="2" customWidth="1"/>
    <col min="333" max="513" width="12.28515625" style="2"/>
    <col min="514" max="514" width="16.28515625" style="2" customWidth="1"/>
    <col min="515" max="515" width="21.42578125" style="2" customWidth="1"/>
    <col min="516" max="516" width="21.28515625" style="2" customWidth="1"/>
    <col min="517" max="517" width="19.140625" style="2" customWidth="1"/>
    <col min="518" max="518" width="16.28515625" style="2" customWidth="1"/>
    <col min="519" max="519" width="8.140625" style="2" customWidth="1"/>
    <col min="520" max="520" width="8.28515625" style="2" customWidth="1"/>
    <col min="521" max="521" width="17.28515625" style="2" customWidth="1"/>
    <col min="522" max="522" width="17" style="2" customWidth="1"/>
    <col min="523" max="523" width="10.7109375" style="2" customWidth="1"/>
    <col min="524" max="524" width="8.7109375" style="2" customWidth="1"/>
    <col min="525" max="525" width="14.85546875" style="2" bestFit="1" customWidth="1"/>
    <col min="526" max="769" width="12.28515625" style="2"/>
    <col min="770" max="770" width="16.28515625" style="2" customWidth="1"/>
    <col min="771" max="771" width="21.42578125" style="2" customWidth="1"/>
    <col min="772" max="772" width="21.28515625" style="2" customWidth="1"/>
    <col min="773" max="773" width="19.140625" style="2" customWidth="1"/>
    <col min="774" max="774" width="16.28515625" style="2" customWidth="1"/>
    <col min="775" max="775" width="8.140625" style="2" customWidth="1"/>
    <col min="776" max="776" width="8.28515625" style="2" customWidth="1"/>
    <col min="777" max="777" width="17.28515625" style="2" customWidth="1"/>
    <col min="778" max="778" width="17" style="2" customWidth="1"/>
    <col min="779" max="779" width="10.7109375" style="2" customWidth="1"/>
    <col min="780" max="780" width="8.7109375" style="2" customWidth="1"/>
    <col min="781" max="781" width="14.85546875" style="2" bestFit="1" customWidth="1"/>
    <col min="782" max="1025" width="12.28515625" style="2"/>
    <col min="1026" max="1026" width="16.28515625" style="2" customWidth="1"/>
    <col min="1027" max="1027" width="21.42578125" style="2" customWidth="1"/>
    <col min="1028" max="1028" width="21.28515625" style="2" customWidth="1"/>
    <col min="1029" max="1029" width="19.140625" style="2" customWidth="1"/>
    <col min="1030" max="1030" width="16.28515625" style="2" customWidth="1"/>
    <col min="1031" max="1031" width="8.140625" style="2" customWidth="1"/>
    <col min="1032" max="1032" width="8.28515625" style="2" customWidth="1"/>
    <col min="1033" max="1033" width="17.28515625" style="2" customWidth="1"/>
    <col min="1034" max="1034" width="17" style="2" customWidth="1"/>
    <col min="1035" max="1035" width="10.7109375" style="2" customWidth="1"/>
    <col min="1036" max="1036" width="8.7109375" style="2" customWidth="1"/>
    <col min="1037" max="1037" width="14.85546875" style="2" bestFit="1" customWidth="1"/>
    <col min="1038" max="1281" width="12.28515625" style="2"/>
    <col min="1282" max="1282" width="16.28515625" style="2" customWidth="1"/>
    <col min="1283" max="1283" width="21.42578125" style="2" customWidth="1"/>
    <col min="1284" max="1284" width="21.28515625" style="2" customWidth="1"/>
    <col min="1285" max="1285" width="19.140625" style="2" customWidth="1"/>
    <col min="1286" max="1286" width="16.28515625" style="2" customWidth="1"/>
    <col min="1287" max="1287" width="8.140625" style="2" customWidth="1"/>
    <col min="1288" max="1288" width="8.28515625" style="2" customWidth="1"/>
    <col min="1289" max="1289" width="17.28515625" style="2" customWidth="1"/>
    <col min="1290" max="1290" width="17" style="2" customWidth="1"/>
    <col min="1291" max="1291" width="10.7109375" style="2" customWidth="1"/>
    <col min="1292" max="1292" width="8.7109375" style="2" customWidth="1"/>
    <col min="1293" max="1293" width="14.85546875" style="2" bestFit="1" customWidth="1"/>
    <col min="1294" max="1537" width="12.28515625" style="2"/>
    <col min="1538" max="1538" width="16.28515625" style="2" customWidth="1"/>
    <col min="1539" max="1539" width="21.42578125" style="2" customWidth="1"/>
    <col min="1540" max="1540" width="21.28515625" style="2" customWidth="1"/>
    <col min="1541" max="1541" width="19.140625" style="2" customWidth="1"/>
    <col min="1542" max="1542" width="16.28515625" style="2" customWidth="1"/>
    <col min="1543" max="1543" width="8.140625" style="2" customWidth="1"/>
    <col min="1544" max="1544" width="8.28515625" style="2" customWidth="1"/>
    <col min="1545" max="1545" width="17.28515625" style="2" customWidth="1"/>
    <col min="1546" max="1546" width="17" style="2" customWidth="1"/>
    <col min="1547" max="1547" width="10.7109375" style="2" customWidth="1"/>
    <col min="1548" max="1548" width="8.7109375" style="2" customWidth="1"/>
    <col min="1549" max="1549" width="14.85546875" style="2" bestFit="1" customWidth="1"/>
    <col min="1550" max="1793" width="12.28515625" style="2"/>
    <col min="1794" max="1794" width="16.28515625" style="2" customWidth="1"/>
    <col min="1795" max="1795" width="21.42578125" style="2" customWidth="1"/>
    <col min="1796" max="1796" width="21.28515625" style="2" customWidth="1"/>
    <col min="1797" max="1797" width="19.140625" style="2" customWidth="1"/>
    <col min="1798" max="1798" width="16.28515625" style="2" customWidth="1"/>
    <col min="1799" max="1799" width="8.140625" style="2" customWidth="1"/>
    <col min="1800" max="1800" width="8.28515625" style="2" customWidth="1"/>
    <col min="1801" max="1801" width="17.28515625" style="2" customWidth="1"/>
    <col min="1802" max="1802" width="17" style="2" customWidth="1"/>
    <col min="1803" max="1803" width="10.7109375" style="2" customWidth="1"/>
    <col min="1804" max="1804" width="8.7109375" style="2" customWidth="1"/>
    <col min="1805" max="1805" width="14.85546875" style="2" bestFit="1" customWidth="1"/>
    <col min="1806" max="2049" width="12.28515625" style="2"/>
    <col min="2050" max="2050" width="16.28515625" style="2" customWidth="1"/>
    <col min="2051" max="2051" width="21.42578125" style="2" customWidth="1"/>
    <col min="2052" max="2052" width="21.28515625" style="2" customWidth="1"/>
    <col min="2053" max="2053" width="19.140625" style="2" customWidth="1"/>
    <col min="2054" max="2054" width="16.28515625" style="2" customWidth="1"/>
    <col min="2055" max="2055" width="8.140625" style="2" customWidth="1"/>
    <col min="2056" max="2056" width="8.28515625" style="2" customWidth="1"/>
    <col min="2057" max="2057" width="17.28515625" style="2" customWidth="1"/>
    <col min="2058" max="2058" width="17" style="2" customWidth="1"/>
    <col min="2059" max="2059" width="10.7109375" style="2" customWidth="1"/>
    <col min="2060" max="2060" width="8.7109375" style="2" customWidth="1"/>
    <col min="2061" max="2061" width="14.85546875" style="2" bestFit="1" customWidth="1"/>
    <col min="2062" max="2305" width="12.28515625" style="2"/>
    <col min="2306" max="2306" width="16.28515625" style="2" customWidth="1"/>
    <col min="2307" max="2307" width="21.42578125" style="2" customWidth="1"/>
    <col min="2308" max="2308" width="21.28515625" style="2" customWidth="1"/>
    <col min="2309" max="2309" width="19.140625" style="2" customWidth="1"/>
    <col min="2310" max="2310" width="16.28515625" style="2" customWidth="1"/>
    <col min="2311" max="2311" width="8.140625" style="2" customWidth="1"/>
    <col min="2312" max="2312" width="8.28515625" style="2" customWidth="1"/>
    <col min="2313" max="2313" width="17.28515625" style="2" customWidth="1"/>
    <col min="2314" max="2314" width="17" style="2" customWidth="1"/>
    <col min="2315" max="2315" width="10.7109375" style="2" customWidth="1"/>
    <col min="2316" max="2316" width="8.7109375" style="2" customWidth="1"/>
    <col min="2317" max="2317" width="14.85546875" style="2" bestFit="1" customWidth="1"/>
    <col min="2318" max="2561" width="12.28515625" style="2"/>
    <col min="2562" max="2562" width="16.28515625" style="2" customWidth="1"/>
    <col min="2563" max="2563" width="21.42578125" style="2" customWidth="1"/>
    <col min="2564" max="2564" width="21.28515625" style="2" customWidth="1"/>
    <col min="2565" max="2565" width="19.140625" style="2" customWidth="1"/>
    <col min="2566" max="2566" width="16.28515625" style="2" customWidth="1"/>
    <col min="2567" max="2567" width="8.140625" style="2" customWidth="1"/>
    <col min="2568" max="2568" width="8.28515625" style="2" customWidth="1"/>
    <col min="2569" max="2569" width="17.28515625" style="2" customWidth="1"/>
    <col min="2570" max="2570" width="17" style="2" customWidth="1"/>
    <col min="2571" max="2571" width="10.7109375" style="2" customWidth="1"/>
    <col min="2572" max="2572" width="8.7109375" style="2" customWidth="1"/>
    <col min="2573" max="2573" width="14.85546875" style="2" bestFit="1" customWidth="1"/>
    <col min="2574" max="2817" width="12.28515625" style="2"/>
    <col min="2818" max="2818" width="16.28515625" style="2" customWidth="1"/>
    <col min="2819" max="2819" width="21.42578125" style="2" customWidth="1"/>
    <col min="2820" max="2820" width="21.28515625" style="2" customWidth="1"/>
    <col min="2821" max="2821" width="19.140625" style="2" customWidth="1"/>
    <col min="2822" max="2822" width="16.28515625" style="2" customWidth="1"/>
    <col min="2823" max="2823" width="8.140625" style="2" customWidth="1"/>
    <col min="2824" max="2824" width="8.28515625" style="2" customWidth="1"/>
    <col min="2825" max="2825" width="17.28515625" style="2" customWidth="1"/>
    <col min="2826" max="2826" width="17" style="2" customWidth="1"/>
    <col min="2827" max="2827" width="10.7109375" style="2" customWidth="1"/>
    <col min="2828" max="2828" width="8.7109375" style="2" customWidth="1"/>
    <col min="2829" max="2829" width="14.85546875" style="2" bestFit="1" customWidth="1"/>
    <col min="2830" max="3073" width="12.28515625" style="2"/>
    <col min="3074" max="3074" width="16.28515625" style="2" customWidth="1"/>
    <col min="3075" max="3075" width="21.42578125" style="2" customWidth="1"/>
    <col min="3076" max="3076" width="21.28515625" style="2" customWidth="1"/>
    <col min="3077" max="3077" width="19.140625" style="2" customWidth="1"/>
    <col min="3078" max="3078" width="16.28515625" style="2" customWidth="1"/>
    <col min="3079" max="3079" width="8.140625" style="2" customWidth="1"/>
    <col min="3080" max="3080" width="8.28515625" style="2" customWidth="1"/>
    <col min="3081" max="3081" width="17.28515625" style="2" customWidth="1"/>
    <col min="3082" max="3082" width="17" style="2" customWidth="1"/>
    <col min="3083" max="3083" width="10.7109375" style="2" customWidth="1"/>
    <col min="3084" max="3084" width="8.7109375" style="2" customWidth="1"/>
    <col min="3085" max="3085" width="14.85546875" style="2" bestFit="1" customWidth="1"/>
    <col min="3086" max="3329" width="12.28515625" style="2"/>
    <col min="3330" max="3330" width="16.28515625" style="2" customWidth="1"/>
    <col min="3331" max="3331" width="21.42578125" style="2" customWidth="1"/>
    <col min="3332" max="3332" width="21.28515625" style="2" customWidth="1"/>
    <col min="3333" max="3333" width="19.140625" style="2" customWidth="1"/>
    <col min="3334" max="3334" width="16.28515625" style="2" customWidth="1"/>
    <col min="3335" max="3335" width="8.140625" style="2" customWidth="1"/>
    <col min="3336" max="3336" width="8.28515625" style="2" customWidth="1"/>
    <col min="3337" max="3337" width="17.28515625" style="2" customWidth="1"/>
    <col min="3338" max="3338" width="17" style="2" customWidth="1"/>
    <col min="3339" max="3339" width="10.7109375" style="2" customWidth="1"/>
    <col min="3340" max="3340" width="8.7109375" style="2" customWidth="1"/>
    <col min="3341" max="3341" width="14.85546875" style="2" bestFit="1" customWidth="1"/>
    <col min="3342" max="3585" width="12.28515625" style="2"/>
    <col min="3586" max="3586" width="16.28515625" style="2" customWidth="1"/>
    <col min="3587" max="3587" width="21.42578125" style="2" customWidth="1"/>
    <col min="3588" max="3588" width="21.28515625" style="2" customWidth="1"/>
    <col min="3589" max="3589" width="19.140625" style="2" customWidth="1"/>
    <col min="3590" max="3590" width="16.28515625" style="2" customWidth="1"/>
    <col min="3591" max="3591" width="8.140625" style="2" customWidth="1"/>
    <col min="3592" max="3592" width="8.28515625" style="2" customWidth="1"/>
    <col min="3593" max="3593" width="17.28515625" style="2" customWidth="1"/>
    <col min="3594" max="3594" width="17" style="2" customWidth="1"/>
    <col min="3595" max="3595" width="10.7109375" style="2" customWidth="1"/>
    <col min="3596" max="3596" width="8.7109375" style="2" customWidth="1"/>
    <col min="3597" max="3597" width="14.85546875" style="2" bestFit="1" customWidth="1"/>
    <col min="3598" max="3841" width="12.28515625" style="2"/>
    <col min="3842" max="3842" width="16.28515625" style="2" customWidth="1"/>
    <col min="3843" max="3843" width="21.42578125" style="2" customWidth="1"/>
    <col min="3844" max="3844" width="21.28515625" style="2" customWidth="1"/>
    <col min="3845" max="3845" width="19.140625" style="2" customWidth="1"/>
    <col min="3846" max="3846" width="16.28515625" style="2" customWidth="1"/>
    <col min="3847" max="3847" width="8.140625" style="2" customWidth="1"/>
    <col min="3848" max="3848" width="8.28515625" style="2" customWidth="1"/>
    <col min="3849" max="3849" width="17.28515625" style="2" customWidth="1"/>
    <col min="3850" max="3850" width="17" style="2" customWidth="1"/>
    <col min="3851" max="3851" width="10.7109375" style="2" customWidth="1"/>
    <col min="3852" max="3852" width="8.7109375" style="2" customWidth="1"/>
    <col min="3853" max="3853" width="14.85546875" style="2" bestFit="1" customWidth="1"/>
    <col min="3854" max="4097" width="12.28515625" style="2"/>
    <col min="4098" max="4098" width="16.28515625" style="2" customWidth="1"/>
    <col min="4099" max="4099" width="21.42578125" style="2" customWidth="1"/>
    <col min="4100" max="4100" width="21.28515625" style="2" customWidth="1"/>
    <col min="4101" max="4101" width="19.140625" style="2" customWidth="1"/>
    <col min="4102" max="4102" width="16.28515625" style="2" customWidth="1"/>
    <col min="4103" max="4103" width="8.140625" style="2" customWidth="1"/>
    <col min="4104" max="4104" width="8.28515625" style="2" customWidth="1"/>
    <col min="4105" max="4105" width="17.28515625" style="2" customWidth="1"/>
    <col min="4106" max="4106" width="17" style="2" customWidth="1"/>
    <col min="4107" max="4107" width="10.7109375" style="2" customWidth="1"/>
    <col min="4108" max="4108" width="8.7109375" style="2" customWidth="1"/>
    <col min="4109" max="4109" width="14.85546875" style="2" bestFit="1" customWidth="1"/>
    <col min="4110" max="4353" width="12.28515625" style="2"/>
    <col min="4354" max="4354" width="16.28515625" style="2" customWidth="1"/>
    <col min="4355" max="4355" width="21.42578125" style="2" customWidth="1"/>
    <col min="4356" max="4356" width="21.28515625" style="2" customWidth="1"/>
    <col min="4357" max="4357" width="19.140625" style="2" customWidth="1"/>
    <col min="4358" max="4358" width="16.28515625" style="2" customWidth="1"/>
    <col min="4359" max="4359" width="8.140625" style="2" customWidth="1"/>
    <col min="4360" max="4360" width="8.28515625" style="2" customWidth="1"/>
    <col min="4361" max="4361" width="17.28515625" style="2" customWidth="1"/>
    <col min="4362" max="4362" width="17" style="2" customWidth="1"/>
    <col min="4363" max="4363" width="10.7109375" style="2" customWidth="1"/>
    <col min="4364" max="4364" width="8.7109375" style="2" customWidth="1"/>
    <col min="4365" max="4365" width="14.85546875" style="2" bestFit="1" customWidth="1"/>
    <col min="4366" max="4609" width="12.28515625" style="2"/>
    <col min="4610" max="4610" width="16.28515625" style="2" customWidth="1"/>
    <col min="4611" max="4611" width="21.42578125" style="2" customWidth="1"/>
    <col min="4612" max="4612" width="21.28515625" style="2" customWidth="1"/>
    <col min="4613" max="4613" width="19.140625" style="2" customWidth="1"/>
    <col min="4614" max="4614" width="16.28515625" style="2" customWidth="1"/>
    <col min="4615" max="4615" width="8.140625" style="2" customWidth="1"/>
    <col min="4616" max="4616" width="8.28515625" style="2" customWidth="1"/>
    <col min="4617" max="4617" width="17.28515625" style="2" customWidth="1"/>
    <col min="4618" max="4618" width="17" style="2" customWidth="1"/>
    <col min="4619" max="4619" width="10.7109375" style="2" customWidth="1"/>
    <col min="4620" max="4620" width="8.7109375" style="2" customWidth="1"/>
    <col min="4621" max="4621" width="14.85546875" style="2" bestFit="1" customWidth="1"/>
    <col min="4622" max="4865" width="12.28515625" style="2"/>
    <col min="4866" max="4866" width="16.28515625" style="2" customWidth="1"/>
    <col min="4867" max="4867" width="21.42578125" style="2" customWidth="1"/>
    <col min="4868" max="4868" width="21.28515625" style="2" customWidth="1"/>
    <col min="4869" max="4869" width="19.140625" style="2" customWidth="1"/>
    <col min="4870" max="4870" width="16.28515625" style="2" customWidth="1"/>
    <col min="4871" max="4871" width="8.140625" style="2" customWidth="1"/>
    <col min="4872" max="4872" width="8.28515625" style="2" customWidth="1"/>
    <col min="4873" max="4873" width="17.28515625" style="2" customWidth="1"/>
    <col min="4874" max="4874" width="17" style="2" customWidth="1"/>
    <col min="4875" max="4875" width="10.7109375" style="2" customWidth="1"/>
    <col min="4876" max="4876" width="8.7109375" style="2" customWidth="1"/>
    <col min="4877" max="4877" width="14.85546875" style="2" bestFit="1" customWidth="1"/>
    <col min="4878" max="5121" width="12.28515625" style="2"/>
    <col min="5122" max="5122" width="16.28515625" style="2" customWidth="1"/>
    <col min="5123" max="5123" width="21.42578125" style="2" customWidth="1"/>
    <col min="5124" max="5124" width="21.28515625" style="2" customWidth="1"/>
    <col min="5125" max="5125" width="19.140625" style="2" customWidth="1"/>
    <col min="5126" max="5126" width="16.28515625" style="2" customWidth="1"/>
    <col min="5127" max="5127" width="8.140625" style="2" customWidth="1"/>
    <col min="5128" max="5128" width="8.28515625" style="2" customWidth="1"/>
    <col min="5129" max="5129" width="17.28515625" style="2" customWidth="1"/>
    <col min="5130" max="5130" width="17" style="2" customWidth="1"/>
    <col min="5131" max="5131" width="10.7109375" style="2" customWidth="1"/>
    <col min="5132" max="5132" width="8.7109375" style="2" customWidth="1"/>
    <col min="5133" max="5133" width="14.85546875" style="2" bestFit="1" customWidth="1"/>
    <col min="5134" max="5377" width="12.28515625" style="2"/>
    <col min="5378" max="5378" width="16.28515625" style="2" customWidth="1"/>
    <col min="5379" max="5379" width="21.42578125" style="2" customWidth="1"/>
    <col min="5380" max="5380" width="21.28515625" style="2" customWidth="1"/>
    <col min="5381" max="5381" width="19.140625" style="2" customWidth="1"/>
    <col min="5382" max="5382" width="16.28515625" style="2" customWidth="1"/>
    <col min="5383" max="5383" width="8.140625" style="2" customWidth="1"/>
    <col min="5384" max="5384" width="8.28515625" style="2" customWidth="1"/>
    <col min="5385" max="5385" width="17.28515625" style="2" customWidth="1"/>
    <col min="5386" max="5386" width="17" style="2" customWidth="1"/>
    <col min="5387" max="5387" width="10.7109375" style="2" customWidth="1"/>
    <col min="5388" max="5388" width="8.7109375" style="2" customWidth="1"/>
    <col min="5389" max="5389" width="14.85546875" style="2" bestFit="1" customWidth="1"/>
    <col min="5390" max="5633" width="12.28515625" style="2"/>
    <col min="5634" max="5634" width="16.28515625" style="2" customWidth="1"/>
    <col min="5635" max="5635" width="21.42578125" style="2" customWidth="1"/>
    <col min="5636" max="5636" width="21.28515625" style="2" customWidth="1"/>
    <col min="5637" max="5637" width="19.140625" style="2" customWidth="1"/>
    <col min="5638" max="5638" width="16.28515625" style="2" customWidth="1"/>
    <col min="5639" max="5639" width="8.140625" style="2" customWidth="1"/>
    <col min="5640" max="5640" width="8.28515625" style="2" customWidth="1"/>
    <col min="5641" max="5641" width="17.28515625" style="2" customWidth="1"/>
    <col min="5642" max="5642" width="17" style="2" customWidth="1"/>
    <col min="5643" max="5643" width="10.7109375" style="2" customWidth="1"/>
    <col min="5644" max="5644" width="8.7109375" style="2" customWidth="1"/>
    <col min="5645" max="5645" width="14.85546875" style="2" bestFit="1" customWidth="1"/>
    <col min="5646" max="5889" width="12.28515625" style="2"/>
    <col min="5890" max="5890" width="16.28515625" style="2" customWidth="1"/>
    <col min="5891" max="5891" width="21.42578125" style="2" customWidth="1"/>
    <col min="5892" max="5892" width="21.28515625" style="2" customWidth="1"/>
    <col min="5893" max="5893" width="19.140625" style="2" customWidth="1"/>
    <col min="5894" max="5894" width="16.28515625" style="2" customWidth="1"/>
    <col min="5895" max="5895" width="8.140625" style="2" customWidth="1"/>
    <col min="5896" max="5896" width="8.28515625" style="2" customWidth="1"/>
    <col min="5897" max="5897" width="17.28515625" style="2" customWidth="1"/>
    <col min="5898" max="5898" width="17" style="2" customWidth="1"/>
    <col min="5899" max="5899" width="10.7109375" style="2" customWidth="1"/>
    <col min="5900" max="5900" width="8.7109375" style="2" customWidth="1"/>
    <col min="5901" max="5901" width="14.85546875" style="2" bestFit="1" customWidth="1"/>
    <col min="5902" max="6145" width="12.28515625" style="2"/>
    <col min="6146" max="6146" width="16.28515625" style="2" customWidth="1"/>
    <col min="6147" max="6147" width="21.42578125" style="2" customWidth="1"/>
    <col min="6148" max="6148" width="21.28515625" style="2" customWidth="1"/>
    <col min="6149" max="6149" width="19.140625" style="2" customWidth="1"/>
    <col min="6150" max="6150" width="16.28515625" style="2" customWidth="1"/>
    <col min="6151" max="6151" width="8.140625" style="2" customWidth="1"/>
    <col min="6152" max="6152" width="8.28515625" style="2" customWidth="1"/>
    <col min="6153" max="6153" width="17.28515625" style="2" customWidth="1"/>
    <col min="6154" max="6154" width="17" style="2" customWidth="1"/>
    <col min="6155" max="6155" width="10.7109375" style="2" customWidth="1"/>
    <col min="6156" max="6156" width="8.7109375" style="2" customWidth="1"/>
    <col min="6157" max="6157" width="14.85546875" style="2" bestFit="1" customWidth="1"/>
    <col min="6158" max="6401" width="12.28515625" style="2"/>
    <col min="6402" max="6402" width="16.28515625" style="2" customWidth="1"/>
    <col min="6403" max="6403" width="21.42578125" style="2" customWidth="1"/>
    <col min="6404" max="6404" width="21.28515625" style="2" customWidth="1"/>
    <col min="6405" max="6405" width="19.140625" style="2" customWidth="1"/>
    <col min="6406" max="6406" width="16.28515625" style="2" customWidth="1"/>
    <col min="6407" max="6407" width="8.140625" style="2" customWidth="1"/>
    <col min="6408" max="6408" width="8.28515625" style="2" customWidth="1"/>
    <col min="6409" max="6409" width="17.28515625" style="2" customWidth="1"/>
    <col min="6410" max="6410" width="17" style="2" customWidth="1"/>
    <col min="6411" max="6411" width="10.7109375" style="2" customWidth="1"/>
    <col min="6412" max="6412" width="8.7109375" style="2" customWidth="1"/>
    <col min="6413" max="6413" width="14.85546875" style="2" bestFit="1" customWidth="1"/>
    <col min="6414" max="6657" width="12.28515625" style="2"/>
    <col min="6658" max="6658" width="16.28515625" style="2" customWidth="1"/>
    <col min="6659" max="6659" width="21.42578125" style="2" customWidth="1"/>
    <col min="6660" max="6660" width="21.28515625" style="2" customWidth="1"/>
    <col min="6661" max="6661" width="19.140625" style="2" customWidth="1"/>
    <col min="6662" max="6662" width="16.28515625" style="2" customWidth="1"/>
    <col min="6663" max="6663" width="8.140625" style="2" customWidth="1"/>
    <col min="6664" max="6664" width="8.28515625" style="2" customWidth="1"/>
    <col min="6665" max="6665" width="17.28515625" style="2" customWidth="1"/>
    <col min="6666" max="6666" width="17" style="2" customWidth="1"/>
    <col min="6667" max="6667" width="10.7109375" style="2" customWidth="1"/>
    <col min="6668" max="6668" width="8.7109375" style="2" customWidth="1"/>
    <col min="6669" max="6669" width="14.85546875" style="2" bestFit="1" customWidth="1"/>
    <col min="6670" max="6913" width="12.28515625" style="2"/>
    <col min="6914" max="6914" width="16.28515625" style="2" customWidth="1"/>
    <col min="6915" max="6915" width="21.42578125" style="2" customWidth="1"/>
    <col min="6916" max="6916" width="21.28515625" style="2" customWidth="1"/>
    <col min="6917" max="6917" width="19.140625" style="2" customWidth="1"/>
    <col min="6918" max="6918" width="16.28515625" style="2" customWidth="1"/>
    <col min="6919" max="6919" width="8.140625" style="2" customWidth="1"/>
    <col min="6920" max="6920" width="8.28515625" style="2" customWidth="1"/>
    <col min="6921" max="6921" width="17.28515625" style="2" customWidth="1"/>
    <col min="6922" max="6922" width="17" style="2" customWidth="1"/>
    <col min="6923" max="6923" width="10.7109375" style="2" customWidth="1"/>
    <col min="6924" max="6924" width="8.7109375" style="2" customWidth="1"/>
    <col min="6925" max="6925" width="14.85546875" style="2" bestFit="1" customWidth="1"/>
    <col min="6926" max="7169" width="12.28515625" style="2"/>
    <col min="7170" max="7170" width="16.28515625" style="2" customWidth="1"/>
    <col min="7171" max="7171" width="21.42578125" style="2" customWidth="1"/>
    <col min="7172" max="7172" width="21.28515625" style="2" customWidth="1"/>
    <col min="7173" max="7173" width="19.140625" style="2" customWidth="1"/>
    <col min="7174" max="7174" width="16.28515625" style="2" customWidth="1"/>
    <col min="7175" max="7175" width="8.140625" style="2" customWidth="1"/>
    <col min="7176" max="7176" width="8.28515625" style="2" customWidth="1"/>
    <col min="7177" max="7177" width="17.28515625" style="2" customWidth="1"/>
    <col min="7178" max="7178" width="17" style="2" customWidth="1"/>
    <col min="7179" max="7179" width="10.7109375" style="2" customWidth="1"/>
    <col min="7180" max="7180" width="8.7109375" style="2" customWidth="1"/>
    <col min="7181" max="7181" width="14.85546875" style="2" bestFit="1" customWidth="1"/>
    <col min="7182" max="7425" width="12.28515625" style="2"/>
    <col min="7426" max="7426" width="16.28515625" style="2" customWidth="1"/>
    <col min="7427" max="7427" width="21.42578125" style="2" customWidth="1"/>
    <col min="7428" max="7428" width="21.28515625" style="2" customWidth="1"/>
    <col min="7429" max="7429" width="19.140625" style="2" customWidth="1"/>
    <col min="7430" max="7430" width="16.28515625" style="2" customWidth="1"/>
    <col min="7431" max="7431" width="8.140625" style="2" customWidth="1"/>
    <col min="7432" max="7432" width="8.28515625" style="2" customWidth="1"/>
    <col min="7433" max="7433" width="17.28515625" style="2" customWidth="1"/>
    <col min="7434" max="7434" width="17" style="2" customWidth="1"/>
    <col min="7435" max="7435" width="10.7109375" style="2" customWidth="1"/>
    <col min="7436" max="7436" width="8.7109375" style="2" customWidth="1"/>
    <col min="7437" max="7437" width="14.85546875" style="2" bestFit="1" customWidth="1"/>
    <col min="7438" max="7681" width="12.28515625" style="2"/>
    <col min="7682" max="7682" width="16.28515625" style="2" customWidth="1"/>
    <col min="7683" max="7683" width="21.42578125" style="2" customWidth="1"/>
    <col min="7684" max="7684" width="21.28515625" style="2" customWidth="1"/>
    <col min="7685" max="7685" width="19.140625" style="2" customWidth="1"/>
    <col min="7686" max="7686" width="16.28515625" style="2" customWidth="1"/>
    <col min="7687" max="7687" width="8.140625" style="2" customWidth="1"/>
    <col min="7688" max="7688" width="8.28515625" style="2" customWidth="1"/>
    <col min="7689" max="7689" width="17.28515625" style="2" customWidth="1"/>
    <col min="7690" max="7690" width="17" style="2" customWidth="1"/>
    <col min="7691" max="7691" width="10.7109375" style="2" customWidth="1"/>
    <col min="7692" max="7692" width="8.7109375" style="2" customWidth="1"/>
    <col min="7693" max="7693" width="14.85546875" style="2" bestFit="1" customWidth="1"/>
    <col min="7694" max="7937" width="12.28515625" style="2"/>
    <col min="7938" max="7938" width="16.28515625" style="2" customWidth="1"/>
    <col min="7939" max="7939" width="21.42578125" style="2" customWidth="1"/>
    <col min="7940" max="7940" width="21.28515625" style="2" customWidth="1"/>
    <col min="7941" max="7941" width="19.140625" style="2" customWidth="1"/>
    <col min="7942" max="7942" width="16.28515625" style="2" customWidth="1"/>
    <col min="7943" max="7943" width="8.140625" style="2" customWidth="1"/>
    <col min="7944" max="7944" width="8.28515625" style="2" customWidth="1"/>
    <col min="7945" max="7945" width="17.28515625" style="2" customWidth="1"/>
    <col min="7946" max="7946" width="17" style="2" customWidth="1"/>
    <col min="7947" max="7947" width="10.7109375" style="2" customWidth="1"/>
    <col min="7948" max="7948" width="8.7109375" style="2" customWidth="1"/>
    <col min="7949" max="7949" width="14.85546875" style="2" bestFit="1" customWidth="1"/>
    <col min="7950" max="8193" width="12.28515625" style="2"/>
    <col min="8194" max="8194" width="16.28515625" style="2" customWidth="1"/>
    <col min="8195" max="8195" width="21.42578125" style="2" customWidth="1"/>
    <col min="8196" max="8196" width="21.28515625" style="2" customWidth="1"/>
    <col min="8197" max="8197" width="19.140625" style="2" customWidth="1"/>
    <col min="8198" max="8198" width="16.28515625" style="2" customWidth="1"/>
    <col min="8199" max="8199" width="8.140625" style="2" customWidth="1"/>
    <col min="8200" max="8200" width="8.28515625" style="2" customWidth="1"/>
    <col min="8201" max="8201" width="17.28515625" style="2" customWidth="1"/>
    <col min="8202" max="8202" width="17" style="2" customWidth="1"/>
    <col min="8203" max="8203" width="10.7109375" style="2" customWidth="1"/>
    <col min="8204" max="8204" width="8.7109375" style="2" customWidth="1"/>
    <col min="8205" max="8205" width="14.85546875" style="2" bestFit="1" customWidth="1"/>
    <col min="8206" max="8449" width="12.28515625" style="2"/>
    <col min="8450" max="8450" width="16.28515625" style="2" customWidth="1"/>
    <col min="8451" max="8451" width="21.42578125" style="2" customWidth="1"/>
    <col min="8452" max="8452" width="21.28515625" style="2" customWidth="1"/>
    <col min="8453" max="8453" width="19.140625" style="2" customWidth="1"/>
    <col min="8454" max="8454" width="16.28515625" style="2" customWidth="1"/>
    <col min="8455" max="8455" width="8.140625" style="2" customWidth="1"/>
    <col min="8456" max="8456" width="8.28515625" style="2" customWidth="1"/>
    <col min="8457" max="8457" width="17.28515625" style="2" customWidth="1"/>
    <col min="8458" max="8458" width="17" style="2" customWidth="1"/>
    <col min="8459" max="8459" width="10.7109375" style="2" customWidth="1"/>
    <col min="8460" max="8460" width="8.7109375" style="2" customWidth="1"/>
    <col min="8461" max="8461" width="14.85546875" style="2" bestFit="1" customWidth="1"/>
    <col min="8462" max="8705" width="12.28515625" style="2"/>
    <col min="8706" max="8706" width="16.28515625" style="2" customWidth="1"/>
    <col min="8707" max="8707" width="21.42578125" style="2" customWidth="1"/>
    <col min="8708" max="8708" width="21.28515625" style="2" customWidth="1"/>
    <col min="8709" max="8709" width="19.140625" style="2" customWidth="1"/>
    <col min="8710" max="8710" width="16.28515625" style="2" customWidth="1"/>
    <col min="8711" max="8711" width="8.140625" style="2" customWidth="1"/>
    <col min="8712" max="8712" width="8.28515625" style="2" customWidth="1"/>
    <col min="8713" max="8713" width="17.28515625" style="2" customWidth="1"/>
    <col min="8714" max="8714" width="17" style="2" customWidth="1"/>
    <col min="8715" max="8715" width="10.7109375" style="2" customWidth="1"/>
    <col min="8716" max="8716" width="8.7109375" style="2" customWidth="1"/>
    <col min="8717" max="8717" width="14.85546875" style="2" bestFit="1" customWidth="1"/>
    <col min="8718" max="8961" width="12.28515625" style="2"/>
    <col min="8962" max="8962" width="16.28515625" style="2" customWidth="1"/>
    <col min="8963" max="8963" width="21.42578125" style="2" customWidth="1"/>
    <col min="8964" max="8964" width="21.28515625" style="2" customWidth="1"/>
    <col min="8965" max="8965" width="19.140625" style="2" customWidth="1"/>
    <col min="8966" max="8966" width="16.28515625" style="2" customWidth="1"/>
    <col min="8967" max="8967" width="8.140625" style="2" customWidth="1"/>
    <col min="8968" max="8968" width="8.28515625" style="2" customWidth="1"/>
    <col min="8969" max="8969" width="17.28515625" style="2" customWidth="1"/>
    <col min="8970" max="8970" width="17" style="2" customWidth="1"/>
    <col min="8971" max="8971" width="10.7109375" style="2" customWidth="1"/>
    <col min="8972" max="8972" width="8.7109375" style="2" customWidth="1"/>
    <col min="8973" max="8973" width="14.85546875" style="2" bestFit="1" customWidth="1"/>
    <col min="8974" max="9217" width="12.28515625" style="2"/>
    <col min="9218" max="9218" width="16.28515625" style="2" customWidth="1"/>
    <col min="9219" max="9219" width="21.42578125" style="2" customWidth="1"/>
    <col min="9220" max="9220" width="21.28515625" style="2" customWidth="1"/>
    <col min="9221" max="9221" width="19.140625" style="2" customWidth="1"/>
    <col min="9222" max="9222" width="16.28515625" style="2" customWidth="1"/>
    <col min="9223" max="9223" width="8.140625" style="2" customWidth="1"/>
    <col min="9224" max="9224" width="8.28515625" style="2" customWidth="1"/>
    <col min="9225" max="9225" width="17.28515625" style="2" customWidth="1"/>
    <col min="9226" max="9226" width="17" style="2" customWidth="1"/>
    <col min="9227" max="9227" width="10.7109375" style="2" customWidth="1"/>
    <col min="9228" max="9228" width="8.7109375" style="2" customWidth="1"/>
    <col min="9229" max="9229" width="14.85546875" style="2" bestFit="1" customWidth="1"/>
    <col min="9230" max="9473" width="12.28515625" style="2"/>
    <col min="9474" max="9474" width="16.28515625" style="2" customWidth="1"/>
    <col min="9475" max="9475" width="21.42578125" style="2" customWidth="1"/>
    <col min="9476" max="9476" width="21.28515625" style="2" customWidth="1"/>
    <col min="9477" max="9477" width="19.140625" style="2" customWidth="1"/>
    <col min="9478" max="9478" width="16.28515625" style="2" customWidth="1"/>
    <col min="9479" max="9479" width="8.140625" style="2" customWidth="1"/>
    <col min="9480" max="9480" width="8.28515625" style="2" customWidth="1"/>
    <col min="9481" max="9481" width="17.28515625" style="2" customWidth="1"/>
    <col min="9482" max="9482" width="17" style="2" customWidth="1"/>
    <col min="9483" max="9483" width="10.7109375" style="2" customWidth="1"/>
    <col min="9484" max="9484" width="8.7109375" style="2" customWidth="1"/>
    <col min="9485" max="9485" width="14.85546875" style="2" bestFit="1" customWidth="1"/>
    <col min="9486" max="9729" width="12.28515625" style="2"/>
    <col min="9730" max="9730" width="16.28515625" style="2" customWidth="1"/>
    <col min="9731" max="9731" width="21.42578125" style="2" customWidth="1"/>
    <col min="9732" max="9732" width="21.28515625" style="2" customWidth="1"/>
    <col min="9733" max="9733" width="19.140625" style="2" customWidth="1"/>
    <col min="9734" max="9734" width="16.28515625" style="2" customWidth="1"/>
    <col min="9735" max="9735" width="8.140625" style="2" customWidth="1"/>
    <col min="9736" max="9736" width="8.28515625" style="2" customWidth="1"/>
    <col min="9737" max="9737" width="17.28515625" style="2" customWidth="1"/>
    <col min="9738" max="9738" width="17" style="2" customWidth="1"/>
    <col min="9739" max="9739" width="10.7109375" style="2" customWidth="1"/>
    <col min="9740" max="9740" width="8.7109375" style="2" customWidth="1"/>
    <col min="9741" max="9741" width="14.85546875" style="2" bestFit="1" customWidth="1"/>
    <col min="9742" max="9985" width="12.28515625" style="2"/>
    <col min="9986" max="9986" width="16.28515625" style="2" customWidth="1"/>
    <col min="9987" max="9987" width="21.42578125" style="2" customWidth="1"/>
    <col min="9988" max="9988" width="21.28515625" style="2" customWidth="1"/>
    <col min="9989" max="9989" width="19.140625" style="2" customWidth="1"/>
    <col min="9990" max="9990" width="16.28515625" style="2" customWidth="1"/>
    <col min="9991" max="9991" width="8.140625" style="2" customWidth="1"/>
    <col min="9992" max="9992" width="8.28515625" style="2" customWidth="1"/>
    <col min="9993" max="9993" width="17.28515625" style="2" customWidth="1"/>
    <col min="9994" max="9994" width="17" style="2" customWidth="1"/>
    <col min="9995" max="9995" width="10.7109375" style="2" customWidth="1"/>
    <col min="9996" max="9996" width="8.7109375" style="2" customWidth="1"/>
    <col min="9997" max="9997" width="14.85546875" style="2" bestFit="1" customWidth="1"/>
    <col min="9998" max="10241" width="12.28515625" style="2"/>
    <col min="10242" max="10242" width="16.28515625" style="2" customWidth="1"/>
    <col min="10243" max="10243" width="21.42578125" style="2" customWidth="1"/>
    <col min="10244" max="10244" width="21.28515625" style="2" customWidth="1"/>
    <col min="10245" max="10245" width="19.140625" style="2" customWidth="1"/>
    <col min="10246" max="10246" width="16.28515625" style="2" customWidth="1"/>
    <col min="10247" max="10247" width="8.140625" style="2" customWidth="1"/>
    <col min="10248" max="10248" width="8.28515625" style="2" customWidth="1"/>
    <col min="10249" max="10249" width="17.28515625" style="2" customWidth="1"/>
    <col min="10250" max="10250" width="17" style="2" customWidth="1"/>
    <col min="10251" max="10251" width="10.7109375" style="2" customWidth="1"/>
    <col min="10252" max="10252" width="8.7109375" style="2" customWidth="1"/>
    <col min="10253" max="10253" width="14.85546875" style="2" bestFit="1" customWidth="1"/>
    <col min="10254" max="10497" width="12.28515625" style="2"/>
    <col min="10498" max="10498" width="16.28515625" style="2" customWidth="1"/>
    <col min="10499" max="10499" width="21.42578125" style="2" customWidth="1"/>
    <col min="10500" max="10500" width="21.28515625" style="2" customWidth="1"/>
    <col min="10501" max="10501" width="19.140625" style="2" customWidth="1"/>
    <col min="10502" max="10502" width="16.28515625" style="2" customWidth="1"/>
    <col min="10503" max="10503" width="8.140625" style="2" customWidth="1"/>
    <col min="10504" max="10504" width="8.28515625" style="2" customWidth="1"/>
    <col min="10505" max="10505" width="17.28515625" style="2" customWidth="1"/>
    <col min="10506" max="10506" width="17" style="2" customWidth="1"/>
    <col min="10507" max="10507" width="10.7109375" style="2" customWidth="1"/>
    <col min="10508" max="10508" width="8.7109375" style="2" customWidth="1"/>
    <col min="10509" max="10509" width="14.85546875" style="2" bestFit="1" customWidth="1"/>
    <col min="10510" max="10753" width="12.28515625" style="2"/>
    <col min="10754" max="10754" width="16.28515625" style="2" customWidth="1"/>
    <col min="10755" max="10755" width="21.42578125" style="2" customWidth="1"/>
    <col min="10756" max="10756" width="21.28515625" style="2" customWidth="1"/>
    <col min="10757" max="10757" width="19.140625" style="2" customWidth="1"/>
    <col min="10758" max="10758" width="16.28515625" style="2" customWidth="1"/>
    <col min="10759" max="10759" width="8.140625" style="2" customWidth="1"/>
    <col min="10760" max="10760" width="8.28515625" style="2" customWidth="1"/>
    <col min="10761" max="10761" width="17.28515625" style="2" customWidth="1"/>
    <col min="10762" max="10762" width="17" style="2" customWidth="1"/>
    <col min="10763" max="10763" width="10.7109375" style="2" customWidth="1"/>
    <col min="10764" max="10764" width="8.7109375" style="2" customWidth="1"/>
    <col min="10765" max="10765" width="14.85546875" style="2" bestFit="1" customWidth="1"/>
    <col min="10766" max="11009" width="12.28515625" style="2"/>
    <col min="11010" max="11010" width="16.28515625" style="2" customWidth="1"/>
    <col min="11011" max="11011" width="21.42578125" style="2" customWidth="1"/>
    <col min="11012" max="11012" width="21.28515625" style="2" customWidth="1"/>
    <col min="11013" max="11013" width="19.140625" style="2" customWidth="1"/>
    <col min="11014" max="11014" width="16.28515625" style="2" customWidth="1"/>
    <col min="11015" max="11015" width="8.140625" style="2" customWidth="1"/>
    <col min="11016" max="11016" width="8.28515625" style="2" customWidth="1"/>
    <col min="11017" max="11017" width="17.28515625" style="2" customWidth="1"/>
    <col min="11018" max="11018" width="17" style="2" customWidth="1"/>
    <col min="11019" max="11019" width="10.7109375" style="2" customWidth="1"/>
    <col min="11020" max="11020" width="8.7109375" style="2" customWidth="1"/>
    <col min="11021" max="11021" width="14.85546875" style="2" bestFit="1" customWidth="1"/>
    <col min="11022" max="11265" width="12.28515625" style="2"/>
    <col min="11266" max="11266" width="16.28515625" style="2" customWidth="1"/>
    <col min="11267" max="11267" width="21.42578125" style="2" customWidth="1"/>
    <col min="11268" max="11268" width="21.28515625" style="2" customWidth="1"/>
    <col min="11269" max="11269" width="19.140625" style="2" customWidth="1"/>
    <col min="11270" max="11270" width="16.28515625" style="2" customWidth="1"/>
    <col min="11271" max="11271" width="8.140625" style="2" customWidth="1"/>
    <col min="11272" max="11272" width="8.28515625" style="2" customWidth="1"/>
    <col min="11273" max="11273" width="17.28515625" style="2" customWidth="1"/>
    <col min="11274" max="11274" width="17" style="2" customWidth="1"/>
    <col min="11275" max="11275" width="10.7109375" style="2" customWidth="1"/>
    <col min="11276" max="11276" width="8.7109375" style="2" customWidth="1"/>
    <col min="11277" max="11277" width="14.85546875" style="2" bestFit="1" customWidth="1"/>
    <col min="11278" max="11521" width="12.28515625" style="2"/>
    <col min="11522" max="11522" width="16.28515625" style="2" customWidth="1"/>
    <col min="11523" max="11523" width="21.42578125" style="2" customWidth="1"/>
    <col min="11524" max="11524" width="21.28515625" style="2" customWidth="1"/>
    <col min="11525" max="11525" width="19.140625" style="2" customWidth="1"/>
    <col min="11526" max="11526" width="16.28515625" style="2" customWidth="1"/>
    <col min="11527" max="11527" width="8.140625" style="2" customWidth="1"/>
    <col min="11528" max="11528" width="8.28515625" style="2" customWidth="1"/>
    <col min="11529" max="11529" width="17.28515625" style="2" customWidth="1"/>
    <col min="11530" max="11530" width="17" style="2" customWidth="1"/>
    <col min="11531" max="11531" width="10.7109375" style="2" customWidth="1"/>
    <col min="11532" max="11532" width="8.7109375" style="2" customWidth="1"/>
    <col min="11533" max="11533" width="14.85546875" style="2" bestFit="1" customWidth="1"/>
    <col min="11534" max="11777" width="12.28515625" style="2"/>
    <col min="11778" max="11778" width="16.28515625" style="2" customWidth="1"/>
    <col min="11779" max="11779" width="21.42578125" style="2" customWidth="1"/>
    <col min="11780" max="11780" width="21.28515625" style="2" customWidth="1"/>
    <col min="11781" max="11781" width="19.140625" style="2" customWidth="1"/>
    <col min="11782" max="11782" width="16.28515625" style="2" customWidth="1"/>
    <col min="11783" max="11783" width="8.140625" style="2" customWidth="1"/>
    <col min="11784" max="11784" width="8.28515625" style="2" customWidth="1"/>
    <col min="11785" max="11785" width="17.28515625" style="2" customWidth="1"/>
    <col min="11786" max="11786" width="17" style="2" customWidth="1"/>
    <col min="11787" max="11787" width="10.7109375" style="2" customWidth="1"/>
    <col min="11788" max="11788" width="8.7109375" style="2" customWidth="1"/>
    <col min="11789" max="11789" width="14.85546875" style="2" bestFit="1" customWidth="1"/>
    <col min="11790" max="12033" width="12.28515625" style="2"/>
    <col min="12034" max="12034" width="16.28515625" style="2" customWidth="1"/>
    <col min="12035" max="12035" width="21.42578125" style="2" customWidth="1"/>
    <col min="12036" max="12036" width="21.28515625" style="2" customWidth="1"/>
    <col min="12037" max="12037" width="19.140625" style="2" customWidth="1"/>
    <col min="12038" max="12038" width="16.28515625" style="2" customWidth="1"/>
    <col min="12039" max="12039" width="8.140625" style="2" customWidth="1"/>
    <col min="12040" max="12040" width="8.28515625" style="2" customWidth="1"/>
    <col min="12041" max="12041" width="17.28515625" style="2" customWidth="1"/>
    <col min="12042" max="12042" width="17" style="2" customWidth="1"/>
    <col min="12043" max="12043" width="10.7109375" style="2" customWidth="1"/>
    <col min="12044" max="12044" width="8.7109375" style="2" customWidth="1"/>
    <col min="12045" max="12045" width="14.85546875" style="2" bestFit="1" customWidth="1"/>
    <col min="12046" max="12289" width="12.28515625" style="2"/>
    <col min="12290" max="12290" width="16.28515625" style="2" customWidth="1"/>
    <col min="12291" max="12291" width="21.42578125" style="2" customWidth="1"/>
    <col min="12292" max="12292" width="21.28515625" style="2" customWidth="1"/>
    <col min="12293" max="12293" width="19.140625" style="2" customWidth="1"/>
    <col min="12294" max="12294" width="16.28515625" style="2" customWidth="1"/>
    <col min="12295" max="12295" width="8.140625" style="2" customWidth="1"/>
    <col min="12296" max="12296" width="8.28515625" style="2" customWidth="1"/>
    <col min="12297" max="12297" width="17.28515625" style="2" customWidth="1"/>
    <col min="12298" max="12298" width="17" style="2" customWidth="1"/>
    <col min="12299" max="12299" width="10.7109375" style="2" customWidth="1"/>
    <col min="12300" max="12300" width="8.7109375" style="2" customWidth="1"/>
    <col min="12301" max="12301" width="14.85546875" style="2" bestFit="1" customWidth="1"/>
    <col min="12302" max="12545" width="12.28515625" style="2"/>
    <col min="12546" max="12546" width="16.28515625" style="2" customWidth="1"/>
    <col min="12547" max="12547" width="21.42578125" style="2" customWidth="1"/>
    <col min="12548" max="12548" width="21.28515625" style="2" customWidth="1"/>
    <col min="12549" max="12549" width="19.140625" style="2" customWidth="1"/>
    <col min="12550" max="12550" width="16.28515625" style="2" customWidth="1"/>
    <col min="12551" max="12551" width="8.140625" style="2" customWidth="1"/>
    <col min="12552" max="12552" width="8.28515625" style="2" customWidth="1"/>
    <col min="12553" max="12553" width="17.28515625" style="2" customWidth="1"/>
    <col min="12554" max="12554" width="17" style="2" customWidth="1"/>
    <col min="12555" max="12555" width="10.7109375" style="2" customWidth="1"/>
    <col min="12556" max="12556" width="8.7109375" style="2" customWidth="1"/>
    <col min="12557" max="12557" width="14.85546875" style="2" bestFit="1" customWidth="1"/>
    <col min="12558" max="12801" width="12.28515625" style="2"/>
    <col min="12802" max="12802" width="16.28515625" style="2" customWidth="1"/>
    <col min="12803" max="12803" width="21.42578125" style="2" customWidth="1"/>
    <col min="12804" max="12804" width="21.28515625" style="2" customWidth="1"/>
    <col min="12805" max="12805" width="19.140625" style="2" customWidth="1"/>
    <col min="12806" max="12806" width="16.28515625" style="2" customWidth="1"/>
    <col min="12807" max="12807" width="8.140625" style="2" customWidth="1"/>
    <col min="12808" max="12808" width="8.28515625" style="2" customWidth="1"/>
    <col min="12809" max="12809" width="17.28515625" style="2" customWidth="1"/>
    <col min="12810" max="12810" width="17" style="2" customWidth="1"/>
    <col min="12811" max="12811" width="10.7109375" style="2" customWidth="1"/>
    <col min="12812" max="12812" width="8.7109375" style="2" customWidth="1"/>
    <col min="12813" max="12813" width="14.85546875" style="2" bestFit="1" customWidth="1"/>
    <col min="12814" max="13057" width="12.28515625" style="2"/>
    <col min="13058" max="13058" width="16.28515625" style="2" customWidth="1"/>
    <col min="13059" max="13059" width="21.42578125" style="2" customWidth="1"/>
    <col min="13060" max="13060" width="21.28515625" style="2" customWidth="1"/>
    <col min="13061" max="13061" width="19.140625" style="2" customWidth="1"/>
    <col min="13062" max="13062" width="16.28515625" style="2" customWidth="1"/>
    <col min="13063" max="13063" width="8.140625" style="2" customWidth="1"/>
    <col min="13064" max="13064" width="8.28515625" style="2" customWidth="1"/>
    <col min="13065" max="13065" width="17.28515625" style="2" customWidth="1"/>
    <col min="13066" max="13066" width="17" style="2" customWidth="1"/>
    <col min="13067" max="13067" width="10.7109375" style="2" customWidth="1"/>
    <col min="13068" max="13068" width="8.7109375" style="2" customWidth="1"/>
    <col min="13069" max="13069" width="14.85546875" style="2" bestFit="1" customWidth="1"/>
    <col min="13070" max="13313" width="12.28515625" style="2"/>
    <col min="13314" max="13314" width="16.28515625" style="2" customWidth="1"/>
    <col min="13315" max="13315" width="21.42578125" style="2" customWidth="1"/>
    <col min="13316" max="13316" width="21.28515625" style="2" customWidth="1"/>
    <col min="13317" max="13317" width="19.140625" style="2" customWidth="1"/>
    <col min="13318" max="13318" width="16.28515625" style="2" customWidth="1"/>
    <col min="13319" max="13319" width="8.140625" style="2" customWidth="1"/>
    <col min="13320" max="13320" width="8.28515625" style="2" customWidth="1"/>
    <col min="13321" max="13321" width="17.28515625" style="2" customWidth="1"/>
    <col min="13322" max="13322" width="17" style="2" customWidth="1"/>
    <col min="13323" max="13323" width="10.7109375" style="2" customWidth="1"/>
    <col min="13324" max="13324" width="8.7109375" style="2" customWidth="1"/>
    <col min="13325" max="13325" width="14.85546875" style="2" bestFit="1" customWidth="1"/>
    <col min="13326" max="13569" width="12.28515625" style="2"/>
    <col min="13570" max="13570" width="16.28515625" style="2" customWidth="1"/>
    <col min="13571" max="13571" width="21.42578125" style="2" customWidth="1"/>
    <col min="13572" max="13572" width="21.28515625" style="2" customWidth="1"/>
    <col min="13573" max="13573" width="19.140625" style="2" customWidth="1"/>
    <col min="13574" max="13574" width="16.28515625" style="2" customWidth="1"/>
    <col min="13575" max="13575" width="8.140625" style="2" customWidth="1"/>
    <col min="13576" max="13576" width="8.28515625" style="2" customWidth="1"/>
    <col min="13577" max="13577" width="17.28515625" style="2" customWidth="1"/>
    <col min="13578" max="13578" width="17" style="2" customWidth="1"/>
    <col min="13579" max="13579" width="10.7109375" style="2" customWidth="1"/>
    <col min="13580" max="13580" width="8.7109375" style="2" customWidth="1"/>
    <col min="13581" max="13581" width="14.85546875" style="2" bestFit="1" customWidth="1"/>
    <col min="13582" max="13825" width="12.28515625" style="2"/>
    <col min="13826" max="13826" width="16.28515625" style="2" customWidth="1"/>
    <col min="13827" max="13827" width="21.42578125" style="2" customWidth="1"/>
    <col min="13828" max="13828" width="21.28515625" style="2" customWidth="1"/>
    <col min="13829" max="13829" width="19.140625" style="2" customWidth="1"/>
    <col min="13830" max="13830" width="16.28515625" style="2" customWidth="1"/>
    <col min="13831" max="13831" width="8.140625" style="2" customWidth="1"/>
    <col min="13832" max="13832" width="8.28515625" style="2" customWidth="1"/>
    <col min="13833" max="13833" width="17.28515625" style="2" customWidth="1"/>
    <col min="13834" max="13834" width="17" style="2" customWidth="1"/>
    <col min="13835" max="13835" width="10.7109375" style="2" customWidth="1"/>
    <col min="13836" max="13836" width="8.7109375" style="2" customWidth="1"/>
    <col min="13837" max="13837" width="14.85546875" style="2" bestFit="1" customWidth="1"/>
    <col min="13838" max="14081" width="12.28515625" style="2"/>
    <col min="14082" max="14082" width="16.28515625" style="2" customWidth="1"/>
    <col min="14083" max="14083" width="21.42578125" style="2" customWidth="1"/>
    <col min="14084" max="14084" width="21.28515625" style="2" customWidth="1"/>
    <col min="14085" max="14085" width="19.140625" style="2" customWidth="1"/>
    <col min="14086" max="14086" width="16.28515625" style="2" customWidth="1"/>
    <col min="14087" max="14087" width="8.140625" style="2" customWidth="1"/>
    <col min="14088" max="14088" width="8.28515625" style="2" customWidth="1"/>
    <col min="14089" max="14089" width="17.28515625" style="2" customWidth="1"/>
    <col min="14090" max="14090" width="17" style="2" customWidth="1"/>
    <col min="14091" max="14091" width="10.7109375" style="2" customWidth="1"/>
    <col min="14092" max="14092" width="8.7109375" style="2" customWidth="1"/>
    <col min="14093" max="14093" width="14.85546875" style="2" bestFit="1" customWidth="1"/>
    <col min="14094" max="14337" width="12.28515625" style="2"/>
    <col min="14338" max="14338" width="16.28515625" style="2" customWidth="1"/>
    <col min="14339" max="14339" width="21.42578125" style="2" customWidth="1"/>
    <col min="14340" max="14340" width="21.28515625" style="2" customWidth="1"/>
    <col min="14341" max="14341" width="19.140625" style="2" customWidth="1"/>
    <col min="14342" max="14342" width="16.28515625" style="2" customWidth="1"/>
    <col min="14343" max="14343" width="8.140625" style="2" customWidth="1"/>
    <col min="14344" max="14344" width="8.28515625" style="2" customWidth="1"/>
    <col min="14345" max="14345" width="17.28515625" style="2" customWidth="1"/>
    <col min="14346" max="14346" width="17" style="2" customWidth="1"/>
    <col min="14347" max="14347" width="10.7109375" style="2" customWidth="1"/>
    <col min="14348" max="14348" width="8.7109375" style="2" customWidth="1"/>
    <col min="14349" max="14349" width="14.85546875" style="2" bestFit="1" customWidth="1"/>
    <col min="14350" max="14593" width="12.28515625" style="2"/>
    <col min="14594" max="14594" width="16.28515625" style="2" customWidth="1"/>
    <col min="14595" max="14595" width="21.42578125" style="2" customWidth="1"/>
    <col min="14596" max="14596" width="21.28515625" style="2" customWidth="1"/>
    <col min="14597" max="14597" width="19.140625" style="2" customWidth="1"/>
    <col min="14598" max="14598" width="16.28515625" style="2" customWidth="1"/>
    <col min="14599" max="14599" width="8.140625" style="2" customWidth="1"/>
    <col min="14600" max="14600" width="8.28515625" style="2" customWidth="1"/>
    <col min="14601" max="14601" width="17.28515625" style="2" customWidth="1"/>
    <col min="14602" max="14602" width="17" style="2" customWidth="1"/>
    <col min="14603" max="14603" width="10.7109375" style="2" customWidth="1"/>
    <col min="14604" max="14604" width="8.7109375" style="2" customWidth="1"/>
    <col min="14605" max="14605" width="14.85546875" style="2" bestFit="1" customWidth="1"/>
    <col min="14606" max="14849" width="12.28515625" style="2"/>
    <col min="14850" max="14850" width="16.28515625" style="2" customWidth="1"/>
    <col min="14851" max="14851" width="21.42578125" style="2" customWidth="1"/>
    <col min="14852" max="14852" width="21.28515625" style="2" customWidth="1"/>
    <col min="14853" max="14853" width="19.140625" style="2" customWidth="1"/>
    <col min="14854" max="14854" width="16.28515625" style="2" customWidth="1"/>
    <col min="14855" max="14855" width="8.140625" style="2" customWidth="1"/>
    <col min="14856" max="14856" width="8.28515625" style="2" customWidth="1"/>
    <col min="14857" max="14857" width="17.28515625" style="2" customWidth="1"/>
    <col min="14858" max="14858" width="17" style="2" customWidth="1"/>
    <col min="14859" max="14859" width="10.7109375" style="2" customWidth="1"/>
    <col min="14860" max="14860" width="8.7109375" style="2" customWidth="1"/>
    <col min="14861" max="14861" width="14.85546875" style="2" bestFit="1" customWidth="1"/>
    <col min="14862" max="15105" width="12.28515625" style="2"/>
    <col min="15106" max="15106" width="16.28515625" style="2" customWidth="1"/>
    <col min="15107" max="15107" width="21.42578125" style="2" customWidth="1"/>
    <col min="15108" max="15108" width="21.28515625" style="2" customWidth="1"/>
    <col min="15109" max="15109" width="19.140625" style="2" customWidth="1"/>
    <col min="15110" max="15110" width="16.28515625" style="2" customWidth="1"/>
    <col min="15111" max="15111" width="8.140625" style="2" customWidth="1"/>
    <col min="15112" max="15112" width="8.28515625" style="2" customWidth="1"/>
    <col min="15113" max="15113" width="17.28515625" style="2" customWidth="1"/>
    <col min="15114" max="15114" width="17" style="2" customWidth="1"/>
    <col min="15115" max="15115" width="10.7109375" style="2" customWidth="1"/>
    <col min="15116" max="15116" width="8.7109375" style="2" customWidth="1"/>
    <col min="15117" max="15117" width="14.85546875" style="2" bestFit="1" customWidth="1"/>
    <col min="15118" max="15361" width="12.28515625" style="2"/>
    <col min="15362" max="15362" width="16.28515625" style="2" customWidth="1"/>
    <col min="15363" max="15363" width="21.42578125" style="2" customWidth="1"/>
    <col min="15364" max="15364" width="21.28515625" style="2" customWidth="1"/>
    <col min="15365" max="15365" width="19.140625" style="2" customWidth="1"/>
    <col min="15366" max="15366" width="16.28515625" style="2" customWidth="1"/>
    <col min="15367" max="15367" width="8.140625" style="2" customWidth="1"/>
    <col min="15368" max="15368" width="8.28515625" style="2" customWidth="1"/>
    <col min="15369" max="15369" width="17.28515625" style="2" customWidth="1"/>
    <col min="15370" max="15370" width="17" style="2" customWidth="1"/>
    <col min="15371" max="15371" width="10.7109375" style="2" customWidth="1"/>
    <col min="15372" max="15372" width="8.7109375" style="2" customWidth="1"/>
    <col min="15373" max="15373" width="14.85546875" style="2" bestFit="1" customWidth="1"/>
    <col min="15374" max="15617" width="12.28515625" style="2"/>
    <col min="15618" max="15618" width="16.28515625" style="2" customWidth="1"/>
    <col min="15619" max="15619" width="21.42578125" style="2" customWidth="1"/>
    <col min="15620" max="15620" width="21.28515625" style="2" customWidth="1"/>
    <col min="15621" max="15621" width="19.140625" style="2" customWidth="1"/>
    <col min="15622" max="15622" width="16.28515625" style="2" customWidth="1"/>
    <col min="15623" max="15623" width="8.140625" style="2" customWidth="1"/>
    <col min="15624" max="15624" width="8.28515625" style="2" customWidth="1"/>
    <col min="15625" max="15625" width="17.28515625" style="2" customWidth="1"/>
    <col min="15626" max="15626" width="17" style="2" customWidth="1"/>
    <col min="15627" max="15627" width="10.7109375" style="2" customWidth="1"/>
    <col min="15628" max="15628" width="8.7109375" style="2" customWidth="1"/>
    <col min="15629" max="15629" width="14.85546875" style="2" bestFit="1" customWidth="1"/>
    <col min="15630" max="16384" width="12.28515625" style="2"/>
  </cols>
  <sheetData>
    <row r="1" spans="1:291" s="1" customFormat="1" ht="26.25" customHeight="1" x14ac:dyDescent="0.3">
      <c r="A1" s="127" t="s">
        <v>21</v>
      </c>
      <c r="B1" s="127"/>
      <c r="C1" s="127"/>
      <c r="D1" s="127"/>
      <c r="E1" s="127"/>
      <c r="F1" s="127"/>
      <c r="G1" s="127"/>
    </row>
    <row r="2" spans="1:291" s="1" customFormat="1" ht="11.25" customHeight="1" x14ac:dyDescent="0.3">
      <c r="A2" s="132"/>
      <c r="B2" s="132"/>
      <c r="C2" s="132"/>
      <c r="D2" s="132"/>
      <c r="E2" s="132"/>
      <c r="F2" s="132"/>
      <c r="G2" s="132"/>
    </row>
    <row r="3" spans="1:291" s="1" customFormat="1" ht="33" customHeight="1" x14ac:dyDescent="0.3">
      <c r="A3" s="133" t="s">
        <v>0</v>
      </c>
      <c r="B3" s="133"/>
      <c r="C3" s="128" t="s">
        <v>43</v>
      </c>
      <c r="D3" s="128"/>
      <c r="E3" s="128"/>
      <c r="F3" s="128"/>
      <c r="G3" s="128"/>
    </row>
    <row r="4" spans="1:291" s="1" customFormat="1" ht="152.1" customHeight="1" x14ac:dyDescent="0.3">
      <c r="A4" s="133" t="s">
        <v>1</v>
      </c>
      <c r="B4" s="133"/>
      <c r="C4" s="129" t="s">
        <v>42</v>
      </c>
      <c r="D4" s="129"/>
      <c r="E4" s="129"/>
      <c r="F4" s="129"/>
      <c r="G4" s="129"/>
    </row>
    <row r="5" spans="1:291" s="1" customFormat="1" ht="35.25" customHeight="1" x14ac:dyDescent="0.3">
      <c r="A5" s="133" t="s">
        <v>2</v>
      </c>
      <c r="B5" s="133"/>
      <c r="C5" s="130">
        <v>382832288</v>
      </c>
      <c r="D5" s="130"/>
      <c r="E5" s="130"/>
      <c r="F5" s="130"/>
      <c r="G5" s="130"/>
    </row>
    <row r="6" spans="1:291" s="1" customFormat="1" ht="27.6" customHeight="1" x14ac:dyDescent="0.3">
      <c r="A6" s="133" t="s">
        <v>3</v>
      </c>
      <c r="B6" s="133"/>
      <c r="C6" s="131" t="s">
        <v>44</v>
      </c>
      <c r="D6" s="131"/>
      <c r="E6" s="131"/>
      <c r="F6" s="131"/>
      <c r="G6" s="131"/>
    </row>
    <row r="7" spans="1:291" ht="13.5" customHeight="1" x14ac:dyDescent="0.25">
      <c r="A7" s="134"/>
      <c r="B7" s="134"/>
      <c r="C7" s="134"/>
      <c r="D7" s="134"/>
      <c r="E7" s="134"/>
      <c r="F7" s="134"/>
      <c r="G7" s="134"/>
    </row>
    <row r="8" spans="1:291" ht="27" customHeight="1" thickBot="1" x14ac:dyDescent="0.3">
      <c r="A8" s="157" t="s">
        <v>184</v>
      </c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8"/>
      <c r="AP8" s="158"/>
      <c r="AQ8" s="158"/>
      <c r="AR8" s="158"/>
      <c r="AS8" s="158"/>
      <c r="AT8" s="158"/>
      <c r="AU8" s="158"/>
      <c r="AV8" s="158"/>
      <c r="AW8" s="158"/>
      <c r="AX8" s="158"/>
      <c r="AY8" s="158"/>
      <c r="AZ8" s="158"/>
      <c r="BA8" s="158"/>
      <c r="BB8" s="158"/>
      <c r="BC8" s="158"/>
      <c r="BD8" s="158"/>
      <c r="BE8" s="158"/>
      <c r="BF8" s="158"/>
      <c r="BG8" s="158"/>
      <c r="BH8" s="158"/>
      <c r="BI8" s="158"/>
      <c r="BJ8" s="158"/>
      <c r="BK8" s="158"/>
      <c r="BL8" s="158"/>
      <c r="BM8" s="158"/>
      <c r="BN8" s="158"/>
      <c r="BO8" s="158"/>
      <c r="BP8" s="158"/>
      <c r="BQ8" s="158"/>
      <c r="BR8" s="158"/>
      <c r="BS8" s="158"/>
      <c r="BT8" s="158"/>
      <c r="BU8" s="158"/>
      <c r="BV8" s="158"/>
      <c r="BW8" s="158"/>
      <c r="BX8" s="158"/>
      <c r="BY8" s="158"/>
      <c r="BZ8" s="158"/>
      <c r="CA8" s="158"/>
      <c r="CB8" s="158"/>
      <c r="CC8" s="158"/>
      <c r="CD8" s="158"/>
      <c r="CE8" s="158"/>
      <c r="CF8" s="158"/>
      <c r="CG8" s="158"/>
      <c r="CH8" s="158"/>
      <c r="CI8" s="158"/>
      <c r="CJ8" s="158"/>
      <c r="CK8" s="158"/>
      <c r="CL8" s="158"/>
      <c r="CM8" s="158"/>
      <c r="CN8" s="158"/>
      <c r="CO8" s="158"/>
      <c r="CP8" s="158"/>
      <c r="CQ8" s="158"/>
      <c r="CR8" s="158"/>
      <c r="CS8" s="158"/>
      <c r="CT8" s="158"/>
      <c r="CU8" s="158"/>
      <c r="CV8" s="158"/>
      <c r="CW8" s="158"/>
      <c r="CX8" s="158"/>
      <c r="CY8" s="158"/>
      <c r="CZ8" s="158"/>
      <c r="DA8" s="158"/>
      <c r="DB8" s="158"/>
      <c r="DC8" s="158"/>
      <c r="DD8" s="158"/>
      <c r="DE8" s="158"/>
      <c r="DF8" s="158"/>
      <c r="DG8" s="158"/>
      <c r="DH8" s="158"/>
      <c r="DI8" s="158"/>
      <c r="DJ8" s="158"/>
      <c r="DK8" s="158"/>
      <c r="DL8" s="158"/>
      <c r="DM8" s="158"/>
      <c r="DN8" s="158"/>
      <c r="DO8" s="158"/>
      <c r="DP8" s="158"/>
      <c r="DQ8" s="158"/>
      <c r="DR8" s="158"/>
      <c r="DS8" s="158"/>
      <c r="DT8" s="158"/>
      <c r="DU8" s="158"/>
      <c r="DV8" s="158"/>
      <c r="DW8" s="158"/>
      <c r="DX8" s="158"/>
      <c r="DY8" s="158"/>
      <c r="DZ8" s="158"/>
      <c r="EA8" s="158"/>
      <c r="EB8" s="158"/>
      <c r="EC8" s="158"/>
      <c r="ED8" s="158"/>
      <c r="EE8" s="158"/>
      <c r="EF8" s="158"/>
      <c r="EG8" s="158"/>
      <c r="EH8" s="158"/>
      <c r="EI8" s="158"/>
      <c r="EJ8" s="158"/>
      <c r="EK8" s="158"/>
      <c r="EL8" s="158"/>
      <c r="EM8" s="158"/>
      <c r="EN8" s="158"/>
      <c r="EO8" s="158"/>
      <c r="EP8" s="158"/>
      <c r="EQ8" s="158"/>
      <c r="ER8" s="158"/>
      <c r="ES8" s="158"/>
      <c r="ET8" s="158"/>
      <c r="EU8" s="158"/>
      <c r="EV8" s="158"/>
      <c r="EW8" s="158"/>
      <c r="EX8" s="158"/>
      <c r="EY8" s="158"/>
      <c r="EZ8" s="158"/>
      <c r="FA8" s="158"/>
      <c r="FB8" s="158"/>
      <c r="FC8" s="158"/>
      <c r="FD8" s="158"/>
      <c r="FE8" s="158"/>
      <c r="FF8" s="158"/>
      <c r="FG8" s="158"/>
      <c r="FH8" s="158"/>
      <c r="FI8" s="158"/>
      <c r="FJ8" s="158"/>
      <c r="FK8" s="158"/>
      <c r="FL8" s="158"/>
      <c r="FM8" s="158"/>
      <c r="FN8" s="158"/>
      <c r="FO8" s="158"/>
      <c r="FP8" s="158"/>
      <c r="FQ8" s="158"/>
      <c r="FR8" s="158"/>
      <c r="FS8" s="158"/>
      <c r="FT8" s="158"/>
      <c r="FU8" s="158"/>
      <c r="FV8" s="158"/>
      <c r="FW8" s="158"/>
      <c r="FX8" s="158"/>
      <c r="FY8" s="158"/>
      <c r="FZ8" s="158"/>
      <c r="GA8" s="158"/>
      <c r="GB8" s="158"/>
      <c r="GC8" s="158"/>
      <c r="GD8" s="158"/>
      <c r="GE8" s="158"/>
      <c r="GF8" s="158"/>
      <c r="GG8" s="158"/>
      <c r="GH8" s="158"/>
      <c r="GI8" s="158"/>
      <c r="GJ8" s="158"/>
      <c r="GK8" s="158"/>
      <c r="GL8" s="158"/>
      <c r="GM8" s="158"/>
      <c r="GN8" s="158"/>
      <c r="GO8" s="158"/>
      <c r="GP8" s="158"/>
      <c r="GQ8" s="158"/>
      <c r="GR8" s="158"/>
      <c r="GS8" s="158"/>
      <c r="GT8" s="158"/>
      <c r="GU8" s="158"/>
      <c r="GV8" s="158"/>
      <c r="GW8" s="158"/>
      <c r="GX8" s="158"/>
      <c r="GY8" s="158"/>
      <c r="GZ8" s="158"/>
      <c r="HA8" s="158"/>
      <c r="HB8" s="158"/>
      <c r="HC8" s="158"/>
      <c r="HD8" s="158"/>
      <c r="HE8" s="158"/>
      <c r="HF8" s="158"/>
      <c r="HG8" s="158"/>
      <c r="HH8" s="158"/>
      <c r="HI8" s="158"/>
      <c r="HJ8" s="158"/>
      <c r="HK8" s="158"/>
      <c r="HL8" s="158"/>
      <c r="HM8" s="158"/>
      <c r="HN8" s="158"/>
      <c r="HO8" s="158"/>
      <c r="HP8" s="158"/>
      <c r="HQ8" s="158"/>
      <c r="HR8" s="158"/>
      <c r="HS8" s="158"/>
      <c r="HT8" s="158"/>
      <c r="HU8" s="158"/>
      <c r="HV8" s="158"/>
      <c r="HW8" s="158"/>
      <c r="HX8" s="158"/>
      <c r="HY8" s="158"/>
      <c r="HZ8" s="158"/>
      <c r="IA8" s="158"/>
      <c r="IB8" s="158"/>
      <c r="IC8" s="158"/>
      <c r="ID8" s="158"/>
      <c r="IE8" s="158"/>
      <c r="IF8" s="158"/>
      <c r="IG8" s="158"/>
      <c r="IH8" s="158"/>
      <c r="II8" s="158"/>
      <c r="IJ8" s="158"/>
      <c r="IK8" s="158"/>
      <c r="IL8" s="158"/>
      <c r="IM8" s="158"/>
      <c r="IN8" s="158"/>
      <c r="IO8" s="158"/>
      <c r="IP8" s="158"/>
      <c r="IQ8" s="158"/>
      <c r="IR8" s="158"/>
      <c r="IS8" s="158"/>
      <c r="IT8" s="158"/>
      <c r="IU8" s="158"/>
      <c r="IV8" s="158"/>
      <c r="IW8" s="158"/>
      <c r="IX8" s="158"/>
      <c r="IY8" s="158"/>
      <c r="IZ8" s="158"/>
      <c r="JA8" s="158"/>
      <c r="JB8" s="158"/>
      <c r="JC8" s="158"/>
      <c r="JD8" s="158"/>
      <c r="JE8" s="158"/>
      <c r="JF8" s="158"/>
      <c r="JG8" s="158"/>
      <c r="JH8" s="158"/>
      <c r="JI8" s="158"/>
      <c r="JJ8" s="158"/>
      <c r="JK8" s="158"/>
      <c r="JL8" s="158"/>
      <c r="JM8" s="158"/>
      <c r="JN8" s="158"/>
      <c r="JO8" s="158"/>
      <c r="JP8" s="158"/>
      <c r="JQ8" s="158"/>
      <c r="JR8" s="158"/>
      <c r="JS8" s="158"/>
      <c r="JT8" s="158"/>
      <c r="JU8" s="158"/>
      <c r="JV8" s="158"/>
      <c r="JW8" s="158"/>
      <c r="JX8" s="158"/>
      <c r="JY8" s="158"/>
      <c r="JZ8" s="158"/>
      <c r="KA8" s="158"/>
      <c r="KB8" s="158"/>
      <c r="KC8" s="158"/>
      <c r="KD8" s="158"/>
      <c r="KE8" s="158"/>
    </row>
    <row r="9" spans="1:291" ht="27.95" customHeight="1" x14ac:dyDescent="0.25">
      <c r="A9" s="135" t="s">
        <v>4</v>
      </c>
      <c r="B9" s="136"/>
      <c r="C9" s="136"/>
      <c r="D9" s="109" t="s">
        <v>45</v>
      </c>
      <c r="E9" s="110"/>
      <c r="F9" s="110"/>
      <c r="G9" s="111"/>
      <c r="H9" s="109" t="s">
        <v>99</v>
      </c>
      <c r="I9" s="110"/>
      <c r="J9" s="110"/>
      <c r="K9" s="111"/>
      <c r="L9" s="109" t="s">
        <v>100</v>
      </c>
      <c r="M9" s="110"/>
      <c r="N9" s="110"/>
      <c r="O9" s="111"/>
      <c r="P9" s="109" t="s">
        <v>101</v>
      </c>
      <c r="Q9" s="110"/>
      <c r="R9" s="110"/>
      <c r="S9" s="111"/>
      <c r="T9" s="109" t="s">
        <v>102</v>
      </c>
      <c r="U9" s="110"/>
      <c r="V9" s="110"/>
      <c r="W9" s="111"/>
      <c r="X9" s="109" t="s">
        <v>103</v>
      </c>
      <c r="Y9" s="110"/>
      <c r="Z9" s="110"/>
      <c r="AA9" s="111"/>
      <c r="AB9" s="109" t="s">
        <v>104</v>
      </c>
      <c r="AC9" s="110"/>
      <c r="AD9" s="110"/>
      <c r="AE9" s="111"/>
      <c r="AF9" s="109" t="s">
        <v>105</v>
      </c>
      <c r="AG9" s="110"/>
      <c r="AH9" s="110"/>
      <c r="AI9" s="111"/>
      <c r="AJ9" s="109" t="s">
        <v>106</v>
      </c>
      <c r="AK9" s="110"/>
      <c r="AL9" s="110"/>
      <c r="AM9" s="111"/>
      <c r="AN9" s="109" t="s">
        <v>107</v>
      </c>
      <c r="AO9" s="110"/>
      <c r="AP9" s="110"/>
      <c r="AQ9" s="111"/>
      <c r="AR9" s="109" t="s">
        <v>108</v>
      </c>
      <c r="AS9" s="110"/>
      <c r="AT9" s="110"/>
      <c r="AU9" s="111"/>
      <c r="AV9" s="109" t="s">
        <v>109</v>
      </c>
      <c r="AW9" s="110"/>
      <c r="AX9" s="110"/>
      <c r="AY9" s="111"/>
      <c r="AZ9" s="109" t="s">
        <v>110</v>
      </c>
      <c r="BA9" s="110"/>
      <c r="BB9" s="110"/>
      <c r="BC9" s="111"/>
      <c r="BD9" s="109" t="s">
        <v>111</v>
      </c>
      <c r="BE9" s="110"/>
      <c r="BF9" s="110"/>
      <c r="BG9" s="111"/>
      <c r="BH9" s="109" t="s">
        <v>112</v>
      </c>
      <c r="BI9" s="110"/>
      <c r="BJ9" s="110"/>
      <c r="BK9" s="111"/>
      <c r="BL9" s="109" t="s">
        <v>113</v>
      </c>
      <c r="BM9" s="110"/>
      <c r="BN9" s="110"/>
      <c r="BO9" s="111"/>
      <c r="BP9" s="109" t="s">
        <v>114</v>
      </c>
      <c r="BQ9" s="110"/>
      <c r="BR9" s="110"/>
      <c r="BS9" s="111"/>
      <c r="BT9" s="109" t="s">
        <v>115</v>
      </c>
      <c r="BU9" s="110"/>
      <c r="BV9" s="110"/>
      <c r="BW9" s="111"/>
      <c r="BX9" s="109" t="s">
        <v>116</v>
      </c>
      <c r="BY9" s="110"/>
      <c r="BZ9" s="110"/>
      <c r="CA9" s="111"/>
      <c r="CB9" s="109" t="s">
        <v>117</v>
      </c>
      <c r="CC9" s="110"/>
      <c r="CD9" s="110"/>
      <c r="CE9" s="111"/>
      <c r="CF9" s="102" t="s">
        <v>187</v>
      </c>
      <c r="CG9" s="102"/>
      <c r="CH9" s="102"/>
      <c r="CI9" s="102"/>
      <c r="CJ9" s="102" t="s">
        <v>188</v>
      </c>
      <c r="CK9" s="102"/>
      <c r="CL9" s="102"/>
      <c r="CM9" s="102"/>
      <c r="CN9" s="102" t="s">
        <v>189</v>
      </c>
      <c r="CO9" s="102"/>
      <c r="CP9" s="102"/>
      <c r="CQ9" s="102"/>
      <c r="CR9" s="102" t="s">
        <v>190</v>
      </c>
      <c r="CS9" s="102"/>
      <c r="CT9" s="102"/>
      <c r="CU9" s="102"/>
      <c r="CV9" s="102" t="s">
        <v>191</v>
      </c>
      <c r="CW9" s="102"/>
      <c r="CX9" s="102"/>
      <c r="CY9" s="102"/>
      <c r="CZ9" s="102" t="s">
        <v>192</v>
      </c>
      <c r="DA9" s="102"/>
      <c r="DB9" s="102"/>
      <c r="DC9" s="102"/>
      <c r="DD9" s="102" t="s">
        <v>193</v>
      </c>
      <c r="DE9" s="102"/>
      <c r="DF9" s="102"/>
      <c r="DG9" s="102"/>
      <c r="DH9" s="102" t="s">
        <v>194</v>
      </c>
      <c r="DI9" s="102"/>
      <c r="DJ9" s="102"/>
      <c r="DK9" s="102"/>
      <c r="DL9" s="102" t="s">
        <v>195</v>
      </c>
      <c r="DM9" s="102"/>
      <c r="DN9" s="102"/>
      <c r="DO9" s="102"/>
      <c r="DP9" s="102" t="s">
        <v>196</v>
      </c>
      <c r="DQ9" s="102"/>
      <c r="DR9" s="102"/>
      <c r="DS9" s="102"/>
      <c r="DT9" s="102" t="s">
        <v>197</v>
      </c>
      <c r="DU9" s="102"/>
      <c r="DV9" s="102"/>
      <c r="DW9" s="102"/>
      <c r="DX9" s="102" t="s">
        <v>198</v>
      </c>
      <c r="DY9" s="102"/>
      <c r="DZ9" s="102"/>
      <c r="EA9" s="102"/>
      <c r="EB9" s="102" t="s">
        <v>199</v>
      </c>
      <c r="EC9" s="102"/>
      <c r="ED9" s="102"/>
      <c r="EE9" s="102"/>
      <c r="EF9" s="102" t="s">
        <v>200</v>
      </c>
      <c r="EG9" s="102"/>
      <c r="EH9" s="102"/>
      <c r="EI9" s="102"/>
      <c r="EJ9" s="102" t="s">
        <v>201</v>
      </c>
      <c r="EK9" s="102"/>
      <c r="EL9" s="102"/>
      <c r="EM9" s="102"/>
      <c r="EN9" s="102" t="s">
        <v>202</v>
      </c>
      <c r="EO9" s="102"/>
      <c r="EP9" s="102"/>
      <c r="EQ9" s="102"/>
      <c r="ER9" s="102" t="s">
        <v>203</v>
      </c>
      <c r="ES9" s="102"/>
      <c r="ET9" s="102"/>
      <c r="EU9" s="102"/>
      <c r="EV9" s="102" t="s">
        <v>204</v>
      </c>
      <c r="EW9" s="102"/>
      <c r="EX9" s="102"/>
      <c r="EY9" s="102"/>
      <c r="EZ9" s="102" t="s">
        <v>205</v>
      </c>
      <c r="FA9" s="102"/>
      <c r="FB9" s="102"/>
      <c r="FC9" s="102"/>
      <c r="FD9" s="102" t="s">
        <v>206</v>
      </c>
      <c r="FE9" s="102"/>
      <c r="FF9" s="102"/>
      <c r="FG9" s="102"/>
      <c r="FH9" s="102" t="s">
        <v>146</v>
      </c>
      <c r="FI9" s="102"/>
      <c r="FJ9" s="102"/>
      <c r="FK9" s="102"/>
      <c r="FL9" s="102" t="s">
        <v>148</v>
      </c>
      <c r="FM9" s="102"/>
      <c r="FN9" s="102"/>
      <c r="FO9" s="102"/>
      <c r="FP9" s="102" t="s">
        <v>149</v>
      </c>
      <c r="FQ9" s="102"/>
      <c r="FR9" s="102"/>
      <c r="FS9" s="102"/>
      <c r="FT9" s="102" t="s">
        <v>150</v>
      </c>
      <c r="FU9" s="102"/>
      <c r="FV9" s="102"/>
      <c r="FW9" s="102"/>
      <c r="FX9" s="102" t="s">
        <v>151</v>
      </c>
      <c r="FY9" s="102"/>
      <c r="FZ9" s="102"/>
      <c r="GA9" s="102"/>
      <c r="GB9" s="102" t="s">
        <v>152</v>
      </c>
      <c r="GC9" s="102"/>
      <c r="GD9" s="102"/>
      <c r="GE9" s="102"/>
      <c r="GF9" s="102" t="s">
        <v>145</v>
      </c>
      <c r="GG9" s="102"/>
      <c r="GH9" s="102"/>
      <c r="GI9" s="102"/>
      <c r="GJ9" s="102" t="s">
        <v>153</v>
      </c>
      <c r="GK9" s="102"/>
      <c r="GL9" s="102"/>
      <c r="GM9" s="102"/>
      <c r="GN9" s="102" t="s">
        <v>154</v>
      </c>
      <c r="GO9" s="102"/>
      <c r="GP9" s="102"/>
      <c r="GQ9" s="102"/>
      <c r="GR9" s="102" t="s">
        <v>155</v>
      </c>
      <c r="GS9" s="102"/>
      <c r="GT9" s="102"/>
      <c r="GU9" s="102"/>
      <c r="GV9" s="102" t="s">
        <v>156</v>
      </c>
      <c r="GW9" s="102"/>
      <c r="GX9" s="102"/>
      <c r="GY9" s="102"/>
      <c r="GZ9" s="102" t="s">
        <v>157</v>
      </c>
      <c r="HA9" s="102"/>
      <c r="HB9" s="102"/>
      <c r="HC9" s="102"/>
      <c r="HD9" s="102" t="s">
        <v>158</v>
      </c>
      <c r="HE9" s="102"/>
      <c r="HF9" s="102"/>
      <c r="HG9" s="102"/>
      <c r="HH9" s="102" t="s">
        <v>159</v>
      </c>
      <c r="HI9" s="102"/>
      <c r="HJ9" s="102"/>
      <c r="HK9" s="102"/>
      <c r="HL9" s="102" t="s">
        <v>160</v>
      </c>
      <c r="HM9" s="102"/>
      <c r="HN9" s="102"/>
      <c r="HO9" s="102"/>
      <c r="HP9" s="102" t="s">
        <v>161</v>
      </c>
      <c r="HQ9" s="102"/>
      <c r="HR9" s="102"/>
      <c r="HS9" s="102"/>
      <c r="HT9" s="102" t="s">
        <v>162</v>
      </c>
      <c r="HU9" s="102"/>
      <c r="HV9" s="102"/>
      <c r="HW9" s="102"/>
      <c r="HX9" s="102" t="s">
        <v>163</v>
      </c>
      <c r="HY9" s="102"/>
      <c r="HZ9" s="102"/>
      <c r="IA9" s="102"/>
      <c r="IB9" s="102" t="s">
        <v>164</v>
      </c>
      <c r="IC9" s="102"/>
      <c r="ID9" s="102"/>
      <c r="IE9" s="102"/>
      <c r="IF9" s="102" t="s">
        <v>165</v>
      </c>
      <c r="IG9" s="102"/>
      <c r="IH9" s="102"/>
      <c r="II9" s="102"/>
      <c r="IJ9" s="102" t="s">
        <v>172</v>
      </c>
      <c r="IK9" s="102"/>
      <c r="IL9" s="102"/>
      <c r="IM9" s="102"/>
      <c r="IN9" s="102" t="s">
        <v>173</v>
      </c>
      <c r="IO9" s="102"/>
      <c r="IP9" s="102"/>
      <c r="IQ9" s="102"/>
      <c r="IR9" s="102" t="s">
        <v>174</v>
      </c>
      <c r="IS9" s="102"/>
      <c r="IT9" s="102"/>
      <c r="IU9" s="102"/>
      <c r="IV9" s="102" t="s">
        <v>175</v>
      </c>
      <c r="IW9" s="102"/>
      <c r="IX9" s="102"/>
      <c r="IY9" s="102"/>
      <c r="IZ9" s="102" t="s">
        <v>176</v>
      </c>
      <c r="JA9" s="102"/>
      <c r="JB9" s="102"/>
      <c r="JC9" s="102"/>
      <c r="JD9" s="102" t="s">
        <v>177</v>
      </c>
      <c r="JE9" s="102"/>
      <c r="JF9" s="102"/>
      <c r="JG9" s="102"/>
      <c r="JH9" s="102" t="s">
        <v>178</v>
      </c>
      <c r="JI9" s="102"/>
      <c r="JJ9" s="102"/>
      <c r="JK9" s="102"/>
      <c r="JL9" s="102" t="s">
        <v>179</v>
      </c>
      <c r="JM9" s="102"/>
      <c r="JN9" s="102"/>
      <c r="JO9" s="102"/>
      <c r="JP9" s="102" t="s">
        <v>180</v>
      </c>
      <c r="JQ9" s="102"/>
      <c r="JR9" s="102"/>
      <c r="JS9" s="102"/>
      <c r="JT9" s="102" t="s">
        <v>181</v>
      </c>
      <c r="JU9" s="102"/>
      <c r="JV9" s="102"/>
      <c r="JW9" s="102"/>
      <c r="JX9" s="102" t="s">
        <v>182</v>
      </c>
      <c r="JY9" s="102"/>
      <c r="JZ9" s="102"/>
      <c r="KA9" s="102"/>
      <c r="KB9" s="102" t="s">
        <v>183</v>
      </c>
      <c r="KC9" s="102"/>
      <c r="KD9" s="102"/>
      <c r="KE9" s="102"/>
    </row>
    <row r="10" spans="1:291" ht="44.25" customHeight="1" x14ac:dyDescent="0.25">
      <c r="A10" s="137"/>
      <c r="B10" s="138"/>
      <c r="C10" s="138"/>
      <c r="D10" s="112"/>
      <c r="E10" s="113"/>
      <c r="F10" s="113"/>
      <c r="G10" s="114"/>
      <c r="H10" s="112"/>
      <c r="I10" s="113"/>
      <c r="J10" s="113"/>
      <c r="K10" s="114"/>
      <c r="L10" s="112"/>
      <c r="M10" s="113"/>
      <c r="N10" s="113"/>
      <c r="O10" s="114"/>
      <c r="P10" s="112"/>
      <c r="Q10" s="113"/>
      <c r="R10" s="113"/>
      <c r="S10" s="114"/>
      <c r="T10" s="112"/>
      <c r="U10" s="113"/>
      <c r="V10" s="113"/>
      <c r="W10" s="114"/>
      <c r="X10" s="112"/>
      <c r="Y10" s="113"/>
      <c r="Z10" s="113"/>
      <c r="AA10" s="114"/>
      <c r="AB10" s="112"/>
      <c r="AC10" s="113"/>
      <c r="AD10" s="113"/>
      <c r="AE10" s="114"/>
      <c r="AF10" s="112"/>
      <c r="AG10" s="113"/>
      <c r="AH10" s="113"/>
      <c r="AI10" s="114"/>
      <c r="AJ10" s="112"/>
      <c r="AK10" s="113"/>
      <c r="AL10" s="113"/>
      <c r="AM10" s="114"/>
      <c r="AN10" s="112"/>
      <c r="AO10" s="113"/>
      <c r="AP10" s="113"/>
      <c r="AQ10" s="114"/>
      <c r="AR10" s="112"/>
      <c r="AS10" s="113"/>
      <c r="AT10" s="113"/>
      <c r="AU10" s="114"/>
      <c r="AV10" s="112"/>
      <c r="AW10" s="113"/>
      <c r="AX10" s="113"/>
      <c r="AY10" s="114"/>
      <c r="AZ10" s="112"/>
      <c r="BA10" s="113"/>
      <c r="BB10" s="113"/>
      <c r="BC10" s="114"/>
      <c r="BD10" s="112"/>
      <c r="BE10" s="113"/>
      <c r="BF10" s="113"/>
      <c r="BG10" s="114"/>
      <c r="BH10" s="112"/>
      <c r="BI10" s="113"/>
      <c r="BJ10" s="113"/>
      <c r="BK10" s="114"/>
      <c r="BL10" s="112"/>
      <c r="BM10" s="113"/>
      <c r="BN10" s="113"/>
      <c r="BO10" s="114"/>
      <c r="BP10" s="112"/>
      <c r="BQ10" s="113"/>
      <c r="BR10" s="113"/>
      <c r="BS10" s="114"/>
      <c r="BT10" s="112"/>
      <c r="BU10" s="113"/>
      <c r="BV10" s="113"/>
      <c r="BW10" s="114"/>
      <c r="BX10" s="112"/>
      <c r="BY10" s="113"/>
      <c r="BZ10" s="113"/>
      <c r="CA10" s="114"/>
      <c r="CB10" s="112"/>
      <c r="CC10" s="113"/>
      <c r="CD10" s="113"/>
      <c r="CE10" s="114"/>
      <c r="CF10" s="102"/>
      <c r="CG10" s="102"/>
      <c r="CH10" s="102"/>
      <c r="CI10" s="102"/>
      <c r="CJ10" s="102"/>
      <c r="CK10" s="102"/>
      <c r="CL10" s="102"/>
      <c r="CM10" s="102"/>
      <c r="CN10" s="102"/>
      <c r="CO10" s="102"/>
      <c r="CP10" s="102"/>
      <c r="CQ10" s="102"/>
      <c r="CR10" s="102"/>
      <c r="CS10" s="102"/>
      <c r="CT10" s="102"/>
      <c r="CU10" s="102"/>
      <c r="CV10" s="102"/>
      <c r="CW10" s="102"/>
      <c r="CX10" s="102"/>
      <c r="CY10" s="102"/>
      <c r="CZ10" s="102"/>
      <c r="DA10" s="102"/>
      <c r="DB10" s="102"/>
      <c r="DC10" s="102"/>
      <c r="DD10" s="102"/>
      <c r="DE10" s="102"/>
      <c r="DF10" s="102"/>
      <c r="DG10" s="102"/>
      <c r="DH10" s="102"/>
      <c r="DI10" s="102"/>
      <c r="DJ10" s="102"/>
      <c r="DK10" s="102"/>
      <c r="DL10" s="102"/>
      <c r="DM10" s="102"/>
      <c r="DN10" s="102"/>
      <c r="DO10" s="102"/>
      <c r="DP10" s="102"/>
      <c r="DQ10" s="102"/>
      <c r="DR10" s="102"/>
      <c r="DS10" s="102"/>
      <c r="DT10" s="102"/>
      <c r="DU10" s="102"/>
      <c r="DV10" s="102"/>
      <c r="DW10" s="102"/>
      <c r="DX10" s="102"/>
      <c r="DY10" s="102"/>
      <c r="DZ10" s="102"/>
      <c r="EA10" s="102"/>
      <c r="EB10" s="102"/>
      <c r="EC10" s="102"/>
      <c r="ED10" s="102"/>
      <c r="EE10" s="102"/>
      <c r="EF10" s="102"/>
      <c r="EG10" s="102"/>
      <c r="EH10" s="102"/>
      <c r="EI10" s="102"/>
      <c r="EJ10" s="102"/>
      <c r="EK10" s="102"/>
      <c r="EL10" s="102"/>
      <c r="EM10" s="102"/>
      <c r="EN10" s="102"/>
      <c r="EO10" s="102"/>
      <c r="EP10" s="102"/>
      <c r="EQ10" s="102"/>
      <c r="ER10" s="102"/>
      <c r="ES10" s="102"/>
      <c r="ET10" s="102"/>
      <c r="EU10" s="102"/>
      <c r="EV10" s="102"/>
      <c r="EW10" s="102"/>
      <c r="EX10" s="102"/>
      <c r="EY10" s="102"/>
      <c r="EZ10" s="102"/>
      <c r="FA10" s="102"/>
      <c r="FB10" s="102"/>
      <c r="FC10" s="102"/>
      <c r="FD10" s="102"/>
      <c r="FE10" s="102"/>
      <c r="FF10" s="102"/>
      <c r="FG10" s="102"/>
      <c r="FH10" s="102"/>
      <c r="FI10" s="102"/>
      <c r="FJ10" s="102"/>
      <c r="FK10" s="102"/>
      <c r="FL10" s="102"/>
      <c r="FM10" s="102"/>
      <c r="FN10" s="102"/>
      <c r="FO10" s="102"/>
      <c r="FP10" s="102"/>
      <c r="FQ10" s="102"/>
      <c r="FR10" s="102"/>
      <c r="FS10" s="102"/>
      <c r="FT10" s="102"/>
      <c r="FU10" s="102"/>
      <c r="FV10" s="102"/>
      <c r="FW10" s="102"/>
      <c r="FX10" s="102"/>
      <c r="FY10" s="102"/>
      <c r="FZ10" s="102"/>
      <c r="GA10" s="102"/>
      <c r="GB10" s="102"/>
      <c r="GC10" s="102"/>
      <c r="GD10" s="102"/>
      <c r="GE10" s="102"/>
      <c r="GF10" s="102"/>
      <c r="GG10" s="102"/>
      <c r="GH10" s="102"/>
      <c r="GI10" s="102"/>
      <c r="GJ10" s="102"/>
      <c r="GK10" s="102"/>
      <c r="GL10" s="102"/>
      <c r="GM10" s="102"/>
      <c r="GN10" s="102"/>
      <c r="GO10" s="102"/>
      <c r="GP10" s="102"/>
      <c r="GQ10" s="102"/>
      <c r="GR10" s="102"/>
      <c r="GS10" s="102"/>
      <c r="GT10" s="102"/>
      <c r="GU10" s="102"/>
      <c r="GV10" s="102"/>
      <c r="GW10" s="102"/>
      <c r="GX10" s="102"/>
      <c r="GY10" s="102"/>
      <c r="GZ10" s="102"/>
      <c r="HA10" s="102"/>
      <c r="HB10" s="102"/>
      <c r="HC10" s="102"/>
      <c r="HD10" s="102"/>
      <c r="HE10" s="102"/>
      <c r="HF10" s="102"/>
      <c r="HG10" s="102"/>
      <c r="HH10" s="102"/>
      <c r="HI10" s="102"/>
      <c r="HJ10" s="102"/>
      <c r="HK10" s="102"/>
      <c r="HL10" s="102"/>
      <c r="HM10" s="102"/>
      <c r="HN10" s="102"/>
      <c r="HO10" s="102"/>
      <c r="HP10" s="102"/>
      <c r="HQ10" s="102"/>
      <c r="HR10" s="102"/>
      <c r="HS10" s="102"/>
      <c r="HT10" s="102"/>
      <c r="HU10" s="102"/>
      <c r="HV10" s="102"/>
      <c r="HW10" s="102"/>
      <c r="HX10" s="102"/>
      <c r="HY10" s="102"/>
      <c r="HZ10" s="102"/>
      <c r="IA10" s="102"/>
      <c r="IB10" s="102"/>
      <c r="IC10" s="102"/>
      <c r="ID10" s="102"/>
      <c r="IE10" s="102"/>
      <c r="IF10" s="102"/>
      <c r="IG10" s="102"/>
      <c r="IH10" s="102"/>
      <c r="II10" s="102"/>
      <c r="IJ10" s="102"/>
      <c r="IK10" s="102"/>
      <c r="IL10" s="102"/>
      <c r="IM10" s="102"/>
      <c r="IN10" s="102"/>
      <c r="IO10" s="102"/>
      <c r="IP10" s="102"/>
      <c r="IQ10" s="102"/>
      <c r="IR10" s="102"/>
      <c r="IS10" s="102"/>
      <c r="IT10" s="102"/>
      <c r="IU10" s="102"/>
      <c r="IV10" s="102"/>
      <c r="IW10" s="102"/>
      <c r="IX10" s="102"/>
      <c r="IY10" s="102"/>
      <c r="IZ10" s="102"/>
      <c r="JA10" s="102"/>
      <c r="JB10" s="102"/>
      <c r="JC10" s="102"/>
      <c r="JD10" s="102"/>
      <c r="JE10" s="102"/>
      <c r="JF10" s="102"/>
      <c r="JG10" s="102"/>
      <c r="JH10" s="102"/>
      <c r="JI10" s="102"/>
      <c r="JJ10" s="102"/>
      <c r="JK10" s="102"/>
      <c r="JL10" s="102"/>
      <c r="JM10" s="102"/>
      <c r="JN10" s="102"/>
      <c r="JO10" s="102"/>
      <c r="JP10" s="102"/>
      <c r="JQ10" s="102"/>
      <c r="JR10" s="102"/>
      <c r="JS10" s="102"/>
      <c r="JT10" s="102"/>
      <c r="JU10" s="102"/>
      <c r="JV10" s="102"/>
      <c r="JW10" s="102"/>
      <c r="JX10" s="102"/>
      <c r="JY10" s="102"/>
      <c r="JZ10" s="102"/>
      <c r="KA10" s="102"/>
      <c r="KB10" s="102"/>
      <c r="KC10" s="102"/>
      <c r="KD10" s="102"/>
      <c r="KE10" s="102"/>
    </row>
    <row r="11" spans="1:291" ht="51.75" customHeight="1" x14ac:dyDescent="0.25">
      <c r="A11" s="147" t="s">
        <v>22</v>
      </c>
      <c r="B11" s="148"/>
      <c r="C11" s="148"/>
      <c r="D11" s="106">
        <f>OPERACIONES!C4</f>
        <v>45481</v>
      </c>
      <c r="E11" s="107"/>
      <c r="F11" s="107"/>
      <c r="G11" s="108"/>
      <c r="H11" s="106">
        <f>OPERACIONES!C8</f>
        <v>45462</v>
      </c>
      <c r="I11" s="107"/>
      <c r="J11" s="107"/>
      <c r="K11" s="108"/>
      <c r="L11" s="106">
        <f>OPERACIONES!C12</f>
        <v>45484</v>
      </c>
      <c r="M11" s="107"/>
      <c r="N11" s="107"/>
      <c r="O11" s="108"/>
      <c r="P11" s="106">
        <f>OPERACIONES!C15</f>
        <v>45475</v>
      </c>
      <c r="Q11" s="107"/>
      <c r="R11" s="107"/>
      <c r="S11" s="108"/>
      <c r="T11" s="106">
        <f>OPERACIONES!C17</f>
        <v>45481</v>
      </c>
      <c r="U11" s="107"/>
      <c r="V11" s="107"/>
      <c r="W11" s="108"/>
      <c r="X11" s="106">
        <f>OPERACIONES!C20</f>
        <v>45483</v>
      </c>
      <c r="Y11" s="107"/>
      <c r="Z11" s="107"/>
      <c r="AA11" s="108"/>
      <c r="AB11" s="106">
        <f>OPERACIONES!C22</f>
        <v>45483</v>
      </c>
      <c r="AC11" s="107"/>
      <c r="AD11" s="107"/>
      <c r="AE11" s="108"/>
      <c r="AF11" s="106">
        <f>OPERACIONES!C24</f>
        <v>45572</v>
      </c>
      <c r="AG11" s="107"/>
      <c r="AH11" s="107"/>
      <c r="AI11" s="108"/>
      <c r="AJ11" s="106">
        <f>OPERACIONES!C28</f>
        <v>45483</v>
      </c>
      <c r="AK11" s="107"/>
      <c r="AL11" s="107"/>
      <c r="AM11" s="108"/>
      <c r="AN11" s="106">
        <f>OPERACIONES!C30</f>
        <v>45460</v>
      </c>
      <c r="AO11" s="107"/>
      <c r="AP11" s="107"/>
      <c r="AQ11" s="108"/>
      <c r="AR11" s="106">
        <f>OPERACIONES!C32</f>
        <v>45462</v>
      </c>
      <c r="AS11" s="107"/>
      <c r="AT11" s="107"/>
      <c r="AU11" s="108"/>
      <c r="AV11" s="106">
        <f>OPERACIONES!C34</f>
        <v>45457</v>
      </c>
      <c r="AW11" s="107"/>
      <c r="AX11" s="107"/>
      <c r="AY11" s="108"/>
      <c r="AZ11" s="106">
        <f>OPERACIONES!C37</f>
        <v>45482</v>
      </c>
      <c r="BA11" s="107"/>
      <c r="BB11" s="107"/>
      <c r="BC11" s="108"/>
      <c r="BD11" s="106">
        <f>OPERACIONES!C39</f>
        <v>45463</v>
      </c>
      <c r="BE11" s="107"/>
      <c r="BF11" s="107"/>
      <c r="BG11" s="108"/>
      <c r="BH11" s="106">
        <f>OPERACIONES!C41</f>
        <v>45463</v>
      </c>
      <c r="BI11" s="107"/>
      <c r="BJ11" s="107"/>
      <c r="BK11" s="108"/>
      <c r="BL11" s="106">
        <f>OPERACIONES!C43</f>
        <v>45484</v>
      </c>
      <c r="BM11" s="107"/>
      <c r="BN11" s="107"/>
      <c r="BO11" s="108"/>
      <c r="BP11" s="106">
        <f>OPERACIONES!C46</f>
        <v>45483</v>
      </c>
      <c r="BQ11" s="107"/>
      <c r="BR11" s="107"/>
      <c r="BS11" s="108"/>
      <c r="BT11" s="106">
        <f>OPERACIONES!C49</f>
        <v>45479</v>
      </c>
      <c r="BU11" s="107"/>
      <c r="BV11" s="107"/>
      <c r="BW11" s="108"/>
      <c r="BX11" s="106">
        <f>OPERACIONES!C52</f>
        <v>45484</v>
      </c>
      <c r="BY11" s="107"/>
      <c r="BZ11" s="107"/>
      <c r="CA11" s="108"/>
      <c r="CB11" s="106">
        <f>OPERACIONES!C54</f>
        <v>45484</v>
      </c>
      <c r="CC11" s="107"/>
      <c r="CD11" s="107"/>
      <c r="CE11" s="108"/>
      <c r="CF11" s="105">
        <v>45291</v>
      </c>
      <c r="CG11" s="102"/>
      <c r="CH11" s="102"/>
      <c r="CI11" s="102"/>
      <c r="CJ11" s="105">
        <v>45291</v>
      </c>
      <c r="CK11" s="102"/>
      <c r="CL11" s="102"/>
      <c r="CM11" s="102"/>
      <c r="CN11" s="105">
        <v>45291</v>
      </c>
      <c r="CO11" s="102"/>
      <c r="CP11" s="102"/>
      <c r="CQ11" s="102"/>
      <c r="CR11" s="105">
        <v>45291</v>
      </c>
      <c r="CS11" s="102"/>
      <c r="CT11" s="102"/>
      <c r="CU11" s="102"/>
      <c r="CV11" s="105">
        <v>45291</v>
      </c>
      <c r="CW11" s="102"/>
      <c r="CX11" s="102"/>
      <c r="CY11" s="102"/>
      <c r="CZ11" s="105">
        <v>45291</v>
      </c>
      <c r="DA11" s="102"/>
      <c r="DB11" s="102"/>
      <c r="DC11" s="102"/>
      <c r="DD11" s="105">
        <v>45291</v>
      </c>
      <c r="DE11" s="102"/>
      <c r="DF11" s="102"/>
      <c r="DG11" s="102"/>
      <c r="DH11" s="105">
        <v>45291</v>
      </c>
      <c r="DI11" s="102"/>
      <c r="DJ11" s="102"/>
      <c r="DK11" s="102"/>
      <c r="DL11" s="105">
        <v>45291</v>
      </c>
      <c r="DM11" s="102"/>
      <c r="DN11" s="102"/>
      <c r="DO11" s="102"/>
      <c r="DP11" s="105">
        <v>45291</v>
      </c>
      <c r="DQ11" s="102"/>
      <c r="DR11" s="102"/>
      <c r="DS11" s="102"/>
      <c r="DT11" s="105">
        <v>45291</v>
      </c>
      <c r="DU11" s="102"/>
      <c r="DV11" s="102"/>
      <c r="DW11" s="102"/>
      <c r="DX11" s="105">
        <v>45291</v>
      </c>
      <c r="DY11" s="102"/>
      <c r="DZ11" s="102"/>
      <c r="EA11" s="102"/>
      <c r="EB11" s="105">
        <v>45291</v>
      </c>
      <c r="EC11" s="102"/>
      <c r="ED11" s="102"/>
      <c r="EE11" s="102"/>
      <c r="EF11" s="105">
        <v>45291</v>
      </c>
      <c r="EG11" s="102"/>
      <c r="EH11" s="102"/>
      <c r="EI11" s="102"/>
      <c r="EJ11" s="105">
        <v>45291</v>
      </c>
      <c r="EK11" s="102"/>
      <c r="EL11" s="102"/>
      <c r="EM11" s="102"/>
      <c r="EN11" s="105">
        <v>45291</v>
      </c>
      <c r="EO11" s="102"/>
      <c r="EP11" s="102"/>
      <c r="EQ11" s="102"/>
      <c r="ER11" s="105">
        <v>45291</v>
      </c>
      <c r="ES11" s="102"/>
      <c r="ET11" s="102"/>
      <c r="EU11" s="102"/>
      <c r="EV11" s="105">
        <v>45291</v>
      </c>
      <c r="EW11" s="102"/>
      <c r="EX11" s="102"/>
      <c r="EY11" s="102"/>
      <c r="EZ11" s="105">
        <v>45291</v>
      </c>
      <c r="FA11" s="102"/>
      <c r="FB11" s="102"/>
      <c r="FC11" s="102"/>
      <c r="FD11" s="105">
        <v>45291</v>
      </c>
      <c r="FE11" s="102"/>
      <c r="FF11" s="102"/>
      <c r="FG11" s="102"/>
      <c r="FH11" s="105">
        <v>45483</v>
      </c>
      <c r="FI11" s="102"/>
      <c r="FJ11" s="102"/>
      <c r="FK11" s="102"/>
      <c r="FL11" s="105">
        <v>45477</v>
      </c>
      <c r="FM11" s="102"/>
      <c r="FN11" s="102"/>
      <c r="FO11" s="102"/>
      <c r="FP11" s="105">
        <v>45464</v>
      </c>
      <c r="FQ11" s="102"/>
      <c r="FR11" s="102"/>
      <c r="FS11" s="102"/>
      <c r="FT11" s="105">
        <v>45478</v>
      </c>
      <c r="FU11" s="102"/>
      <c r="FV11" s="102"/>
      <c r="FW11" s="102"/>
      <c r="FX11" s="105">
        <v>45478</v>
      </c>
      <c r="FY11" s="102"/>
      <c r="FZ11" s="102"/>
      <c r="GA11" s="102"/>
      <c r="GB11" s="105">
        <v>45115</v>
      </c>
      <c r="GC11" s="102"/>
      <c r="GD11" s="102"/>
      <c r="GE11" s="102"/>
      <c r="GF11" s="105">
        <v>45470</v>
      </c>
      <c r="GG11" s="102"/>
      <c r="GH11" s="102"/>
      <c r="GI11" s="102"/>
      <c r="GJ11" s="105">
        <v>45470</v>
      </c>
      <c r="GK11" s="102"/>
      <c r="GL11" s="102"/>
      <c r="GM11" s="102"/>
      <c r="GN11" s="105">
        <v>45483</v>
      </c>
      <c r="GO11" s="102"/>
      <c r="GP11" s="102"/>
      <c r="GQ11" s="102"/>
      <c r="GR11" s="105">
        <v>45483</v>
      </c>
      <c r="GS11" s="102"/>
      <c r="GT11" s="102"/>
      <c r="GU11" s="102"/>
      <c r="GV11" s="105">
        <v>45483</v>
      </c>
      <c r="GW11" s="102"/>
      <c r="GX11" s="102"/>
      <c r="GY11" s="102"/>
      <c r="GZ11" s="105">
        <v>45471</v>
      </c>
      <c r="HA11" s="102"/>
      <c r="HB11" s="102"/>
      <c r="HC11" s="102"/>
      <c r="HD11" s="105">
        <v>45484</v>
      </c>
      <c r="HE11" s="102"/>
      <c r="HF11" s="102"/>
      <c r="HG11" s="102"/>
      <c r="HH11" s="105">
        <v>45464</v>
      </c>
      <c r="HI11" s="102"/>
      <c r="HJ11" s="102"/>
      <c r="HK11" s="102"/>
      <c r="HL11" s="105">
        <v>45463</v>
      </c>
      <c r="HM11" s="102"/>
      <c r="HN11" s="102"/>
      <c r="HO11" s="102"/>
      <c r="HP11" s="105">
        <v>45483</v>
      </c>
      <c r="HQ11" s="102"/>
      <c r="HR11" s="102"/>
      <c r="HS11" s="102"/>
      <c r="HT11" s="105">
        <v>45484</v>
      </c>
      <c r="HU11" s="102"/>
      <c r="HV11" s="102"/>
      <c r="HW11" s="102"/>
      <c r="HX11" s="105">
        <v>45476</v>
      </c>
      <c r="HY11" s="102"/>
      <c r="HZ11" s="102"/>
      <c r="IA11" s="102"/>
      <c r="IB11" s="105" t="s">
        <v>144</v>
      </c>
      <c r="IC11" s="102"/>
      <c r="ID11" s="102"/>
      <c r="IE11" s="102"/>
      <c r="IF11" s="105">
        <v>45484</v>
      </c>
      <c r="IG11" s="102"/>
      <c r="IH11" s="102"/>
      <c r="II11" s="102"/>
      <c r="IJ11" s="105">
        <v>45482</v>
      </c>
      <c r="IK11" s="102"/>
      <c r="IL11" s="102"/>
      <c r="IM11" s="102"/>
      <c r="IN11" s="105">
        <v>45470</v>
      </c>
      <c r="IO11" s="102"/>
      <c r="IP11" s="102"/>
      <c r="IQ11" s="102"/>
      <c r="IR11" s="105">
        <v>45472</v>
      </c>
      <c r="IS11" s="102"/>
      <c r="IT11" s="102"/>
      <c r="IU11" s="102"/>
      <c r="IV11" s="105">
        <v>45483</v>
      </c>
      <c r="IW11" s="102"/>
      <c r="IX11" s="102"/>
      <c r="IY11" s="102"/>
      <c r="IZ11" s="105">
        <v>45460</v>
      </c>
      <c r="JA11" s="102"/>
      <c r="JB11" s="102"/>
      <c r="JC11" s="102"/>
      <c r="JD11" s="105">
        <v>45468</v>
      </c>
      <c r="JE11" s="102"/>
      <c r="JF11" s="102"/>
      <c r="JG11" s="102"/>
      <c r="JH11" s="105">
        <v>45484</v>
      </c>
      <c r="JI11" s="102"/>
      <c r="JJ11" s="102"/>
      <c r="JK11" s="102"/>
      <c r="JL11" s="105">
        <v>45482</v>
      </c>
      <c r="JM11" s="102"/>
      <c r="JN11" s="102"/>
      <c r="JO11" s="102"/>
      <c r="JP11" s="105">
        <v>45477</v>
      </c>
      <c r="JQ11" s="102"/>
      <c r="JR11" s="102"/>
      <c r="JS11" s="102"/>
      <c r="JT11" s="105">
        <v>45482</v>
      </c>
      <c r="JU11" s="102"/>
      <c r="JV11" s="102"/>
      <c r="JW11" s="102"/>
      <c r="JX11" s="105">
        <v>45470</v>
      </c>
      <c r="JY11" s="102"/>
      <c r="JZ11" s="102"/>
      <c r="KA11" s="102"/>
      <c r="KB11" s="105">
        <v>45464</v>
      </c>
      <c r="KC11" s="102"/>
      <c r="KD11" s="102"/>
      <c r="KE11" s="102"/>
    </row>
    <row r="12" spans="1:291" s="3" customFormat="1" ht="70.5" customHeight="1" thickBot="1" x14ac:dyDescent="0.35">
      <c r="A12" s="7" t="s">
        <v>5</v>
      </c>
      <c r="B12" s="7" t="s">
        <v>23</v>
      </c>
      <c r="C12" s="73" t="s">
        <v>6</v>
      </c>
      <c r="D12" s="74" t="s">
        <v>7</v>
      </c>
      <c r="E12" s="75" t="s">
        <v>8</v>
      </c>
      <c r="F12" s="115" t="s">
        <v>9</v>
      </c>
      <c r="G12" s="116"/>
      <c r="H12" s="74" t="s">
        <v>7</v>
      </c>
      <c r="I12" s="75" t="s">
        <v>8</v>
      </c>
      <c r="J12" s="115" t="s">
        <v>9</v>
      </c>
      <c r="K12" s="116"/>
      <c r="L12" s="74" t="s">
        <v>7</v>
      </c>
      <c r="M12" s="75" t="s">
        <v>8</v>
      </c>
      <c r="N12" s="115" t="s">
        <v>9</v>
      </c>
      <c r="O12" s="116"/>
      <c r="P12" s="74" t="s">
        <v>7</v>
      </c>
      <c r="Q12" s="75" t="s">
        <v>8</v>
      </c>
      <c r="R12" s="115" t="s">
        <v>9</v>
      </c>
      <c r="S12" s="116"/>
      <c r="T12" s="74" t="s">
        <v>7</v>
      </c>
      <c r="U12" s="75" t="s">
        <v>8</v>
      </c>
      <c r="V12" s="115" t="s">
        <v>9</v>
      </c>
      <c r="W12" s="116"/>
      <c r="X12" s="74" t="s">
        <v>7</v>
      </c>
      <c r="Y12" s="75" t="s">
        <v>8</v>
      </c>
      <c r="Z12" s="115" t="s">
        <v>9</v>
      </c>
      <c r="AA12" s="116"/>
      <c r="AB12" s="74" t="s">
        <v>7</v>
      </c>
      <c r="AC12" s="75" t="s">
        <v>8</v>
      </c>
      <c r="AD12" s="115" t="s">
        <v>9</v>
      </c>
      <c r="AE12" s="116"/>
      <c r="AF12" s="74" t="s">
        <v>7</v>
      </c>
      <c r="AG12" s="75" t="s">
        <v>8</v>
      </c>
      <c r="AH12" s="115" t="s">
        <v>9</v>
      </c>
      <c r="AI12" s="116"/>
      <c r="AJ12" s="74" t="s">
        <v>7</v>
      </c>
      <c r="AK12" s="75" t="s">
        <v>8</v>
      </c>
      <c r="AL12" s="115" t="s">
        <v>9</v>
      </c>
      <c r="AM12" s="116"/>
      <c r="AN12" s="74" t="s">
        <v>7</v>
      </c>
      <c r="AO12" s="75" t="s">
        <v>8</v>
      </c>
      <c r="AP12" s="115" t="s">
        <v>9</v>
      </c>
      <c r="AQ12" s="116"/>
      <c r="AR12" s="74" t="s">
        <v>7</v>
      </c>
      <c r="AS12" s="75" t="s">
        <v>8</v>
      </c>
      <c r="AT12" s="115" t="s">
        <v>9</v>
      </c>
      <c r="AU12" s="116"/>
      <c r="AV12" s="74" t="s">
        <v>7</v>
      </c>
      <c r="AW12" s="75" t="s">
        <v>8</v>
      </c>
      <c r="AX12" s="115" t="s">
        <v>9</v>
      </c>
      <c r="AY12" s="116"/>
      <c r="AZ12" s="74" t="s">
        <v>7</v>
      </c>
      <c r="BA12" s="75" t="s">
        <v>8</v>
      </c>
      <c r="BB12" s="115" t="s">
        <v>9</v>
      </c>
      <c r="BC12" s="116"/>
      <c r="BD12" s="74" t="s">
        <v>7</v>
      </c>
      <c r="BE12" s="75" t="s">
        <v>8</v>
      </c>
      <c r="BF12" s="115" t="s">
        <v>9</v>
      </c>
      <c r="BG12" s="116"/>
      <c r="BH12" s="74" t="s">
        <v>7</v>
      </c>
      <c r="BI12" s="75" t="s">
        <v>8</v>
      </c>
      <c r="BJ12" s="115" t="s">
        <v>9</v>
      </c>
      <c r="BK12" s="116"/>
      <c r="BL12" s="74" t="s">
        <v>7</v>
      </c>
      <c r="BM12" s="75" t="s">
        <v>8</v>
      </c>
      <c r="BN12" s="115" t="s">
        <v>9</v>
      </c>
      <c r="BO12" s="116"/>
      <c r="BP12" s="74" t="s">
        <v>7</v>
      </c>
      <c r="BQ12" s="75" t="s">
        <v>8</v>
      </c>
      <c r="BR12" s="115" t="s">
        <v>9</v>
      </c>
      <c r="BS12" s="116"/>
      <c r="BT12" s="74" t="s">
        <v>7</v>
      </c>
      <c r="BU12" s="75" t="s">
        <v>8</v>
      </c>
      <c r="BV12" s="115" t="s">
        <v>9</v>
      </c>
      <c r="BW12" s="116"/>
      <c r="BX12" s="74" t="s">
        <v>7</v>
      </c>
      <c r="BY12" s="75" t="s">
        <v>8</v>
      </c>
      <c r="BZ12" s="115" t="s">
        <v>9</v>
      </c>
      <c r="CA12" s="116"/>
      <c r="CB12" s="74" t="s">
        <v>7</v>
      </c>
      <c r="CC12" s="75" t="s">
        <v>8</v>
      </c>
      <c r="CD12" s="115" t="s">
        <v>9</v>
      </c>
      <c r="CE12" s="116"/>
      <c r="CF12" s="8" t="s">
        <v>7</v>
      </c>
      <c r="CG12" s="8" t="s">
        <v>8</v>
      </c>
      <c r="CH12" s="101" t="s">
        <v>9</v>
      </c>
      <c r="CI12" s="101"/>
      <c r="CJ12" s="8" t="s">
        <v>7</v>
      </c>
      <c r="CK12" s="8" t="s">
        <v>8</v>
      </c>
      <c r="CL12" s="101" t="s">
        <v>9</v>
      </c>
      <c r="CM12" s="101"/>
      <c r="CN12" s="8" t="s">
        <v>7</v>
      </c>
      <c r="CO12" s="8" t="s">
        <v>8</v>
      </c>
      <c r="CP12" s="101" t="s">
        <v>9</v>
      </c>
      <c r="CQ12" s="101"/>
      <c r="CR12" s="8" t="s">
        <v>7</v>
      </c>
      <c r="CS12" s="8" t="s">
        <v>8</v>
      </c>
      <c r="CT12" s="101" t="s">
        <v>9</v>
      </c>
      <c r="CU12" s="101"/>
      <c r="CV12" s="8" t="s">
        <v>7</v>
      </c>
      <c r="CW12" s="8" t="s">
        <v>8</v>
      </c>
      <c r="CX12" s="101" t="s">
        <v>9</v>
      </c>
      <c r="CY12" s="101"/>
      <c r="CZ12" s="8" t="s">
        <v>7</v>
      </c>
      <c r="DA12" s="8" t="s">
        <v>8</v>
      </c>
      <c r="DB12" s="101" t="s">
        <v>9</v>
      </c>
      <c r="DC12" s="101"/>
      <c r="DD12" s="8" t="s">
        <v>7</v>
      </c>
      <c r="DE12" s="8" t="s">
        <v>8</v>
      </c>
      <c r="DF12" s="101" t="s">
        <v>9</v>
      </c>
      <c r="DG12" s="101"/>
      <c r="DH12" s="8" t="s">
        <v>7</v>
      </c>
      <c r="DI12" s="8" t="s">
        <v>8</v>
      </c>
      <c r="DJ12" s="101" t="s">
        <v>9</v>
      </c>
      <c r="DK12" s="101"/>
      <c r="DL12" s="8" t="s">
        <v>7</v>
      </c>
      <c r="DM12" s="8" t="s">
        <v>8</v>
      </c>
      <c r="DN12" s="101" t="s">
        <v>9</v>
      </c>
      <c r="DO12" s="101"/>
      <c r="DP12" s="8" t="s">
        <v>7</v>
      </c>
      <c r="DQ12" s="8" t="s">
        <v>8</v>
      </c>
      <c r="DR12" s="101" t="s">
        <v>9</v>
      </c>
      <c r="DS12" s="101"/>
      <c r="DT12" s="8" t="s">
        <v>7</v>
      </c>
      <c r="DU12" s="8" t="s">
        <v>8</v>
      </c>
      <c r="DV12" s="101" t="s">
        <v>9</v>
      </c>
      <c r="DW12" s="101"/>
      <c r="DX12" s="8" t="s">
        <v>7</v>
      </c>
      <c r="DY12" s="8" t="s">
        <v>8</v>
      </c>
      <c r="DZ12" s="101" t="s">
        <v>9</v>
      </c>
      <c r="EA12" s="101"/>
      <c r="EB12" s="8" t="s">
        <v>7</v>
      </c>
      <c r="EC12" s="8" t="s">
        <v>8</v>
      </c>
      <c r="ED12" s="101" t="s">
        <v>9</v>
      </c>
      <c r="EE12" s="101"/>
      <c r="EF12" s="8" t="s">
        <v>7</v>
      </c>
      <c r="EG12" s="8" t="s">
        <v>8</v>
      </c>
      <c r="EH12" s="101" t="s">
        <v>9</v>
      </c>
      <c r="EI12" s="101"/>
      <c r="EJ12" s="8" t="s">
        <v>7</v>
      </c>
      <c r="EK12" s="8" t="s">
        <v>8</v>
      </c>
      <c r="EL12" s="101" t="s">
        <v>9</v>
      </c>
      <c r="EM12" s="101"/>
      <c r="EN12" s="8" t="s">
        <v>7</v>
      </c>
      <c r="EO12" s="8" t="s">
        <v>8</v>
      </c>
      <c r="EP12" s="101" t="s">
        <v>9</v>
      </c>
      <c r="EQ12" s="101"/>
      <c r="ER12" s="8" t="s">
        <v>7</v>
      </c>
      <c r="ES12" s="8" t="s">
        <v>8</v>
      </c>
      <c r="ET12" s="101" t="s">
        <v>9</v>
      </c>
      <c r="EU12" s="101"/>
      <c r="EV12" s="8" t="s">
        <v>7</v>
      </c>
      <c r="EW12" s="8" t="s">
        <v>8</v>
      </c>
      <c r="EX12" s="101" t="s">
        <v>9</v>
      </c>
      <c r="EY12" s="101"/>
      <c r="EZ12" s="8" t="s">
        <v>7</v>
      </c>
      <c r="FA12" s="8" t="s">
        <v>8</v>
      </c>
      <c r="FB12" s="101" t="s">
        <v>9</v>
      </c>
      <c r="FC12" s="101"/>
      <c r="FD12" s="8" t="s">
        <v>7</v>
      </c>
      <c r="FE12" s="8" t="s">
        <v>8</v>
      </c>
      <c r="FF12" s="101" t="s">
        <v>9</v>
      </c>
      <c r="FG12" s="101"/>
      <c r="FH12" s="8" t="s">
        <v>7</v>
      </c>
      <c r="FI12" s="8" t="s">
        <v>8</v>
      </c>
      <c r="FJ12" s="101" t="s">
        <v>9</v>
      </c>
      <c r="FK12" s="101"/>
      <c r="FL12" s="8" t="s">
        <v>7</v>
      </c>
      <c r="FM12" s="8" t="s">
        <v>8</v>
      </c>
      <c r="FN12" s="101" t="s">
        <v>9</v>
      </c>
      <c r="FO12" s="101"/>
      <c r="FP12" s="8" t="s">
        <v>7</v>
      </c>
      <c r="FQ12" s="8" t="s">
        <v>8</v>
      </c>
      <c r="FR12" s="101" t="s">
        <v>9</v>
      </c>
      <c r="FS12" s="101"/>
      <c r="FT12" s="8" t="s">
        <v>7</v>
      </c>
      <c r="FU12" s="8" t="s">
        <v>8</v>
      </c>
      <c r="FV12" s="101" t="s">
        <v>9</v>
      </c>
      <c r="FW12" s="101"/>
      <c r="FX12" s="8" t="s">
        <v>7</v>
      </c>
      <c r="FY12" s="8" t="s">
        <v>8</v>
      </c>
      <c r="FZ12" s="101" t="s">
        <v>9</v>
      </c>
      <c r="GA12" s="101"/>
      <c r="GB12" s="8" t="s">
        <v>7</v>
      </c>
      <c r="GC12" s="8" t="s">
        <v>8</v>
      </c>
      <c r="GD12" s="101" t="s">
        <v>9</v>
      </c>
      <c r="GE12" s="101"/>
      <c r="GF12" s="8" t="s">
        <v>7</v>
      </c>
      <c r="GG12" s="8" t="s">
        <v>8</v>
      </c>
      <c r="GH12" s="101" t="s">
        <v>9</v>
      </c>
      <c r="GI12" s="101"/>
      <c r="GJ12" s="8" t="s">
        <v>7</v>
      </c>
      <c r="GK12" s="8" t="s">
        <v>8</v>
      </c>
      <c r="GL12" s="101" t="s">
        <v>9</v>
      </c>
      <c r="GM12" s="101"/>
      <c r="GN12" s="8" t="s">
        <v>7</v>
      </c>
      <c r="GO12" s="8" t="s">
        <v>8</v>
      </c>
      <c r="GP12" s="101" t="s">
        <v>9</v>
      </c>
      <c r="GQ12" s="101"/>
      <c r="GR12" s="8" t="s">
        <v>7</v>
      </c>
      <c r="GS12" s="8" t="s">
        <v>8</v>
      </c>
      <c r="GT12" s="101" t="s">
        <v>9</v>
      </c>
      <c r="GU12" s="101"/>
      <c r="GV12" s="8" t="s">
        <v>7</v>
      </c>
      <c r="GW12" s="8" t="s">
        <v>8</v>
      </c>
      <c r="GX12" s="101" t="s">
        <v>9</v>
      </c>
      <c r="GY12" s="101"/>
      <c r="GZ12" s="8" t="s">
        <v>7</v>
      </c>
      <c r="HA12" s="8" t="s">
        <v>8</v>
      </c>
      <c r="HB12" s="101" t="s">
        <v>9</v>
      </c>
      <c r="HC12" s="101"/>
      <c r="HD12" s="8" t="s">
        <v>7</v>
      </c>
      <c r="HE12" s="8" t="s">
        <v>8</v>
      </c>
      <c r="HF12" s="101" t="s">
        <v>9</v>
      </c>
      <c r="HG12" s="101"/>
      <c r="HH12" s="8" t="s">
        <v>7</v>
      </c>
      <c r="HI12" s="8" t="s">
        <v>8</v>
      </c>
      <c r="HJ12" s="101" t="s">
        <v>9</v>
      </c>
      <c r="HK12" s="101"/>
      <c r="HL12" s="8" t="s">
        <v>7</v>
      </c>
      <c r="HM12" s="8" t="s">
        <v>8</v>
      </c>
      <c r="HN12" s="101" t="s">
        <v>9</v>
      </c>
      <c r="HO12" s="101"/>
      <c r="HP12" s="8" t="s">
        <v>7</v>
      </c>
      <c r="HQ12" s="8" t="s">
        <v>8</v>
      </c>
      <c r="HR12" s="101" t="s">
        <v>9</v>
      </c>
      <c r="HS12" s="101"/>
      <c r="HT12" s="8" t="s">
        <v>7</v>
      </c>
      <c r="HU12" s="8" t="s">
        <v>8</v>
      </c>
      <c r="HV12" s="101" t="s">
        <v>9</v>
      </c>
      <c r="HW12" s="101"/>
      <c r="HX12" s="8" t="s">
        <v>7</v>
      </c>
      <c r="HY12" s="8" t="s">
        <v>8</v>
      </c>
      <c r="HZ12" s="101" t="s">
        <v>9</v>
      </c>
      <c r="IA12" s="101"/>
      <c r="IB12" s="8" t="s">
        <v>7</v>
      </c>
      <c r="IC12" s="8" t="s">
        <v>8</v>
      </c>
      <c r="ID12" s="101" t="s">
        <v>9</v>
      </c>
      <c r="IE12" s="101"/>
      <c r="IF12" s="8" t="s">
        <v>7</v>
      </c>
      <c r="IG12" s="8" t="s">
        <v>8</v>
      </c>
      <c r="IH12" s="101" t="s">
        <v>9</v>
      </c>
      <c r="II12" s="101"/>
      <c r="IJ12" s="8" t="s">
        <v>7</v>
      </c>
      <c r="IK12" s="8" t="s">
        <v>8</v>
      </c>
      <c r="IL12" s="101" t="s">
        <v>9</v>
      </c>
      <c r="IM12" s="101"/>
      <c r="IN12" s="8" t="s">
        <v>7</v>
      </c>
      <c r="IO12" s="8" t="s">
        <v>8</v>
      </c>
      <c r="IP12" s="101" t="s">
        <v>9</v>
      </c>
      <c r="IQ12" s="101"/>
      <c r="IR12" s="8" t="s">
        <v>7</v>
      </c>
      <c r="IS12" s="8" t="s">
        <v>8</v>
      </c>
      <c r="IT12" s="101" t="s">
        <v>9</v>
      </c>
      <c r="IU12" s="101"/>
      <c r="IV12" s="8" t="s">
        <v>7</v>
      </c>
      <c r="IW12" s="8" t="s">
        <v>8</v>
      </c>
      <c r="IX12" s="101" t="s">
        <v>9</v>
      </c>
      <c r="IY12" s="101"/>
      <c r="IZ12" s="8" t="s">
        <v>7</v>
      </c>
      <c r="JA12" s="8" t="s">
        <v>8</v>
      </c>
      <c r="JB12" s="101" t="s">
        <v>9</v>
      </c>
      <c r="JC12" s="101"/>
      <c r="JD12" s="8" t="s">
        <v>7</v>
      </c>
      <c r="JE12" s="8" t="s">
        <v>8</v>
      </c>
      <c r="JF12" s="101" t="s">
        <v>9</v>
      </c>
      <c r="JG12" s="101"/>
      <c r="JH12" s="8" t="s">
        <v>7</v>
      </c>
      <c r="JI12" s="8" t="s">
        <v>8</v>
      </c>
      <c r="JJ12" s="101" t="s">
        <v>9</v>
      </c>
      <c r="JK12" s="101"/>
      <c r="JL12" s="8" t="s">
        <v>7</v>
      </c>
      <c r="JM12" s="8" t="s">
        <v>8</v>
      </c>
      <c r="JN12" s="101" t="s">
        <v>9</v>
      </c>
      <c r="JO12" s="101"/>
      <c r="JP12" s="8" t="s">
        <v>7</v>
      </c>
      <c r="JQ12" s="8" t="s">
        <v>8</v>
      </c>
      <c r="JR12" s="101" t="s">
        <v>9</v>
      </c>
      <c r="JS12" s="101"/>
      <c r="JT12" s="8" t="s">
        <v>7</v>
      </c>
      <c r="JU12" s="8" t="s">
        <v>8</v>
      </c>
      <c r="JV12" s="101" t="s">
        <v>9</v>
      </c>
      <c r="JW12" s="101"/>
      <c r="JX12" s="8" t="s">
        <v>7</v>
      </c>
      <c r="JY12" s="8" t="s">
        <v>8</v>
      </c>
      <c r="JZ12" s="101" t="s">
        <v>9</v>
      </c>
      <c r="KA12" s="101"/>
      <c r="KB12" s="8" t="s">
        <v>7</v>
      </c>
      <c r="KC12" s="8" t="s">
        <v>8</v>
      </c>
      <c r="KD12" s="101" t="s">
        <v>9</v>
      </c>
      <c r="KE12" s="101"/>
    </row>
    <row r="13" spans="1:291" s="3" customFormat="1" ht="27" customHeight="1" thickBot="1" x14ac:dyDescent="0.35">
      <c r="A13" s="157" t="s">
        <v>185</v>
      </c>
      <c r="B13" s="158"/>
      <c r="C13" s="158"/>
      <c r="D13" s="158"/>
      <c r="E13" s="158"/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58"/>
      <c r="CH13" s="158"/>
      <c r="CI13" s="158"/>
      <c r="CJ13" s="158"/>
      <c r="CK13" s="158"/>
      <c r="CL13" s="158"/>
      <c r="CM13" s="158"/>
      <c r="CN13" s="158"/>
      <c r="CO13" s="158"/>
      <c r="CP13" s="158"/>
      <c r="CQ13" s="158"/>
      <c r="CR13" s="158"/>
      <c r="CS13" s="158"/>
      <c r="CT13" s="158"/>
      <c r="CU13" s="158"/>
      <c r="CV13" s="158"/>
      <c r="CW13" s="158"/>
      <c r="CX13" s="158"/>
      <c r="CY13" s="158"/>
      <c r="CZ13" s="158"/>
      <c r="DA13" s="158"/>
      <c r="DB13" s="158"/>
      <c r="DC13" s="158"/>
      <c r="DD13" s="158"/>
      <c r="DE13" s="158"/>
      <c r="DF13" s="158"/>
      <c r="DG13" s="158"/>
      <c r="DH13" s="158"/>
      <c r="DI13" s="158"/>
      <c r="DJ13" s="158"/>
      <c r="DK13" s="158"/>
      <c r="DL13" s="158"/>
      <c r="DM13" s="158"/>
      <c r="DN13" s="158"/>
      <c r="DO13" s="158"/>
      <c r="DP13" s="158"/>
      <c r="DQ13" s="158"/>
      <c r="DR13" s="158"/>
      <c r="DS13" s="158"/>
      <c r="DT13" s="158"/>
      <c r="DU13" s="158"/>
      <c r="DV13" s="158"/>
      <c r="DW13" s="158"/>
      <c r="DX13" s="158"/>
      <c r="DY13" s="158"/>
      <c r="DZ13" s="158"/>
      <c r="EA13" s="158"/>
      <c r="EB13" s="158"/>
      <c r="EC13" s="158"/>
      <c r="ED13" s="158"/>
      <c r="EE13" s="158"/>
      <c r="EF13" s="158"/>
      <c r="EG13" s="158"/>
      <c r="EH13" s="158"/>
      <c r="EI13" s="158"/>
      <c r="EJ13" s="158"/>
      <c r="EK13" s="158"/>
      <c r="EL13" s="158"/>
      <c r="EM13" s="158"/>
      <c r="EN13" s="158"/>
      <c r="EO13" s="158"/>
      <c r="EP13" s="158"/>
      <c r="EQ13" s="158"/>
      <c r="ER13" s="158"/>
      <c r="ES13" s="158"/>
      <c r="ET13" s="158"/>
      <c r="EU13" s="158"/>
      <c r="EV13" s="158"/>
      <c r="EW13" s="158"/>
      <c r="EX13" s="158"/>
      <c r="EY13" s="158"/>
      <c r="EZ13" s="158"/>
      <c r="FA13" s="158"/>
      <c r="FB13" s="158"/>
      <c r="FC13" s="158"/>
      <c r="FD13" s="158"/>
      <c r="FE13" s="158"/>
      <c r="FF13" s="158"/>
      <c r="FG13" s="158"/>
      <c r="FH13" s="158"/>
      <c r="FI13" s="158"/>
      <c r="FJ13" s="158"/>
      <c r="FK13" s="158"/>
      <c r="FL13" s="158"/>
      <c r="FM13" s="158"/>
      <c r="FN13" s="158"/>
      <c r="FO13" s="158"/>
      <c r="FP13" s="158"/>
      <c r="FQ13" s="158"/>
      <c r="FR13" s="158"/>
      <c r="FS13" s="158"/>
      <c r="FT13" s="158"/>
      <c r="FU13" s="158"/>
      <c r="FV13" s="158"/>
      <c r="FW13" s="158"/>
      <c r="FX13" s="158"/>
      <c r="FY13" s="158"/>
      <c r="FZ13" s="158"/>
      <c r="GA13" s="158"/>
      <c r="GB13" s="158"/>
      <c r="GC13" s="158"/>
      <c r="GD13" s="158"/>
      <c r="GE13" s="158"/>
      <c r="GF13" s="158"/>
      <c r="GG13" s="158"/>
      <c r="GH13" s="158"/>
      <c r="GI13" s="158"/>
      <c r="GJ13" s="158"/>
      <c r="GK13" s="158"/>
      <c r="GL13" s="158"/>
      <c r="GM13" s="158"/>
      <c r="GN13" s="158"/>
      <c r="GO13" s="158"/>
      <c r="GP13" s="158"/>
      <c r="GQ13" s="158"/>
      <c r="GR13" s="158"/>
      <c r="GS13" s="158"/>
      <c r="GT13" s="158"/>
      <c r="GU13" s="158"/>
      <c r="GV13" s="158"/>
      <c r="GW13" s="158"/>
      <c r="GX13" s="158"/>
      <c r="GY13" s="158"/>
      <c r="GZ13" s="158"/>
      <c r="HA13" s="158"/>
      <c r="HB13" s="158"/>
      <c r="HC13" s="158"/>
      <c r="HD13" s="158"/>
      <c r="HE13" s="158"/>
      <c r="HF13" s="158"/>
      <c r="HG13" s="158"/>
      <c r="HH13" s="158"/>
      <c r="HI13" s="158"/>
      <c r="HJ13" s="158"/>
      <c r="HK13" s="158"/>
      <c r="HL13" s="158"/>
      <c r="HM13" s="158"/>
      <c r="HN13" s="158"/>
      <c r="HO13" s="158"/>
      <c r="HP13" s="158"/>
      <c r="HQ13" s="158"/>
      <c r="HR13" s="158"/>
      <c r="HS13" s="158"/>
      <c r="HT13" s="158"/>
      <c r="HU13" s="158"/>
      <c r="HV13" s="158"/>
      <c r="HW13" s="158"/>
      <c r="HX13" s="158"/>
      <c r="HY13" s="158"/>
      <c r="HZ13" s="158"/>
      <c r="IA13" s="158"/>
      <c r="IB13" s="158"/>
      <c r="IC13" s="158"/>
      <c r="ID13" s="158"/>
      <c r="IE13" s="158"/>
      <c r="IF13" s="158"/>
      <c r="IG13" s="158"/>
      <c r="IH13" s="158"/>
      <c r="II13" s="158"/>
      <c r="IJ13" s="158"/>
      <c r="IK13" s="158"/>
      <c r="IL13" s="158"/>
      <c r="IM13" s="158"/>
      <c r="IN13" s="158"/>
      <c r="IO13" s="158"/>
      <c r="IP13" s="158"/>
      <c r="IQ13" s="158"/>
      <c r="IR13" s="158"/>
      <c r="IS13" s="158"/>
      <c r="IT13" s="158"/>
      <c r="IU13" s="158"/>
      <c r="IV13" s="158"/>
      <c r="IW13" s="158"/>
      <c r="IX13" s="158"/>
      <c r="IY13" s="158"/>
      <c r="IZ13" s="158"/>
      <c r="JA13" s="158"/>
      <c r="JB13" s="158"/>
      <c r="JC13" s="158"/>
      <c r="JD13" s="158"/>
      <c r="JE13" s="158"/>
      <c r="JF13" s="158"/>
      <c r="JG13" s="158"/>
      <c r="JH13" s="158"/>
      <c r="JI13" s="158"/>
      <c r="JJ13" s="158"/>
      <c r="JK13" s="158"/>
      <c r="JL13" s="158"/>
      <c r="JM13" s="158"/>
      <c r="JN13" s="158"/>
      <c r="JO13" s="158"/>
      <c r="JP13" s="158"/>
      <c r="JQ13" s="158"/>
      <c r="JR13" s="158"/>
      <c r="JS13" s="158"/>
      <c r="JT13" s="158"/>
      <c r="JU13" s="158"/>
      <c r="JV13" s="158"/>
      <c r="JW13" s="158"/>
      <c r="JX13" s="158"/>
      <c r="JY13" s="158"/>
      <c r="JZ13" s="158"/>
      <c r="KA13" s="158"/>
      <c r="KB13" s="158"/>
      <c r="KC13" s="158"/>
      <c r="KD13" s="158"/>
      <c r="KE13" s="159"/>
    </row>
    <row r="14" spans="1:291" s="3" customFormat="1" ht="36" customHeight="1" x14ac:dyDescent="0.3">
      <c r="A14" s="141" t="s">
        <v>10</v>
      </c>
      <c r="B14" s="142" t="s">
        <v>98</v>
      </c>
      <c r="C14" s="76" t="s">
        <v>11</v>
      </c>
      <c r="D14" s="70">
        <v>216386000</v>
      </c>
      <c r="E14" s="123">
        <f>+D14/D15</f>
        <v>0.42947203565658304</v>
      </c>
      <c r="F14" s="124" t="str">
        <f>IF(OR(E14&gt;=1.11,E14="INDETERMINADO"),"CUMPLE","NO CUMPLE")</f>
        <v>NO CUMPLE</v>
      </c>
      <c r="G14" s="125"/>
      <c r="H14" s="70">
        <v>4963426321</v>
      </c>
      <c r="I14" s="123">
        <f>+H14/H15</f>
        <v>22.354347446464416</v>
      </c>
      <c r="J14" s="143" t="str">
        <f>IF(OR(I14&gt;=1.11,I14="INDETERMINADO"),"CUMPLE","NO CUMPLE")</f>
        <v>CUMPLE</v>
      </c>
      <c r="K14" s="144"/>
      <c r="L14" s="70">
        <v>1807164114</v>
      </c>
      <c r="M14" s="123">
        <f>+L14/L15</f>
        <v>2.5267770475923208</v>
      </c>
      <c r="N14" s="124" t="str">
        <f>IF(OR(M14&gt;=1.11,M14="INDETERMINADO"),"CUMPLE","NO CUMPLE")</f>
        <v>CUMPLE</v>
      </c>
      <c r="O14" s="125"/>
      <c r="P14" s="70">
        <v>1153707113</v>
      </c>
      <c r="Q14" s="123">
        <f>+P14/P15</f>
        <v>6.6660600572080444</v>
      </c>
      <c r="R14" s="124" t="str">
        <f>IF(OR(Q14&gt;=1.11,Q14="INDETERMINADO"),"CUMPLE","NO CUMPLE")</f>
        <v>CUMPLE</v>
      </c>
      <c r="S14" s="125"/>
      <c r="T14" s="70">
        <v>1497049088</v>
      </c>
      <c r="U14" s="123">
        <f>+T14/T15</f>
        <v>20.642318923711414</v>
      </c>
      <c r="V14" s="124" t="str">
        <f>IF(OR(U14&gt;=1.21,U14="INDETERMINADO"),"CUMPLE","NO CUMPLE")</f>
        <v>CUMPLE</v>
      </c>
      <c r="W14" s="125"/>
      <c r="X14" s="70">
        <v>13755169072</v>
      </c>
      <c r="Y14" s="123">
        <f>+X14/X15</f>
        <v>7.2934539082740821</v>
      </c>
      <c r="Z14" s="124" t="str">
        <f>IF(OR(Y14&gt;=1.11,Y14="INDETERMINADO"),"CUMPLE","NO CUMPLE")</f>
        <v>CUMPLE</v>
      </c>
      <c r="AA14" s="125"/>
      <c r="AB14" s="70">
        <v>3238017000</v>
      </c>
      <c r="AC14" s="123">
        <f>+AB14/AB15</f>
        <v>3.3319650876102589</v>
      </c>
      <c r="AD14" s="124" t="str">
        <f>IF(OR(AC14&gt;=1.21,AC14="INDETERMINADO"),"CUMPLE","NO CUMPLE")</f>
        <v>CUMPLE</v>
      </c>
      <c r="AE14" s="125"/>
      <c r="AF14" s="70">
        <v>601678164</v>
      </c>
      <c r="AG14" s="123">
        <f>+AF14/AF15</f>
        <v>30.393407305937089</v>
      </c>
      <c r="AH14" s="124" t="str">
        <f>IF(OR(AG14&gt;=1.11,AG14="INDETERMINADO"),"CUMPLE","NO CUMPLE")</f>
        <v>CUMPLE</v>
      </c>
      <c r="AI14" s="125"/>
      <c r="AJ14" s="70">
        <v>3281950102</v>
      </c>
      <c r="AK14" s="123">
        <f>+AJ14/AJ15</f>
        <v>20.420252713864535</v>
      </c>
      <c r="AL14" s="124" t="str">
        <f>IF(OR(AK14&gt;=1.11,AK14="INDETERMINADO"),"CUMPLE","NO CUMPLE")</f>
        <v>CUMPLE</v>
      </c>
      <c r="AM14" s="125"/>
      <c r="AN14" s="70">
        <v>5047281689</v>
      </c>
      <c r="AO14" s="123">
        <f>+AN14/AN15</f>
        <v>6.0995553782264835</v>
      </c>
      <c r="AP14" s="124" t="str">
        <f>IF(OR(AO14&gt;=1.21,AO14="INDETERMINADO"),"CUMPLE","NO CUMPLE")</f>
        <v>CUMPLE</v>
      </c>
      <c r="AQ14" s="125"/>
      <c r="AR14" s="70">
        <v>2034116355</v>
      </c>
      <c r="AS14" s="123">
        <f>+AR14/AR15</f>
        <v>1.9200625830970701</v>
      </c>
      <c r="AT14" s="124" t="str">
        <f>IF(OR(AS14&gt;=1.21,AS14="INDETERMINADO"),"CUMPLE","NO CUMPLE")</f>
        <v>CUMPLE</v>
      </c>
      <c r="AU14" s="125"/>
      <c r="AV14" s="70">
        <v>1695535303</v>
      </c>
      <c r="AW14" s="123">
        <f>+AV14/AV15</f>
        <v>6.1945349373903751</v>
      </c>
      <c r="AX14" s="124" t="str">
        <f>IF(OR(AW14&gt;=1.21,AW14="INDETERMINADO"),"CUMPLE","NO CUMPLE")</f>
        <v>CUMPLE</v>
      </c>
      <c r="AY14" s="125"/>
      <c r="AZ14" s="70">
        <v>1077840129</v>
      </c>
      <c r="BA14" s="123">
        <f>+AZ14/AZ15</f>
        <v>5.167878719570842</v>
      </c>
      <c r="BB14" s="124" t="str">
        <f>IF(OR(BA14&gt;=1.11,BA14="INDETERMINADO"),"CUMPLE","NO CUMPLE")</f>
        <v>CUMPLE</v>
      </c>
      <c r="BC14" s="125"/>
      <c r="BD14" s="70">
        <v>16807870436</v>
      </c>
      <c r="BE14" s="123">
        <f>+BD14/BD15</f>
        <v>3.4461371879965781</v>
      </c>
      <c r="BF14" s="124" t="str">
        <f>IF(OR(BE14&gt;=1.21,BE14="INDETERMINADO"),"CUMPLE","NO CUMPLE")</f>
        <v>CUMPLE</v>
      </c>
      <c r="BG14" s="125"/>
      <c r="BH14" s="70">
        <v>3596832567</v>
      </c>
      <c r="BI14" s="123">
        <f>+BH14/BH15</f>
        <v>7.7613842684151182</v>
      </c>
      <c r="BJ14" s="124" t="str">
        <f>IF(OR(BI14&gt;=1.21,BI14="INDETERMINADO"),"CUMPLE","NO CUMPLE")</f>
        <v>CUMPLE</v>
      </c>
      <c r="BK14" s="125"/>
      <c r="BL14" s="70">
        <v>883576406</v>
      </c>
      <c r="BM14" s="123">
        <f>+BL14/BL15</f>
        <v>12.851017604226231</v>
      </c>
      <c r="BN14" s="124" t="str">
        <f>IF(OR(BM14&gt;=1.11,BM14="INDETERMINADO"),"CUMPLE","NO CUMPLE")</f>
        <v>CUMPLE</v>
      </c>
      <c r="BO14" s="125"/>
      <c r="BP14" s="70">
        <v>7592210005</v>
      </c>
      <c r="BQ14" s="123">
        <f>+BP14/BP15</f>
        <v>2.1195290116485563</v>
      </c>
      <c r="BR14" s="124" t="str">
        <f>IF(OR(BQ14&gt;=1.11,BQ14="INDETERMINADO"),"CUMPLE","NO CUMPLE")</f>
        <v>CUMPLE</v>
      </c>
      <c r="BS14" s="125"/>
      <c r="BT14" s="70">
        <v>5426605201</v>
      </c>
      <c r="BU14" s="123">
        <f>+BT14/BT15</f>
        <v>3.7189943201774334</v>
      </c>
      <c r="BV14" s="124" t="str">
        <f>IF(OR(BU14&gt;=1.21,BU14="INDETERMINADO"),"CUMPLE","NO CUMPLE")</f>
        <v>CUMPLE</v>
      </c>
      <c r="BW14" s="125"/>
      <c r="BX14" s="70">
        <v>1204143200</v>
      </c>
      <c r="BY14" s="123">
        <f>+BX14/BX15</f>
        <v>5.2839300743611552</v>
      </c>
      <c r="BZ14" s="124" t="str">
        <f>IF(OR(BY14&gt;=1.11,BY14="INDETERMINADO"),"CUMPLE","NO CUMPLE")</f>
        <v>CUMPLE</v>
      </c>
      <c r="CA14" s="125"/>
      <c r="CB14" s="70">
        <v>6718327378</v>
      </c>
      <c r="CC14" s="123">
        <f>+CB14/CB15</f>
        <v>2.451803599016678</v>
      </c>
      <c r="CD14" s="124" t="str">
        <f>IF(OR(CC14&gt;=1.21,CC14="INDETERMINADO"),"CUMPLE","NO CUMPLE")</f>
        <v>CUMPLE</v>
      </c>
      <c r="CE14" s="125"/>
      <c r="CF14" s="9">
        <v>2899215839.1999998</v>
      </c>
      <c r="CG14" s="98">
        <f>+CF14/CF15</f>
        <v>4.5660743149866097</v>
      </c>
      <c r="CH14" s="99" t="str">
        <f>IF(OR(CG14&gt;=1.11,CG14="INDETERMINADO"),"CUMPLE","NO CUMPLE")</f>
        <v>CUMPLE</v>
      </c>
      <c r="CI14" s="99"/>
      <c r="CJ14" s="9">
        <v>5491361600</v>
      </c>
      <c r="CK14" s="98">
        <f>+CJ14/CJ15</f>
        <v>6.4297464439380239</v>
      </c>
      <c r="CL14" s="99" t="str">
        <f>IF(OR(CK14&gt;=1.11,CK14="INDETERMINADO"),"CUMPLE","NO CUMPLE")</f>
        <v>CUMPLE</v>
      </c>
      <c r="CM14" s="99"/>
      <c r="CN14" s="9">
        <v>349152723</v>
      </c>
      <c r="CO14" s="98">
        <f>+CN14/CN15</f>
        <v>1.9823566186379915</v>
      </c>
      <c r="CP14" s="99" t="str">
        <f>IF(OR(CO14&gt;=1.21,CO14="INDETERMINADO"),"CUMPLE","NO CUMPLE")</f>
        <v>CUMPLE</v>
      </c>
      <c r="CQ14" s="99"/>
      <c r="CR14" s="9">
        <v>7743593847.6999998</v>
      </c>
      <c r="CS14" s="98">
        <f>+CR14/CR15</f>
        <v>4.9116409774260292</v>
      </c>
      <c r="CT14" s="99" t="str">
        <f>IF(OR(CS14&gt;=1.21,CS14="INDETERMINADO"),"CUMPLE","NO CUMPLE")</f>
        <v>CUMPLE</v>
      </c>
      <c r="CU14" s="99"/>
      <c r="CV14" s="9">
        <v>714874822</v>
      </c>
      <c r="CW14" s="98">
        <f>+CV14/CV15</f>
        <v>7.9057648082739167</v>
      </c>
      <c r="CX14" s="99" t="str">
        <f>IF(OR(CW14&gt;=1.11,CW14="INDETERMINADO"),"CUMPLE","NO CUMPLE")</f>
        <v>CUMPLE</v>
      </c>
      <c r="CY14" s="99"/>
      <c r="CZ14" s="9">
        <v>2431206980</v>
      </c>
      <c r="DA14" s="98">
        <f>+CZ14/CZ15</f>
        <v>4.1381293465701123</v>
      </c>
      <c r="DB14" s="99" t="str">
        <f>IF(OR(DA14&gt;=1.21,DA14="INDETERMINADO"),"CUMPLE","NO CUMPLE")</f>
        <v>CUMPLE</v>
      </c>
      <c r="DC14" s="99"/>
      <c r="DD14" s="9">
        <v>2857627624</v>
      </c>
      <c r="DE14" s="98">
        <f>+DD14/DD15</f>
        <v>23.814772926885137</v>
      </c>
      <c r="DF14" s="99" t="str">
        <f>IF(OR(DE14&gt;=1.11,DE14="INDETERMINADO"),"CUMPLE","NO CUMPLE")</f>
        <v>CUMPLE</v>
      </c>
      <c r="DG14" s="99"/>
      <c r="DH14" s="9">
        <v>4642280968</v>
      </c>
      <c r="DI14" s="98">
        <f>+DH14/DH15</f>
        <v>46.550838450991762</v>
      </c>
      <c r="DJ14" s="99" t="str">
        <f>IF(OR(DI14&gt;=1.11,DI14="INDETERMINADO"),"CUMPLE","NO CUMPLE")</f>
        <v>CUMPLE</v>
      </c>
      <c r="DK14" s="99"/>
      <c r="DL14" s="9">
        <v>3290739773.5500002</v>
      </c>
      <c r="DM14" s="98">
        <f>+DL14/DL15</f>
        <v>3.0890042154339317</v>
      </c>
      <c r="DN14" s="99" t="str">
        <f>IF(OR(DM14&gt;=1.11,DM14="INDETERMINADO"),"CUMPLE","NO CUMPLE")</f>
        <v>CUMPLE</v>
      </c>
      <c r="DO14" s="99"/>
      <c r="DP14" s="9">
        <v>915134000</v>
      </c>
      <c r="DQ14" s="98">
        <f>+DP14/DP15</f>
        <v>11.749508903924918</v>
      </c>
      <c r="DR14" s="99" t="str">
        <f>IF(OR(DQ14&gt;=1.11,DQ14="INDETERMINADO"),"CUMPLE","NO CUMPLE")</f>
        <v>CUMPLE</v>
      </c>
      <c r="DS14" s="99"/>
      <c r="DT14" s="9">
        <v>1596386468.4000001</v>
      </c>
      <c r="DU14" s="98">
        <f>+DT14/DT15</f>
        <v>7.5635756562140948</v>
      </c>
      <c r="DV14" s="99" t="str">
        <f>IF(OR(DU14&gt;=1.11,DU14="INDETERMINADO"),"CUMPLE","NO CUMPLE")</f>
        <v>CUMPLE</v>
      </c>
      <c r="DW14" s="99"/>
      <c r="DX14" s="9">
        <v>689774993.79999995</v>
      </c>
      <c r="DY14" s="98">
        <f>+DX14/DX15</f>
        <v>7.4822294464668451</v>
      </c>
      <c r="DZ14" s="99" t="str">
        <f>IF(OR(DY14&gt;=1.11,DY14="INDETERMINADO"),"CUMPLE","NO CUMPLE")</f>
        <v>CUMPLE</v>
      </c>
      <c r="EA14" s="99"/>
      <c r="EB14" s="9">
        <v>5495888078.6999998</v>
      </c>
      <c r="EC14" s="98">
        <f>+EB14/EB15</f>
        <v>2.6068604392915997</v>
      </c>
      <c r="ED14" s="99" t="str">
        <f>IF(OR(EC14&gt;=1.21,EC14="INDETERMINADO"),"CUMPLE","NO CUMPLE")</f>
        <v>CUMPLE</v>
      </c>
      <c r="EE14" s="99"/>
      <c r="EF14" s="9">
        <v>4734458406.9000006</v>
      </c>
      <c r="EG14" s="98">
        <f>+EF14/EF15</f>
        <v>62.346264401040358</v>
      </c>
      <c r="EH14" s="99" t="str">
        <f>IF(OR(EG14&gt;=1.11,EG14="INDETERMINADO"),"CUMPLE","NO CUMPLE")</f>
        <v>CUMPLE</v>
      </c>
      <c r="EI14" s="99"/>
      <c r="EJ14" s="9">
        <v>1341461675</v>
      </c>
      <c r="EK14" s="98">
        <f>+EJ14/EJ15</f>
        <v>5.4598148082914308</v>
      </c>
      <c r="EL14" s="99" t="str">
        <f>IF(OR(EK14&gt;=1.21,EK14="INDETERMINADO"),"CUMPLE","NO CUMPLE")</f>
        <v>CUMPLE</v>
      </c>
      <c r="EM14" s="99"/>
      <c r="EN14" s="9">
        <v>2796683431.9000001</v>
      </c>
      <c r="EO14" s="98">
        <f>+EN14/EN15</f>
        <v>3.3810262366070001</v>
      </c>
      <c r="EP14" s="99" t="str">
        <f>IF(OR(EO14&gt;=1.11,EO14="INDETERMINADO"),"CUMPLE","NO CUMPLE")</f>
        <v>CUMPLE</v>
      </c>
      <c r="EQ14" s="99"/>
      <c r="ER14" s="9">
        <v>2262853500</v>
      </c>
      <c r="ES14" s="98">
        <f>+ER14/ER15</f>
        <v>12.316826374846574</v>
      </c>
      <c r="ET14" s="99" t="str">
        <f>IF(OR(ES14&gt;=1.11,ES14="INDETERMINADO"),"CUMPLE","NO CUMPLE")</f>
        <v>CUMPLE</v>
      </c>
      <c r="EU14" s="99"/>
      <c r="EV14" s="9">
        <v>519908053.5</v>
      </c>
      <c r="EW14" s="98">
        <f>+EV14/EV15</f>
        <v>20.155783592157654</v>
      </c>
      <c r="EX14" s="99" t="str">
        <f>IF(OR(EW14&gt;=1.21,EW14="INDETERMINADO"),"CUMPLE","NO CUMPLE")</f>
        <v>CUMPLE</v>
      </c>
      <c r="EY14" s="99"/>
      <c r="EZ14" s="9">
        <v>774051731.39999998</v>
      </c>
      <c r="FA14" s="98">
        <f>+EZ14/EZ15</f>
        <v>169.86637794823554</v>
      </c>
      <c r="FB14" s="99" t="str">
        <f>IF(OR(FA14&gt;=1.21,FA14="INDETERMINADO"),"CUMPLE","NO CUMPLE")</f>
        <v>CUMPLE</v>
      </c>
      <c r="FC14" s="99"/>
      <c r="FD14" s="9">
        <v>1165610672</v>
      </c>
      <c r="FE14" s="98">
        <f>+FD14/FD15</f>
        <v>13.729970665472427</v>
      </c>
      <c r="FF14" s="99" t="str">
        <f>IF(OR(FE14&gt;=1.11,FE14="INDETERMINADO"),"CUMPLE","NO CUMPLE")</f>
        <v>CUMPLE</v>
      </c>
      <c r="FG14" s="99"/>
      <c r="FH14" s="9">
        <v>47072600.799999997</v>
      </c>
      <c r="FI14" s="98">
        <f>FH14/FH15</f>
        <v>539.77140734149464</v>
      </c>
      <c r="FJ14" s="99" t="str">
        <f>IF(OR(FI14&gt;=1.11,FI14="INDETERMINADO"),"CUMPLE","NO CUMPLE")</f>
        <v>CUMPLE</v>
      </c>
      <c r="FK14" s="99"/>
      <c r="FL14" s="9">
        <v>742594437.29999995</v>
      </c>
      <c r="FM14" s="98">
        <f>+FL14/FL15</f>
        <v>82.648240100166944</v>
      </c>
      <c r="FN14" s="99" t="str">
        <f>IF(OR(FM14&gt;=1.11,FM14="INDETERMINADO"),"CUMPLE","NO CUMPLE")</f>
        <v>CUMPLE</v>
      </c>
      <c r="FO14" s="99"/>
      <c r="FP14" s="9">
        <v>9935202000</v>
      </c>
      <c r="FQ14" s="98">
        <f>+FP14/FP15</f>
        <v>20.874378088546745</v>
      </c>
      <c r="FR14" s="99" t="str">
        <f>IF(OR(FQ14&gt;=1.11,FQ14="INDETERMINADO"),"CUMPLE","NO CUMPLE")</f>
        <v>CUMPLE</v>
      </c>
      <c r="FS14" s="99"/>
      <c r="FT14" s="9">
        <v>3469019179.25</v>
      </c>
      <c r="FU14" s="98">
        <f>+FT14/FT15</f>
        <v>95.313921210046757</v>
      </c>
      <c r="FV14" s="99" t="str">
        <f>IF(OR(FU14&gt;=1.11,FU14="INDETERMINADO"),"CUMPLE","NO CUMPLE")</f>
        <v>CUMPLE</v>
      </c>
      <c r="FW14" s="99"/>
      <c r="FX14" s="9">
        <v>775291936.39999998</v>
      </c>
      <c r="FY14" s="98">
        <f>+FX14/FX15</f>
        <v>8890.1469635813228</v>
      </c>
      <c r="FZ14" s="99" t="str">
        <f>IF(OR(FY14&gt;=1.11,FY14="INDETERMINADO"),"CUMPLE","NO CUMPLE")</f>
        <v>CUMPLE</v>
      </c>
      <c r="GA14" s="99"/>
      <c r="GB14" s="9">
        <v>7820788987</v>
      </c>
      <c r="GC14" s="98">
        <f>+GB14/GB15</f>
        <v>5.1091807569138483</v>
      </c>
      <c r="GD14" s="99" t="str">
        <f>IF(OR(GC14&gt;=1.11,GC14="INDETERMINADO"),"CUMPLE","NO CUMPLE")</f>
        <v>CUMPLE</v>
      </c>
      <c r="GE14" s="99"/>
      <c r="GF14" s="9">
        <v>1443112217</v>
      </c>
      <c r="GG14" s="98">
        <f>+GF14/GF15</f>
        <v>8.4229378943483724</v>
      </c>
      <c r="GH14" s="99" t="str">
        <f>IF(OR(GG14&gt;=1.11,GG14="INDETERMINADO"),"CUMPLE","NO CUMPLE")</f>
        <v>CUMPLE</v>
      </c>
      <c r="GI14" s="99"/>
      <c r="GJ14" s="9">
        <v>112588691</v>
      </c>
      <c r="GK14" s="98">
        <f>+GJ14/GJ15</f>
        <v>529.57992003762934</v>
      </c>
      <c r="GL14" s="99" t="str">
        <f>IF(OR(GK14&gt;=1.11,GK14="INDETERMINADO"),"CUMPLE","NO CUMPLE")</f>
        <v>CUMPLE</v>
      </c>
      <c r="GM14" s="99"/>
      <c r="GN14" s="9">
        <v>632620813.5</v>
      </c>
      <c r="GO14" s="98">
        <f>+GN14/GN15</f>
        <v>26.92105188910968</v>
      </c>
      <c r="GP14" s="99" t="str">
        <f>IF(OR(GO14&gt;=1.11,GO14="INDETERMINADO"),"CUMPLE","NO CUMPLE")</f>
        <v>CUMPLE</v>
      </c>
      <c r="GQ14" s="99"/>
      <c r="GR14" s="9">
        <v>11228736609.5</v>
      </c>
      <c r="GS14" s="98">
        <f>+GR14/GR15</f>
        <v>5.6079553403188758</v>
      </c>
      <c r="GT14" s="99" t="str">
        <f>IF(OR(GS14&gt;=1.11,GS14="INDETERMINADO"),"CUMPLE","NO CUMPLE")</f>
        <v>CUMPLE</v>
      </c>
      <c r="GU14" s="99"/>
      <c r="GV14" s="9">
        <v>1806657067</v>
      </c>
      <c r="GW14" s="98">
        <f>+GV14/GV15</f>
        <v>3.8519312112954278</v>
      </c>
      <c r="GX14" s="99" t="str">
        <f>IF(OR(GW14&gt;=1.11,GW14="INDETERMINADO"),"CUMPLE","NO CUMPLE")</f>
        <v>CUMPLE</v>
      </c>
      <c r="GY14" s="99"/>
      <c r="GZ14" s="9">
        <v>2580484250.5</v>
      </c>
      <c r="HA14" s="98">
        <f>+GZ14/GZ15</f>
        <v>2.1769312921057478</v>
      </c>
      <c r="HB14" s="99" t="str">
        <f>IF(OR(HA14&gt;=1.11,HA14="INDETERMINADO"),"CUMPLE","NO CUMPLE")</f>
        <v>CUMPLE</v>
      </c>
      <c r="HC14" s="99"/>
      <c r="HD14" s="9">
        <v>3372957000</v>
      </c>
      <c r="HE14" s="98">
        <f>+HD14/HD15</f>
        <v>28.032986760415888</v>
      </c>
      <c r="HF14" s="99" t="str">
        <f>IF(OR(HE14&gt;=1.11,HE14="INDETERMINADO"),"CUMPLE","NO CUMPLE")</f>
        <v>CUMPLE</v>
      </c>
      <c r="HG14" s="99"/>
      <c r="HH14" s="9">
        <v>983293161</v>
      </c>
      <c r="HI14" s="98">
        <f>+HH14/HH15</f>
        <v>12.937282819100504</v>
      </c>
      <c r="HJ14" s="99" t="str">
        <f>IF(OR(HI14&gt;=1.11,HI14="INDETERMINADO"),"CUMPLE","NO CUMPLE")</f>
        <v>CUMPLE</v>
      </c>
      <c r="HK14" s="99"/>
      <c r="HL14" s="9">
        <v>2259687181.5</v>
      </c>
      <c r="HM14" s="98">
        <f>+HL14/HL15</f>
        <v>5.0485034170515686</v>
      </c>
      <c r="HN14" s="99" t="str">
        <f>IF(OR(HM14&gt;=1.11,HM14="INDETERMINADO"),"CUMPLE","NO CUMPLE")</f>
        <v>CUMPLE</v>
      </c>
      <c r="HO14" s="99"/>
      <c r="HP14" s="9">
        <v>2411502584.75</v>
      </c>
      <c r="HQ14" s="98">
        <f>+HP14/HP15</f>
        <v>2.0650603562905552</v>
      </c>
      <c r="HR14" s="99" t="str">
        <f>IF(OR(HQ14&gt;=1.11,HQ14="INDETERMINADO"),"CUMPLE","NO CUMPLE")</f>
        <v>CUMPLE</v>
      </c>
      <c r="HS14" s="99"/>
      <c r="HT14" s="9">
        <v>2372629126</v>
      </c>
      <c r="HU14" s="98">
        <f>+HT14/HT15</f>
        <v>2.0674989081542114</v>
      </c>
      <c r="HV14" s="99" t="str">
        <f>IF(OR(HU14&gt;=1.11,HU14="INDETERMINADO"),"CUMPLE","NO CUMPLE")</f>
        <v>CUMPLE</v>
      </c>
      <c r="HW14" s="99"/>
      <c r="HX14" s="9">
        <v>585747642</v>
      </c>
      <c r="HY14" s="98">
        <f>+HX14/HX15</f>
        <v>6.9268468458240875</v>
      </c>
      <c r="HZ14" s="99" t="str">
        <f>IF(OR(HY14&gt;=1.11,HY14="INDETERMINADO"),"CUMPLE","NO CUMPLE")</f>
        <v>CUMPLE</v>
      </c>
      <c r="IA14" s="99"/>
      <c r="IB14" s="9">
        <v>6544801535</v>
      </c>
      <c r="IC14" s="98">
        <f>+IB14/IB15</f>
        <v>5.5864048895657987</v>
      </c>
      <c r="ID14" s="99" t="str">
        <f>IF(OR(IC14&gt;=1.11,IC14="INDETERMINADO"),"CUMPLE","NO CUMPLE")</f>
        <v>CUMPLE</v>
      </c>
      <c r="IE14" s="99"/>
      <c r="IF14" s="9">
        <v>1834807134</v>
      </c>
      <c r="IG14" s="98">
        <f>+IF14/IF15</f>
        <v>61.160237799999997</v>
      </c>
      <c r="IH14" s="99" t="str">
        <f>IF(OR(IG14&gt;=1.11,IG14="INDETERMINADO"),"CUMPLE","NO CUMPLE")</f>
        <v>CUMPLE</v>
      </c>
      <c r="II14" s="99"/>
      <c r="IJ14" s="9">
        <v>3368364361</v>
      </c>
      <c r="IK14" s="98">
        <v>3.3650182205316854</v>
      </c>
      <c r="IL14" s="99" t="s">
        <v>36</v>
      </c>
      <c r="IM14" s="99"/>
      <c r="IN14" s="9">
        <v>519090246.5</v>
      </c>
      <c r="IO14" s="98">
        <v>4.3111572062658148</v>
      </c>
      <c r="IP14" s="100" t="s">
        <v>36</v>
      </c>
      <c r="IQ14" s="100"/>
      <c r="IR14" s="9">
        <v>1410656550.5</v>
      </c>
      <c r="IS14" s="98">
        <v>1.7076285371329027</v>
      </c>
      <c r="IT14" s="99" t="s">
        <v>36</v>
      </c>
      <c r="IU14" s="99"/>
      <c r="IV14" s="9">
        <v>1248453000</v>
      </c>
      <c r="IW14" s="98">
        <v>118.90028571428572</v>
      </c>
      <c r="IX14" s="99" t="s">
        <v>36</v>
      </c>
      <c r="IY14" s="99"/>
      <c r="IZ14" s="9">
        <v>55005683</v>
      </c>
      <c r="JA14" s="98">
        <v>12.039684610363828</v>
      </c>
      <c r="JB14" s="99" t="s">
        <v>36</v>
      </c>
      <c r="JC14" s="99"/>
      <c r="JD14" s="9">
        <v>7097414473</v>
      </c>
      <c r="JE14" s="98">
        <v>6.4464695318190071</v>
      </c>
      <c r="JF14" s="99" t="s">
        <v>36</v>
      </c>
      <c r="JG14" s="99"/>
      <c r="JH14" s="9">
        <v>1859155517.5</v>
      </c>
      <c r="JI14" s="98">
        <v>1.8174830919817075</v>
      </c>
      <c r="JJ14" s="99" t="s">
        <v>36</v>
      </c>
      <c r="JK14" s="99"/>
      <c r="JL14" s="9">
        <v>2069696238</v>
      </c>
      <c r="JM14" s="98">
        <v>7.6937250764553466</v>
      </c>
      <c r="JN14" s="99" t="s">
        <v>36</v>
      </c>
      <c r="JO14" s="99"/>
      <c r="JP14" s="9">
        <v>4245152113</v>
      </c>
      <c r="JQ14" s="98">
        <v>8.4453894911119463</v>
      </c>
      <c r="JR14" s="99" t="s">
        <v>36</v>
      </c>
      <c r="JS14" s="99"/>
      <c r="JT14" s="9">
        <v>2069696238</v>
      </c>
      <c r="JU14" s="98">
        <v>7.6937250764553466</v>
      </c>
      <c r="JV14" s="99" t="s">
        <v>36</v>
      </c>
      <c r="JW14" s="99"/>
      <c r="JX14" s="9">
        <v>4491555369</v>
      </c>
      <c r="JY14" s="98">
        <v>3.7043481758539807</v>
      </c>
      <c r="JZ14" s="99" t="s">
        <v>36</v>
      </c>
      <c r="KA14" s="99"/>
      <c r="KB14" s="9">
        <v>2066005500</v>
      </c>
      <c r="KC14" s="98">
        <v>0.84111395598127736</v>
      </c>
      <c r="KD14" s="99" t="s">
        <v>37</v>
      </c>
      <c r="KE14" s="99"/>
    </row>
    <row r="15" spans="1:291" s="3" customFormat="1" ht="45" customHeight="1" x14ac:dyDescent="0.3">
      <c r="A15" s="139"/>
      <c r="B15" s="140"/>
      <c r="C15" s="77" t="s">
        <v>12</v>
      </c>
      <c r="D15" s="71">
        <v>503841885</v>
      </c>
      <c r="E15" s="98"/>
      <c r="F15" s="99"/>
      <c r="G15" s="118"/>
      <c r="H15" s="71">
        <v>222034051</v>
      </c>
      <c r="I15" s="98"/>
      <c r="J15" s="145"/>
      <c r="K15" s="146"/>
      <c r="L15" s="71">
        <v>715205212</v>
      </c>
      <c r="M15" s="98"/>
      <c r="N15" s="99"/>
      <c r="O15" s="118"/>
      <c r="P15" s="71">
        <v>173071815</v>
      </c>
      <c r="Q15" s="98"/>
      <c r="R15" s="99"/>
      <c r="S15" s="118"/>
      <c r="T15" s="71">
        <v>72523300</v>
      </c>
      <c r="U15" s="98"/>
      <c r="V15" s="99"/>
      <c r="W15" s="118"/>
      <c r="X15" s="71">
        <v>1885960924</v>
      </c>
      <c r="Y15" s="98"/>
      <c r="Z15" s="99"/>
      <c r="AA15" s="118"/>
      <c r="AB15" s="71">
        <v>971804000</v>
      </c>
      <c r="AC15" s="98"/>
      <c r="AD15" s="99"/>
      <c r="AE15" s="118"/>
      <c r="AF15" s="71">
        <v>19796338</v>
      </c>
      <c r="AG15" s="98"/>
      <c r="AH15" s="99"/>
      <c r="AI15" s="118"/>
      <c r="AJ15" s="71">
        <v>160720347</v>
      </c>
      <c r="AK15" s="98"/>
      <c r="AL15" s="99"/>
      <c r="AM15" s="118"/>
      <c r="AN15" s="71">
        <v>827483542</v>
      </c>
      <c r="AO15" s="98"/>
      <c r="AP15" s="99"/>
      <c r="AQ15" s="118"/>
      <c r="AR15" s="71">
        <v>1059401070</v>
      </c>
      <c r="AS15" s="98"/>
      <c r="AT15" s="99"/>
      <c r="AU15" s="118"/>
      <c r="AV15" s="71">
        <v>273714705</v>
      </c>
      <c r="AW15" s="98"/>
      <c r="AX15" s="99"/>
      <c r="AY15" s="118"/>
      <c r="AZ15" s="71">
        <v>208565291</v>
      </c>
      <c r="BA15" s="98"/>
      <c r="BB15" s="99"/>
      <c r="BC15" s="118"/>
      <c r="BD15" s="71">
        <v>4877307408</v>
      </c>
      <c r="BE15" s="98"/>
      <c r="BF15" s="99"/>
      <c r="BG15" s="118"/>
      <c r="BH15" s="71">
        <v>463426683</v>
      </c>
      <c r="BI15" s="98"/>
      <c r="BJ15" s="99"/>
      <c r="BK15" s="118"/>
      <c r="BL15" s="71">
        <v>68755365</v>
      </c>
      <c r="BM15" s="98"/>
      <c r="BN15" s="99"/>
      <c r="BO15" s="118"/>
      <c r="BP15" s="71">
        <v>3582026933</v>
      </c>
      <c r="BQ15" s="98"/>
      <c r="BR15" s="99"/>
      <c r="BS15" s="118"/>
      <c r="BT15" s="71">
        <v>1459159314</v>
      </c>
      <c r="BU15" s="98"/>
      <c r="BV15" s="99"/>
      <c r="BW15" s="118"/>
      <c r="BX15" s="71">
        <v>227887800</v>
      </c>
      <c r="BY15" s="98"/>
      <c r="BZ15" s="99"/>
      <c r="CA15" s="118"/>
      <c r="CB15" s="71">
        <v>2740157238</v>
      </c>
      <c r="CC15" s="98"/>
      <c r="CD15" s="99"/>
      <c r="CE15" s="118"/>
      <c r="CF15" s="9">
        <v>634947142.5999999</v>
      </c>
      <c r="CG15" s="98"/>
      <c r="CH15" s="99"/>
      <c r="CI15" s="99"/>
      <c r="CJ15" s="9">
        <v>854055700</v>
      </c>
      <c r="CK15" s="98"/>
      <c r="CL15" s="99"/>
      <c r="CM15" s="99"/>
      <c r="CN15" s="9">
        <v>176130127</v>
      </c>
      <c r="CO15" s="98"/>
      <c r="CP15" s="99"/>
      <c r="CQ15" s="99"/>
      <c r="CR15" s="9">
        <v>1576579779.1999998</v>
      </c>
      <c r="CS15" s="98"/>
      <c r="CT15" s="99"/>
      <c r="CU15" s="99"/>
      <c r="CV15" s="9">
        <v>90424499</v>
      </c>
      <c r="CW15" s="98"/>
      <c r="CX15" s="99"/>
      <c r="CY15" s="99"/>
      <c r="CZ15" s="9">
        <v>587513530</v>
      </c>
      <c r="DA15" s="98"/>
      <c r="DB15" s="99"/>
      <c r="DC15" s="99"/>
      <c r="DD15" s="9">
        <v>119993906</v>
      </c>
      <c r="DE15" s="98"/>
      <c r="DF15" s="99"/>
      <c r="DG15" s="99"/>
      <c r="DH15" s="9">
        <v>99724970</v>
      </c>
      <c r="DI15" s="98"/>
      <c r="DJ15" s="99"/>
      <c r="DK15" s="99"/>
      <c r="DL15" s="9">
        <v>1065307634.45</v>
      </c>
      <c r="DM15" s="98"/>
      <c r="DN15" s="99"/>
      <c r="DO15" s="99"/>
      <c r="DP15" s="9">
        <v>77887000</v>
      </c>
      <c r="DQ15" s="98"/>
      <c r="DR15" s="99"/>
      <c r="DS15" s="99"/>
      <c r="DT15" s="9">
        <v>211062405</v>
      </c>
      <c r="DU15" s="98"/>
      <c r="DV15" s="99"/>
      <c r="DW15" s="99"/>
      <c r="DX15" s="9">
        <v>92188431.100000009</v>
      </c>
      <c r="DY15" s="98"/>
      <c r="DZ15" s="99"/>
      <c r="EA15" s="99"/>
      <c r="EB15" s="9">
        <v>2108240240.2</v>
      </c>
      <c r="EC15" s="98"/>
      <c r="ED15" s="99"/>
      <c r="EE15" s="99"/>
      <c r="EF15" s="9">
        <v>75938124.800000012</v>
      </c>
      <c r="EG15" s="98"/>
      <c r="EH15" s="99"/>
      <c r="EI15" s="99"/>
      <c r="EJ15" s="9">
        <v>245697285</v>
      </c>
      <c r="EK15" s="98"/>
      <c r="EL15" s="99"/>
      <c r="EM15" s="99"/>
      <c r="EN15" s="9">
        <v>827169988.10000002</v>
      </c>
      <c r="EO15" s="98"/>
      <c r="EP15" s="99"/>
      <c r="EQ15" s="99"/>
      <c r="ER15" s="9">
        <v>183720500</v>
      </c>
      <c r="ES15" s="98"/>
      <c r="ET15" s="99"/>
      <c r="EU15" s="99"/>
      <c r="EV15" s="9">
        <v>25794484.800000001</v>
      </c>
      <c r="EW15" s="98"/>
      <c r="EX15" s="99"/>
      <c r="EY15" s="99"/>
      <c r="EZ15" s="9">
        <v>4556827.2</v>
      </c>
      <c r="FA15" s="98"/>
      <c r="FB15" s="99"/>
      <c r="FC15" s="99"/>
      <c r="FD15" s="9">
        <v>84895350.5</v>
      </c>
      <c r="FE15" s="98"/>
      <c r="FF15" s="99"/>
      <c r="FG15" s="99"/>
      <c r="FH15" s="9">
        <v>87208.4</v>
      </c>
      <c r="FI15" s="98"/>
      <c r="FJ15" s="99"/>
      <c r="FK15" s="99"/>
      <c r="FL15" s="9">
        <v>8985000</v>
      </c>
      <c r="FM15" s="98"/>
      <c r="FN15" s="99"/>
      <c r="FO15" s="99"/>
      <c r="FP15" s="9">
        <v>475952000</v>
      </c>
      <c r="FQ15" s="98"/>
      <c r="FR15" s="99"/>
      <c r="FS15" s="99"/>
      <c r="FT15" s="9">
        <v>36395724.100000001</v>
      </c>
      <c r="FU15" s="98"/>
      <c r="FV15" s="99"/>
      <c r="FW15" s="99"/>
      <c r="FX15" s="9">
        <v>87208</v>
      </c>
      <c r="FY15" s="98"/>
      <c r="FZ15" s="99"/>
      <c r="GA15" s="99"/>
      <c r="GB15" s="9">
        <v>1530732491</v>
      </c>
      <c r="GC15" s="98"/>
      <c r="GD15" s="99"/>
      <c r="GE15" s="99"/>
      <c r="GF15" s="9">
        <v>171331219</v>
      </c>
      <c r="GG15" s="98"/>
      <c r="GH15" s="99"/>
      <c r="GI15" s="99"/>
      <c r="GJ15" s="9">
        <v>212600</v>
      </c>
      <c r="GK15" s="98"/>
      <c r="GL15" s="99"/>
      <c r="GM15" s="99"/>
      <c r="GN15" s="9">
        <v>23499112</v>
      </c>
      <c r="GO15" s="98"/>
      <c r="GP15" s="99"/>
      <c r="GQ15" s="99"/>
      <c r="GR15" s="9">
        <v>2002287095.4000001</v>
      </c>
      <c r="GS15" s="98"/>
      <c r="GT15" s="99"/>
      <c r="GU15" s="99"/>
      <c r="GV15" s="9">
        <v>469026306</v>
      </c>
      <c r="GW15" s="98"/>
      <c r="GX15" s="99"/>
      <c r="GY15" s="99"/>
      <c r="GZ15" s="9">
        <v>1185376984.5</v>
      </c>
      <c r="HA15" s="98"/>
      <c r="HB15" s="99"/>
      <c r="HC15" s="99"/>
      <c r="HD15" s="9">
        <v>120321000</v>
      </c>
      <c r="HE15" s="98"/>
      <c r="HF15" s="99"/>
      <c r="HG15" s="99"/>
      <c r="HH15" s="9">
        <v>76004612</v>
      </c>
      <c r="HI15" s="98"/>
      <c r="HJ15" s="99"/>
      <c r="HK15" s="99"/>
      <c r="HL15" s="9">
        <v>447595454.5</v>
      </c>
      <c r="HM15" s="98"/>
      <c r="HN15" s="99"/>
      <c r="HO15" s="99"/>
      <c r="HP15" s="9">
        <v>1167763730.2</v>
      </c>
      <c r="HQ15" s="98"/>
      <c r="HR15" s="99"/>
      <c r="HS15" s="99"/>
      <c r="HT15" s="9">
        <v>1147584222</v>
      </c>
      <c r="HU15" s="98"/>
      <c r="HV15" s="99"/>
      <c r="HW15" s="99"/>
      <c r="HX15" s="9">
        <v>84561945</v>
      </c>
      <c r="HY15" s="98"/>
      <c r="HZ15" s="99"/>
      <c r="IA15" s="99"/>
      <c r="IB15" s="9">
        <v>1171558751</v>
      </c>
      <c r="IC15" s="98"/>
      <c r="ID15" s="99"/>
      <c r="IE15" s="99"/>
      <c r="IF15" s="9">
        <v>30000000</v>
      </c>
      <c r="IG15" s="98"/>
      <c r="IH15" s="99"/>
      <c r="II15" s="99"/>
      <c r="IJ15" s="9">
        <v>1000994390</v>
      </c>
      <c r="IK15" s="98"/>
      <c r="IL15" s="99"/>
      <c r="IM15" s="99"/>
      <c r="IN15" s="9">
        <v>120406244</v>
      </c>
      <c r="IO15" s="98"/>
      <c r="IP15" s="100"/>
      <c r="IQ15" s="100"/>
      <c r="IR15" s="9">
        <v>826090991</v>
      </c>
      <c r="IS15" s="98"/>
      <c r="IT15" s="99"/>
      <c r="IU15" s="99"/>
      <c r="IV15" s="9">
        <v>10500000</v>
      </c>
      <c r="IW15" s="98"/>
      <c r="IX15" s="99"/>
      <c r="IY15" s="99"/>
      <c r="IZ15" s="9">
        <v>4568698</v>
      </c>
      <c r="JA15" s="98"/>
      <c r="JB15" s="99"/>
      <c r="JC15" s="99"/>
      <c r="JD15" s="9">
        <v>1100976967</v>
      </c>
      <c r="JE15" s="98"/>
      <c r="JF15" s="99"/>
      <c r="JG15" s="99"/>
      <c r="JH15" s="9">
        <v>1022928645.5</v>
      </c>
      <c r="JI15" s="98"/>
      <c r="JJ15" s="99"/>
      <c r="JK15" s="99"/>
      <c r="JL15" s="9">
        <v>269010943</v>
      </c>
      <c r="JM15" s="98"/>
      <c r="JN15" s="99"/>
      <c r="JO15" s="99"/>
      <c r="JP15" s="9">
        <v>502659127.5</v>
      </c>
      <c r="JQ15" s="98"/>
      <c r="JR15" s="99"/>
      <c r="JS15" s="99"/>
      <c r="JT15" s="9">
        <v>269010943</v>
      </c>
      <c r="JU15" s="98"/>
      <c r="JV15" s="99"/>
      <c r="JW15" s="99"/>
      <c r="JX15" s="9">
        <v>1212508964</v>
      </c>
      <c r="JY15" s="98"/>
      <c r="JZ15" s="99"/>
      <c r="KA15" s="99"/>
      <c r="KB15" s="9">
        <v>2456273000</v>
      </c>
      <c r="KC15" s="98"/>
      <c r="KD15" s="99"/>
      <c r="KE15" s="99"/>
    </row>
    <row r="16" spans="1:291" s="3" customFormat="1" ht="29.25" customHeight="1" x14ac:dyDescent="0.3">
      <c r="A16" s="139" t="s">
        <v>13</v>
      </c>
      <c r="B16" s="140" t="s">
        <v>118</v>
      </c>
      <c r="C16" s="77" t="s">
        <v>14</v>
      </c>
      <c r="D16" s="71">
        <v>5255852373</v>
      </c>
      <c r="E16" s="98">
        <f>D16/D17</f>
        <v>2.1199616207598928</v>
      </c>
      <c r="F16" s="99" t="str">
        <f>IF(OR(E16&lt;=0.75,E16="INDETERMINADO"),"CUMPLE","NO CUMPLE")</f>
        <v>NO CUMPLE</v>
      </c>
      <c r="G16" s="118"/>
      <c r="H16" s="71">
        <v>489082692</v>
      </c>
      <c r="I16" s="98">
        <f>H16/H17</f>
        <v>8.9777062463391816E-2</v>
      </c>
      <c r="J16" s="99" t="str">
        <f>IF(OR(I16&lt;=0.75,I16="INDETERMINADO"),"CUMPLE","NO CUMPLE")</f>
        <v>CUMPLE</v>
      </c>
      <c r="K16" s="118"/>
      <c r="L16" s="71">
        <v>715205212</v>
      </c>
      <c r="M16" s="98">
        <f>L16/L17</f>
        <v>0.38801666274634528</v>
      </c>
      <c r="N16" s="99" t="str">
        <f>IF(OR(M16&lt;=0.75,M16="INDETERMINADO"),"CUMPLE","NO CUMPLE")</f>
        <v>CUMPLE</v>
      </c>
      <c r="O16" s="118"/>
      <c r="P16" s="71">
        <v>569992833</v>
      </c>
      <c r="Q16" s="98">
        <f>P16/P17</f>
        <v>0.44519023763606286</v>
      </c>
      <c r="R16" s="99" t="str">
        <f>IF(OR(Q16&lt;=0.75,Q16="INDETERMINADO"),"CUMPLE","NO CUMPLE")</f>
        <v>CUMPLE</v>
      </c>
      <c r="S16" s="118"/>
      <c r="T16" s="71">
        <v>277523300</v>
      </c>
      <c r="U16" s="98">
        <f>T16/T17</f>
        <v>0.18538022715792202</v>
      </c>
      <c r="V16" s="99" t="str">
        <f>IF(OR(U16&lt;=0.7,U16="INDETERMINADO"),"CUMPLE","NO CUMPLE")</f>
        <v>CUMPLE</v>
      </c>
      <c r="W16" s="118"/>
      <c r="X16" s="71">
        <v>2792413008</v>
      </c>
      <c r="Y16" s="98">
        <f>X16/X17</f>
        <v>0.18712908741992351</v>
      </c>
      <c r="Z16" s="99" t="str">
        <f>IF(OR(Y16&lt;=0.75,Y16="INDETERMINADO"),"CUMPLE","NO CUMPLE")</f>
        <v>CUMPLE</v>
      </c>
      <c r="AA16" s="118"/>
      <c r="AB16" s="71">
        <v>1304923000</v>
      </c>
      <c r="AC16" s="98">
        <f>AB16/AB17</f>
        <v>0.39691072692481882</v>
      </c>
      <c r="AD16" s="99" t="str">
        <f>IF(OR(AC16&lt;=0.7,AC16="INDETERMINADO"),"CUMPLE","NO CUMPLE")</f>
        <v>CUMPLE</v>
      </c>
      <c r="AE16" s="118"/>
      <c r="AF16" s="71">
        <v>146698115</v>
      </c>
      <c r="AG16" s="98">
        <f>AF16/AF17</f>
        <v>0.14569332249833825</v>
      </c>
      <c r="AH16" s="99" t="str">
        <f>IF(OR(AG16&lt;=0.75,AG16="INDETERMINADO"),"CUMPLE","NO CUMPLE")</f>
        <v>CUMPLE</v>
      </c>
      <c r="AI16" s="118"/>
      <c r="AJ16" s="71">
        <v>487881187</v>
      </c>
      <c r="AK16" s="98">
        <f>AJ16/AJ17</f>
        <v>0.60486379954137426</v>
      </c>
      <c r="AL16" s="99" t="str">
        <f>IF(OR(AK16&lt;=0.75,AK16="INDETERMINADO"),"CUMPLE","NO CUMPLE")</f>
        <v>CUMPLE</v>
      </c>
      <c r="AM16" s="118"/>
      <c r="AN16" s="71">
        <v>2287133103</v>
      </c>
      <c r="AO16" s="98">
        <f>AN16/AN17</f>
        <v>0.4428885303545344</v>
      </c>
      <c r="AP16" s="99" t="str">
        <f>IF(OR(AO16&lt;=0.7,AO16="INDETERMINADO"),"CUMPLE","NO CUMPLE")</f>
        <v>CUMPLE</v>
      </c>
      <c r="AQ16" s="118"/>
      <c r="AR16" s="71">
        <v>2086464752</v>
      </c>
      <c r="AS16" s="98">
        <f>AR16/AR17</f>
        <v>0.67662703216793152</v>
      </c>
      <c r="AT16" s="99" t="str">
        <f>IF(OR(AS16&lt;=0.7,AS16="INDETERMINADO"),"CUMPLE","NO CUMPLE")</f>
        <v>CUMPLE</v>
      </c>
      <c r="AU16" s="118"/>
      <c r="AV16" s="71">
        <v>323714705</v>
      </c>
      <c r="AW16" s="98">
        <f>AV16/AV17</f>
        <v>0.17394381528347277</v>
      </c>
      <c r="AX16" s="99" t="str">
        <f>IF(OR(AW16&lt;=0.7,AW16="INDETERMINADO"),"CUMPLE","NO CUMPLE")</f>
        <v>CUMPLE</v>
      </c>
      <c r="AY16" s="118"/>
      <c r="AZ16" s="71">
        <v>347918787</v>
      </c>
      <c r="BA16" s="98">
        <f>AZ16/AZ17</f>
        <v>0.2856827841813025</v>
      </c>
      <c r="BB16" s="99" t="str">
        <f>IF(OR(BA16&lt;=0.75,BA16="INDETERMINADO"),"CUMPLE","NO CUMPLE")</f>
        <v>CUMPLE</v>
      </c>
      <c r="BC16" s="118"/>
      <c r="BD16" s="71">
        <v>7639557061</v>
      </c>
      <c r="BE16" s="98">
        <f>BD16/BD17</f>
        <v>0.44882166290461833</v>
      </c>
      <c r="BF16" s="99" t="str">
        <f>IF(OR(BE16&lt;=0.7,BE16="INDETERMINADO"),"CUMPLE","NO CUMPLE")</f>
        <v>CUMPLE</v>
      </c>
      <c r="BG16" s="118"/>
      <c r="BH16" s="71">
        <v>592968124</v>
      </c>
      <c r="BI16" s="98">
        <f>BH16/BH17</f>
        <v>0.15282748634767324</v>
      </c>
      <c r="BJ16" s="99" t="str">
        <f>IF(OR(BI16&lt;=0.7,BI16="INDETERMINADO"),"CUMPLE","NO CUMPLE")</f>
        <v>CUMPLE</v>
      </c>
      <c r="BK16" s="118"/>
      <c r="BL16" s="71">
        <v>186640865</v>
      </c>
      <c r="BM16" s="98">
        <f>BL16/BL17</f>
        <v>0.10522507676888963</v>
      </c>
      <c r="BN16" s="99" t="str">
        <f>IF(OR(BM16&lt;=0.75,BM16="INDETERMINADO"),"CUMPLE","NO CUMPLE")</f>
        <v>CUMPLE</v>
      </c>
      <c r="BO16" s="118"/>
      <c r="BP16" s="71">
        <v>4106628414</v>
      </c>
      <c r="BQ16" s="98">
        <f>BP16/BP17</f>
        <v>0.36830858857850746</v>
      </c>
      <c r="BR16" s="99" t="str">
        <f>IF(OR(BQ16&lt;=0.75,BQ16="INDETERMINADO"),"CUMPLE","NO CUMPLE")</f>
        <v>CUMPLE</v>
      </c>
      <c r="BS16" s="118"/>
      <c r="BT16" s="71">
        <v>4358658015</v>
      </c>
      <c r="BU16" s="98">
        <f>BT16/BT17</f>
        <v>0.49188339640403339</v>
      </c>
      <c r="BV16" s="99" t="str">
        <f>IF(OR(BU16&lt;=0.7,BU16="INDETERMINADO"),"CUMPLE","NO CUMPLE")</f>
        <v>CUMPLE</v>
      </c>
      <c r="BW16" s="118"/>
      <c r="BX16" s="71">
        <v>227887800</v>
      </c>
      <c r="BY16" s="98">
        <f>BX16/BX17</f>
        <v>0.13165588935136852</v>
      </c>
      <c r="BZ16" s="99" t="str">
        <f>IF(OR(BY16&lt;=0.75,BY16="INDETERMINADO"),"CUMPLE","NO CUMPLE")</f>
        <v>CUMPLE</v>
      </c>
      <c r="CA16" s="118"/>
      <c r="CB16" s="71">
        <v>4928180379</v>
      </c>
      <c r="CC16" s="98">
        <f>CB16/CB17</f>
        <v>0.42894825952739107</v>
      </c>
      <c r="CD16" s="99" t="str">
        <f>IF(OR(CC16&lt;=0.7,CC16="INDETERMINADO"),"CUMPLE","NO CUMPLE")</f>
        <v>CUMPLE</v>
      </c>
      <c r="CE16" s="118"/>
      <c r="CF16" s="9">
        <v>1428557737.4000001</v>
      </c>
      <c r="CG16" s="98">
        <f>CF16/CF17</f>
        <v>0.35686786283116206</v>
      </c>
      <c r="CH16" s="99" t="str">
        <f>IF(OR(CG16&lt;=0.75,CG16="INDETERMINADO"),"CUMPLE","NO CUMPLE")</f>
        <v>CUMPLE</v>
      </c>
      <c r="CI16" s="99"/>
      <c r="CJ16" s="9">
        <v>1670528600</v>
      </c>
      <c r="CK16" s="98">
        <f>CJ16/CJ17</f>
        <v>0.2668879804610349</v>
      </c>
      <c r="CL16" s="99" t="str">
        <f>IF(OR(CK16&lt;=0.75,CK16="INDETERMINADO"),"CUMPLE","NO CUMPLE")</f>
        <v>CUMPLE</v>
      </c>
      <c r="CM16" s="99"/>
      <c r="CN16" s="9">
        <v>176130127</v>
      </c>
      <c r="CO16" s="98">
        <f>CN16/CN17</f>
        <v>0.50445010277064339</v>
      </c>
      <c r="CP16" s="99" t="str">
        <f>IF(OR(CO16&lt;=0.7,CO16="INDETERMINADO"),"CUMPLE","NO CUMPLE")</f>
        <v>CUMPLE</v>
      </c>
      <c r="CQ16" s="99"/>
      <c r="CR16" s="9">
        <v>1734796444.6999998</v>
      </c>
      <c r="CS16" s="98">
        <f>CR16/CR17</f>
        <v>0.20457849775765088</v>
      </c>
      <c r="CT16" s="99" t="str">
        <f>IF(OR(CS16&lt;=0.7,CS16="INDETERMINADO"),"CUMPLE","NO CUMPLE")</f>
        <v>CUMPLE</v>
      </c>
      <c r="CU16" s="99"/>
      <c r="CV16" s="9">
        <v>90424499</v>
      </c>
      <c r="CW16" s="98">
        <f>CV16/CV17</f>
        <v>0.12173307442697612</v>
      </c>
      <c r="CX16" s="99" t="str">
        <f>IF(OR(CW16&lt;=0.75,CW16="INDETERMINADO"),"CUMPLE","NO CUMPLE")</f>
        <v>CUMPLE</v>
      </c>
      <c r="CY16" s="99"/>
      <c r="CZ16" s="9">
        <v>587513530</v>
      </c>
      <c r="DA16" s="98">
        <f>CZ16/CZ17</f>
        <v>0.15328061216726241</v>
      </c>
      <c r="DB16" s="99" t="str">
        <f>IF(OR(DA16&lt;=0.7,DA16="INDETERMINADO"),"CUMPLE","NO CUMPLE")</f>
        <v>CUMPLE</v>
      </c>
      <c r="DC16" s="99"/>
      <c r="DD16" s="9">
        <v>119993906</v>
      </c>
      <c r="DE16" s="98">
        <f>DD16/DD17</f>
        <v>4.1307824298507503E-2</v>
      </c>
      <c r="DF16" s="99" t="str">
        <f>IF(OR(DE16&lt;=0.75,DE16="INDETERMINADO"),"CUMPLE","NO CUMPLE")</f>
        <v>CUMPLE</v>
      </c>
      <c r="DG16" s="99"/>
      <c r="DH16" s="9">
        <v>99724970</v>
      </c>
      <c r="DI16" s="98">
        <f>DH16/DH17</f>
        <v>2.0861604843333891E-2</v>
      </c>
      <c r="DJ16" s="99" t="str">
        <f>IF(OR(DI16&lt;=0.75,DI16="INDETERMINADO"),"CUMPLE","NO CUMPLE")</f>
        <v>CUMPLE</v>
      </c>
      <c r="DK16" s="99"/>
      <c r="DL16" s="9">
        <v>1775978435.1499999</v>
      </c>
      <c r="DM16" s="98">
        <f>DL16/DL17</f>
        <v>0.53126758721650502</v>
      </c>
      <c r="DN16" s="99" t="str">
        <f>IF(OR(DM16&lt;=0.75,DM16="INDETERMINADO"),"CUMPLE","NO CUMPLE")</f>
        <v>CUMPLE</v>
      </c>
      <c r="DO16" s="99"/>
      <c r="DP16" s="9">
        <v>132260000</v>
      </c>
      <c r="DQ16" s="98">
        <f>DP16/DP17</f>
        <v>0.13717170732415607</v>
      </c>
      <c r="DR16" s="99" t="str">
        <f>IF(OR(DQ16&lt;=0.75,DQ16="INDETERMINADO"),"CUMPLE","NO CUMPLE")</f>
        <v>CUMPLE</v>
      </c>
      <c r="DS16" s="99"/>
      <c r="DT16" s="9">
        <v>358687640.60000002</v>
      </c>
      <c r="DU16" s="98">
        <f>DT16/DT17</f>
        <v>0.19308351226711953</v>
      </c>
      <c r="DV16" s="99" t="str">
        <f>IF(OR(DU16&lt;=0.75,DU16="INDETERMINADO"),"CUMPLE","NO CUMPLE")</f>
        <v>CUMPLE</v>
      </c>
      <c r="DW16" s="99"/>
      <c r="DX16" s="9">
        <v>98887401.400000006</v>
      </c>
      <c r="DY16" s="98">
        <f>DX16/DX17</f>
        <v>0.14247365527260983</v>
      </c>
      <c r="DZ16" s="99" t="str">
        <f>IF(OR(DY16&lt;=0.75,DY16="INDETERMINADO"),"CUMPLE","NO CUMPLE")</f>
        <v>CUMPLE</v>
      </c>
      <c r="EA16" s="99"/>
      <c r="EB16" s="9">
        <v>4768153909.1000004</v>
      </c>
      <c r="EC16" s="98">
        <f>EB16/EB17</f>
        <v>0.57021230234377518</v>
      </c>
      <c r="ED16" s="99" t="str">
        <f>IF(OR(EC16&lt;=0.7,EC16="INDETERMINADO"),"CUMPLE","NO CUMPLE")</f>
        <v>CUMPLE</v>
      </c>
      <c r="EE16" s="99"/>
      <c r="EF16" s="9">
        <v>141263965</v>
      </c>
      <c r="EG16" s="98">
        <f>EF16/EF17</f>
        <v>2.9759985604387928E-2</v>
      </c>
      <c r="EH16" s="99" t="str">
        <f>IF(OR(EG16&lt;=0.75,EG16="INDETERMINADO"),"CUMPLE","NO CUMPLE")</f>
        <v>CUMPLE</v>
      </c>
      <c r="EI16" s="99"/>
      <c r="EJ16" s="9">
        <v>562473937</v>
      </c>
      <c r="EK16" s="98">
        <f>EJ16/EJ17</f>
        <v>0.35631511542761213</v>
      </c>
      <c r="EL16" s="99" t="str">
        <f>IF(OR(EK16&lt;=0.7,EK16="INDETERMINADO"),"CUMPLE","NO CUMPLE")</f>
        <v>CUMPLE</v>
      </c>
      <c r="EM16" s="99"/>
      <c r="EN16" s="9">
        <v>1330126183.4000001</v>
      </c>
      <c r="EO16" s="98">
        <f>EN16/EN17</f>
        <v>0.4712374365505374</v>
      </c>
      <c r="EP16" s="99" t="str">
        <f>IF(OR(EO16&lt;=0.75,EO16="INDETERMINADO"),"CUMPLE","NO CUMPLE")</f>
        <v>CUMPLE</v>
      </c>
      <c r="EQ16" s="99"/>
      <c r="ER16" s="9">
        <v>216822500</v>
      </c>
      <c r="ES16" s="98">
        <f>ER16/ER17</f>
        <v>5.2939303622523338E-2</v>
      </c>
      <c r="ET16" s="99" t="str">
        <f>IF(OR(ES16&lt;=0.75,ES16="INDETERMINADO"),"CUMPLE","NO CUMPLE")</f>
        <v>CUMPLE</v>
      </c>
      <c r="EU16" s="99"/>
      <c r="EV16" s="9">
        <v>40164917.600000009</v>
      </c>
      <c r="EW16" s="98">
        <f>EV16/EV17</f>
        <v>7.5325377035412505E-2</v>
      </c>
      <c r="EX16" s="99" t="str">
        <f>IF(OR(EW16&lt;=0.7,EW16="INDETERMINADO"),"CUMPLE","NO CUMPLE")</f>
        <v>CUMPLE</v>
      </c>
      <c r="EY16" s="99"/>
      <c r="EZ16" s="9">
        <v>4556827.2</v>
      </c>
      <c r="FA16" s="98">
        <f>EZ16/EZ17</f>
        <v>4.9379700056562149E-3</v>
      </c>
      <c r="FB16" s="99" t="str">
        <f>IF(OR(FA16&lt;=0.7,FA16="INDETERMINADO"),"CUMPLE","NO CUMPLE")</f>
        <v>CUMPLE</v>
      </c>
      <c r="FC16" s="99"/>
      <c r="FD16" s="9">
        <v>290356539</v>
      </c>
      <c r="FE16" s="98">
        <f>FD16/FD17</f>
        <v>0.17632324070112804</v>
      </c>
      <c r="FF16" s="99" t="str">
        <f>IF(OR(FE16&lt;=0.75,FE16="INDETERMINADO"),"CUMPLE","NO CUMPLE")</f>
        <v>CUMPLE</v>
      </c>
      <c r="FG16" s="99"/>
      <c r="FH16" s="9">
        <v>87208.4</v>
      </c>
      <c r="FI16" s="98">
        <f>FH16/FH17</f>
        <v>1.8526361092841932E-3</v>
      </c>
      <c r="FJ16" s="99" t="str">
        <f>IF(OR(FI16&lt;=0.75,FI16="INDETERMINADO"),"CUMPLE","NO CUMPLE")</f>
        <v>CUMPLE</v>
      </c>
      <c r="FK16" s="99"/>
      <c r="FL16" s="9">
        <v>95385000</v>
      </c>
      <c r="FM16" s="98">
        <f>FL16/FL17</f>
        <v>4.859354715281787E-2</v>
      </c>
      <c r="FN16" s="99" t="str">
        <f>IF(OR(FM16&lt;=0.75,FM16="INDETERMINADO"),"CUMPLE","NO CUMPLE")</f>
        <v>CUMPLE</v>
      </c>
      <c r="FO16" s="99"/>
      <c r="FP16" s="9">
        <v>5198760</v>
      </c>
      <c r="FQ16" s="98">
        <f>FP16/FP17</f>
        <v>4.2353217208957887E-4</v>
      </c>
      <c r="FR16" s="99" t="str">
        <f>IF(OR(FQ16&lt;=0.75,FQ16="INDETERMINADO"),"CUMPLE","NO CUMPLE")</f>
        <v>CUMPLE</v>
      </c>
      <c r="FS16" s="99"/>
      <c r="FT16" s="9">
        <v>497825345.5</v>
      </c>
      <c r="FU16" s="98">
        <f>FT16/FT17</f>
        <v>0.10755542342481091</v>
      </c>
      <c r="FV16" s="99" t="str">
        <f>IF(OR(FU16&lt;=0.75,FU16="INDETERMINADO"),"CUMPLE","NO CUMPLE")</f>
        <v>CUMPLE</v>
      </c>
      <c r="FW16" s="99"/>
      <c r="FX16" s="9">
        <v>87208</v>
      </c>
      <c r="FY16" s="98">
        <f>FX16/FX17</f>
        <v>1.0452678318718787E-4</v>
      </c>
      <c r="FZ16" s="99" t="str">
        <f>IF(OR(FY16&lt;=0.75,FY16="INDETERMINADO"),"CUMPLE","NO CUMPLE")</f>
        <v>CUMPLE</v>
      </c>
      <c r="GA16" s="99"/>
      <c r="GB16" s="9">
        <v>6167156515</v>
      </c>
      <c r="GC16" s="98">
        <f>GB16/GB17</f>
        <v>0.64762189467980491</v>
      </c>
      <c r="GD16" s="99" t="str">
        <f>IF(OR(GC16&lt;=0.75,GC16="INDETERMINADO"),"CUMPLE","NO CUMPLE")</f>
        <v>CUMPLE</v>
      </c>
      <c r="GE16" s="99"/>
      <c r="GF16" s="9">
        <v>361723446</v>
      </c>
      <c r="GG16" s="98">
        <f>GF16/GF17</f>
        <v>0.24525296116076875</v>
      </c>
      <c r="GH16" s="99" t="str">
        <f>IF(OR(GG16&lt;=0.75,GG16="INDETERMINADO"),"CUMPLE","NO CUMPLE")</f>
        <v>CUMPLE</v>
      </c>
      <c r="GI16" s="99"/>
      <c r="GJ16" s="9">
        <v>212600</v>
      </c>
      <c r="GK16" s="98">
        <f>GJ16/GJ17</f>
        <v>1.8567064638771867E-3</v>
      </c>
      <c r="GL16" s="99" t="str">
        <f>IF(OR(GK16&lt;=0.75,GK16="INDETERMINADO"),"CUMPLE","NO CUMPLE")</f>
        <v>CUMPLE</v>
      </c>
      <c r="GM16" s="99"/>
      <c r="GN16" s="9">
        <v>72320862</v>
      </c>
      <c r="GO16" s="98">
        <f>GN16/GN17</f>
        <v>9.7994757131602009E-2</v>
      </c>
      <c r="GP16" s="99" t="str">
        <f>IF(OR(GO16&lt;=0.75,GO16="INDETERMINADO"),"CUMPLE","NO CUMPLE")</f>
        <v>CUMPLE</v>
      </c>
      <c r="GQ16" s="99"/>
      <c r="GR16" s="9">
        <v>2035660445.4000001</v>
      </c>
      <c r="GS16" s="98">
        <f>GR16/GR17</f>
        <v>0.16980450204953937</v>
      </c>
      <c r="GT16" s="99" t="str">
        <f>IF(OR(GS16&lt;=0.75,GS16="INDETERMINADO"),"CUMPLE","NO CUMPLE")</f>
        <v>CUMPLE</v>
      </c>
      <c r="GU16" s="99"/>
      <c r="GV16" s="9">
        <v>1956698884</v>
      </c>
      <c r="GW16" s="98">
        <f>GV16/GV17</f>
        <v>0.64069839697506914</v>
      </c>
      <c r="GX16" s="99" t="str">
        <f>IF(OR(GW16&lt;=0.75,GW16="INDETERMINADO"),"CUMPLE","NO CUMPLE")</f>
        <v>CUMPLE</v>
      </c>
      <c r="GY16" s="99"/>
      <c r="GZ16" s="9">
        <v>1185376984.5</v>
      </c>
      <c r="HA16" s="98">
        <f>GZ16/GZ17</f>
        <v>0.44935083872838361</v>
      </c>
      <c r="HB16" s="99" t="str">
        <f>IF(OR(HA16&lt;=0.75,HA16="INDETERMINADO"),"CUMPLE","NO CUMPLE")</f>
        <v>CUMPLE</v>
      </c>
      <c r="HC16" s="99"/>
      <c r="HD16" s="9">
        <v>716220000</v>
      </c>
      <c r="HE16" s="98">
        <f>HD16/HD17</f>
        <v>0.20601499823243952</v>
      </c>
      <c r="HF16" s="99" t="str">
        <f>IF(OR(HE16&lt;=0.75,HE16="INDETERMINADO"),"CUMPLE","NO CUMPLE")</f>
        <v>CUMPLE</v>
      </c>
      <c r="HG16" s="99"/>
      <c r="HH16" s="9">
        <v>76004612</v>
      </c>
      <c r="HI16" s="98">
        <f>HH16/HH17</f>
        <v>7.4372865529205717E-2</v>
      </c>
      <c r="HJ16" s="99" t="str">
        <f>IF(OR(HI16&lt;=0.75,HI16="INDETERMINADO"),"CUMPLE","NO CUMPLE")</f>
        <v>CUMPLE</v>
      </c>
      <c r="HK16" s="99"/>
      <c r="HL16" s="9">
        <v>448355454.5</v>
      </c>
      <c r="HM16" s="98">
        <f>HL16/HL17</f>
        <v>0.18460370532630088</v>
      </c>
      <c r="HN16" s="99" t="str">
        <f>IF(OR(HM16&lt;=0.75,HM16="INDETERMINADO"),"CUMPLE","NO CUMPLE")</f>
        <v>CUMPLE</v>
      </c>
      <c r="HO16" s="99"/>
      <c r="HP16" s="9">
        <v>1215263730.2</v>
      </c>
      <c r="HQ16" s="98">
        <f>HP16/HP17</f>
        <v>0.39984395243873527</v>
      </c>
      <c r="HR16" s="99" t="str">
        <f>IF(OR(HQ16&lt;=0.75,HQ16="INDETERMINADO"),"CUMPLE","NO CUMPLE")</f>
        <v>CUMPLE</v>
      </c>
      <c r="HS16" s="99"/>
      <c r="HT16" s="9">
        <v>1147584222</v>
      </c>
      <c r="HU16" s="98">
        <f>HT16/HT17</f>
        <v>0.45512144194690374</v>
      </c>
      <c r="HV16" s="99" t="str">
        <f>IF(OR(HU16&lt;=0.75,HU16="INDETERMINADO"),"CUMPLE","NO CUMPLE")</f>
        <v>CUMPLE</v>
      </c>
      <c r="HW16" s="99"/>
      <c r="HX16" s="9">
        <v>84561945</v>
      </c>
      <c r="HY16" s="98">
        <f>HX16/HX17</f>
        <v>0.12367420347169548</v>
      </c>
      <c r="HZ16" s="99" t="str">
        <f>IF(OR(HY16&lt;=0.75,HY16="INDETERMINADO"),"CUMPLE","NO CUMPLE")</f>
        <v>CUMPLE</v>
      </c>
      <c r="IA16" s="99"/>
      <c r="IB16" s="9">
        <v>2678241413</v>
      </c>
      <c r="IC16" s="98">
        <f>IB16/IB17</f>
        <v>0.39899826058934618</v>
      </c>
      <c r="ID16" s="99" t="str">
        <f>IF(OR(IC16&lt;=0.75,IC16="INDETERMINADO"),"CUMPLE","NO CUMPLE")</f>
        <v>CUMPLE</v>
      </c>
      <c r="IE16" s="99"/>
      <c r="IF16" s="9">
        <v>30000000</v>
      </c>
      <c r="IG16" s="98">
        <f>IF16/IF17</f>
        <v>1.1594305358603412E-2</v>
      </c>
      <c r="IH16" s="99" t="str">
        <f>IF(OR(IG16&lt;=0.75,IG16="INDETERMINADO"),"CUMPLE","NO CUMPLE")</f>
        <v>CUMPLE</v>
      </c>
      <c r="II16" s="99"/>
      <c r="IJ16" s="88">
        <v>1350636960</v>
      </c>
      <c r="IK16" s="98">
        <v>1</v>
      </c>
      <c r="IL16" s="99" t="str">
        <f>IF(OR(IK16&lt;=0.75,IK16="INDETERMINADO"),"CUMPLE","NO CUMPLE")</f>
        <v>NO CUMPLE</v>
      </c>
      <c r="IM16" s="99"/>
      <c r="IN16" s="9">
        <v>331388807.5</v>
      </c>
      <c r="IO16" s="98">
        <v>0.63840307101589899</v>
      </c>
      <c r="IP16" s="99" t="s">
        <v>36</v>
      </c>
      <c r="IQ16" s="99"/>
      <c r="IR16" s="9">
        <v>826090991</v>
      </c>
      <c r="IS16" s="98">
        <v>0.55373178129048084</v>
      </c>
      <c r="IT16" s="99" t="s">
        <v>36</v>
      </c>
      <c r="IU16" s="99"/>
      <c r="IV16" s="9">
        <v>10500000</v>
      </c>
      <c r="IW16" s="98">
        <v>5.4240664277666745E-3</v>
      </c>
      <c r="IX16" s="99" t="s">
        <v>36</v>
      </c>
      <c r="IY16" s="99"/>
      <c r="IZ16" s="9">
        <v>4568698</v>
      </c>
      <c r="JA16" s="98">
        <v>7.4889711504418366E-2</v>
      </c>
      <c r="JB16" s="99" t="s">
        <v>36</v>
      </c>
      <c r="JC16" s="99"/>
      <c r="JD16" s="9">
        <v>2522901800</v>
      </c>
      <c r="JE16" s="98">
        <v>0.27892722560543115</v>
      </c>
      <c r="JF16" s="99" t="s">
        <v>36</v>
      </c>
      <c r="JG16" s="99"/>
      <c r="JH16" s="9">
        <v>1405726985.5</v>
      </c>
      <c r="JI16" s="98">
        <v>0.61672114786541354</v>
      </c>
      <c r="JJ16" s="99" t="s">
        <v>36</v>
      </c>
      <c r="JK16" s="99"/>
      <c r="JL16" s="9">
        <v>1242440793.5</v>
      </c>
      <c r="JM16" s="98">
        <v>0.44914921148701353</v>
      </c>
      <c r="JN16" s="99" t="s">
        <v>36</v>
      </c>
      <c r="JO16" s="99"/>
      <c r="JP16" s="9">
        <v>2941793769</v>
      </c>
      <c r="JQ16" s="98">
        <v>0.5141389924494294</v>
      </c>
      <c r="JR16" s="99" t="s">
        <v>36</v>
      </c>
      <c r="JS16" s="99"/>
      <c r="JT16" s="9">
        <v>1242440793.5</v>
      </c>
      <c r="JU16" s="98">
        <v>0.44914921148701353</v>
      </c>
      <c r="JV16" s="99" t="s">
        <v>36</v>
      </c>
      <c r="JW16" s="99"/>
      <c r="JX16" s="9">
        <v>1212508964</v>
      </c>
      <c r="JY16" s="98">
        <v>0.17294481162174299</v>
      </c>
      <c r="JZ16" s="99" t="s">
        <v>36</v>
      </c>
      <c r="KA16" s="99"/>
      <c r="KB16" s="9">
        <v>570768500</v>
      </c>
      <c r="KC16" s="98">
        <v>0.19836678959274523</v>
      </c>
      <c r="KD16" s="99" t="s">
        <v>36</v>
      </c>
      <c r="KE16" s="99"/>
    </row>
    <row r="17" spans="1:339" s="3" customFormat="1" ht="81.75" customHeight="1" x14ac:dyDescent="0.3">
      <c r="A17" s="139"/>
      <c r="B17" s="140"/>
      <c r="C17" s="77" t="s">
        <v>15</v>
      </c>
      <c r="D17" s="71">
        <v>2479220530</v>
      </c>
      <c r="E17" s="98"/>
      <c r="F17" s="99"/>
      <c r="G17" s="118"/>
      <c r="H17" s="71">
        <v>5447746658</v>
      </c>
      <c r="I17" s="98"/>
      <c r="J17" s="99"/>
      <c r="K17" s="118"/>
      <c r="L17" s="71">
        <v>1843233244</v>
      </c>
      <c r="M17" s="98"/>
      <c r="N17" s="99"/>
      <c r="O17" s="118"/>
      <c r="P17" s="71">
        <v>1280335427</v>
      </c>
      <c r="Q17" s="98"/>
      <c r="R17" s="99"/>
      <c r="S17" s="118"/>
      <c r="T17" s="71">
        <v>1497049088</v>
      </c>
      <c r="U17" s="98"/>
      <c r="V17" s="99"/>
      <c r="W17" s="118"/>
      <c r="X17" s="71">
        <v>14922388852</v>
      </c>
      <c r="Y17" s="98"/>
      <c r="Z17" s="99"/>
      <c r="AA17" s="118"/>
      <c r="AB17" s="71">
        <v>3287699000</v>
      </c>
      <c r="AC17" s="98"/>
      <c r="AD17" s="99"/>
      <c r="AE17" s="118"/>
      <c r="AF17" s="71">
        <v>1006896627</v>
      </c>
      <c r="AG17" s="98"/>
      <c r="AH17" s="99"/>
      <c r="AI17" s="118"/>
      <c r="AJ17" s="71">
        <v>806596770</v>
      </c>
      <c r="AK17" s="98"/>
      <c r="AL17" s="99"/>
      <c r="AM17" s="118"/>
      <c r="AN17" s="71">
        <v>5164128096</v>
      </c>
      <c r="AO17" s="98"/>
      <c r="AP17" s="99"/>
      <c r="AQ17" s="118"/>
      <c r="AR17" s="71">
        <v>3083626064</v>
      </c>
      <c r="AS17" s="98"/>
      <c r="AT17" s="99"/>
      <c r="AU17" s="118"/>
      <c r="AV17" s="71">
        <v>1861030267</v>
      </c>
      <c r="AW17" s="98"/>
      <c r="AX17" s="99"/>
      <c r="AY17" s="118"/>
      <c r="AZ17" s="71">
        <v>1217850029</v>
      </c>
      <c r="BA17" s="98"/>
      <c r="BB17" s="99"/>
      <c r="BC17" s="118"/>
      <c r="BD17" s="71">
        <v>17021364369</v>
      </c>
      <c r="BE17" s="98"/>
      <c r="BF17" s="99"/>
      <c r="BG17" s="118"/>
      <c r="BH17" s="71">
        <v>3879983491</v>
      </c>
      <c r="BI17" s="98"/>
      <c r="BJ17" s="99"/>
      <c r="BK17" s="118"/>
      <c r="BL17" s="71">
        <v>1773729901</v>
      </c>
      <c r="BM17" s="98"/>
      <c r="BN17" s="99"/>
      <c r="BO17" s="118"/>
      <c r="BP17" s="71">
        <v>11149966472</v>
      </c>
      <c r="BQ17" s="98"/>
      <c r="BR17" s="99"/>
      <c r="BS17" s="118"/>
      <c r="BT17" s="71">
        <v>8861161094</v>
      </c>
      <c r="BU17" s="98"/>
      <c r="BV17" s="99"/>
      <c r="BW17" s="118"/>
      <c r="BX17" s="71">
        <v>1730935100</v>
      </c>
      <c r="BY17" s="98"/>
      <c r="BZ17" s="99"/>
      <c r="CA17" s="118"/>
      <c r="CB17" s="71">
        <v>11488985605</v>
      </c>
      <c r="CC17" s="98"/>
      <c r="CD17" s="99"/>
      <c r="CE17" s="118"/>
      <c r="CF17" s="9">
        <v>4003043944.7999997</v>
      </c>
      <c r="CG17" s="98"/>
      <c r="CH17" s="99"/>
      <c r="CI17" s="99"/>
      <c r="CJ17" s="9">
        <v>6259287500</v>
      </c>
      <c r="CK17" s="98"/>
      <c r="CL17" s="99"/>
      <c r="CM17" s="99"/>
      <c r="CN17" s="9">
        <v>349152723</v>
      </c>
      <c r="CO17" s="98"/>
      <c r="CP17" s="99"/>
      <c r="CQ17" s="99"/>
      <c r="CR17" s="9">
        <v>8479857187.8999996</v>
      </c>
      <c r="CS17" s="98"/>
      <c r="CT17" s="99"/>
      <c r="CU17" s="99"/>
      <c r="CV17" s="9">
        <v>742809622</v>
      </c>
      <c r="CW17" s="98"/>
      <c r="CX17" s="99"/>
      <c r="CY17" s="99"/>
      <c r="CZ17" s="9">
        <v>3832927868</v>
      </c>
      <c r="DA17" s="98"/>
      <c r="DB17" s="99"/>
      <c r="DC17" s="99"/>
      <c r="DD17" s="9">
        <v>2904871124</v>
      </c>
      <c r="DE17" s="98"/>
      <c r="DF17" s="99"/>
      <c r="DG17" s="99"/>
      <c r="DH17" s="9">
        <v>4780311522</v>
      </c>
      <c r="DI17" s="98"/>
      <c r="DJ17" s="99"/>
      <c r="DK17" s="99"/>
      <c r="DL17" s="9">
        <v>3342907562.75</v>
      </c>
      <c r="DM17" s="98"/>
      <c r="DN17" s="99"/>
      <c r="DO17" s="99"/>
      <c r="DP17" s="9">
        <v>964193000</v>
      </c>
      <c r="DQ17" s="98"/>
      <c r="DR17" s="99"/>
      <c r="DS17" s="99"/>
      <c r="DT17" s="9">
        <v>1857681354.5000002</v>
      </c>
      <c r="DU17" s="98"/>
      <c r="DV17" s="99"/>
      <c r="DW17" s="99"/>
      <c r="DX17" s="9">
        <v>694074993.79999995</v>
      </c>
      <c r="DY17" s="98"/>
      <c r="DZ17" s="99"/>
      <c r="EA17" s="99"/>
      <c r="EB17" s="9">
        <v>8362067758.8000002</v>
      </c>
      <c r="EC17" s="98"/>
      <c r="ED17" s="99"/>
      <c r="EE17" s="99"/>
      <c r="EF17" s="9">
        <v>4746775313.6000004</v>
      </c>
      <c r="EG17" s="98"/>
      <c r="EH17" s="99"/>
      <c r="EI17" s="99"/>
      <c r="EJ17" s="9">
        <v>1578585675</v>
      </c>
      <c r="EK17" s="98"/>
      <c r="EL17" s="99"/>
      <c r="EM17" s="99"/>
      <c r="EN17" s="9">
        <v>2822624181</v>
      </c>
      <c r="EO17" s="98"/>
      <c r="EP17" s="99"/>
      <c r="EQ17" s="99"/>
      <c r="ER17" s="9">
        <v>4095681000</v>
      </c>
      <c r="ES17" s="98"/>
      <c r="ET17" s="99"/>
      <c r="EU17" s="99"/>
      <c r="EV17" s="9">
        <v>533218938.70000005</v>
      </c>
      <c r="EW17" s="98"/>
      <c r="EX17" s="99"/>
      <c r="EY17" s="99"/>
      <c r="EZ17" s="9">
        <v>922813867.80000007</v>
      </c>
      <c r="FA17" s="98"/>
      <c r="FB17" s="99"/>
      <c r="FC17" s="99"/>
      <c r="FD17" s="9">
        <v>1646728689</v>
      </c>
      <c r="FE17" s="98"/>
      <c r="FF17" s="99"/>
      <c r="FG17" s="99"/>
      <c r="FH17" s="9">
        <v>47072600.799999997</v>
      </c>
      <c r="FI17" s="98"/>
      <c r="FJ17" s="99"/>
      <c r="FK17" s="99"/>
      <c r="FL17" s="9">
        <v>1962914946.3</v>
      </c>
      <c r="FM17" s="98"/>
      <c r="FN17" s="99"/>
      <c r="FO17" s="99"/>
      <c r="FP17" s="9">
        <v>12274770000</v>
      </c>
      <c r="FQ17" s="98"/>
      <c r="FR17" s="99"/>
      <c r="FS17" s="99"/>
      <c r="FT17" s="9">
        <v>4628547121.5500002</v>
      </c>
      <c r="FU17" s="98"/>
      <c r="FV17" s="99"/>
      <c r="FW17" s="99"/>
      <c r="FX17" s="9">
        <v>834312482.79999995</v>
      </c>
      <c r="FY17" s="98"/>
      <c r="FZ17" s="99"/>
      <c r="GA17" s="99"/>
      <c r="GB17" s="9">
        <v>9522773343</v>
      </c>
      <c r="GC17" s="98"/>
      <c r="GD17" s="99"/>
      <c r="GE17" s="99"/>
      <c r="GF17" s="9">
        <v>1474899403</v>
      </c>
      <c r="GG17" s="98"/>
      <c r="GH17" s="99"/>
      <c r="GI17" s="99"/>
      <c r="GJ17" s="9">
        <v>114503829.3</v>
      </c>
      <c r="GK17" s="98"/>
      <c r="GL17" s="99"/>
      <c r="GM17" s="99"/>
      <c r="GN17" s="9">
        <v>738007462</v>
      </c>
      <c r="GO17" s="98"/>
      <c r="GP17" s="99"/>
      <c r="GQ17" s="99"/>
      <c r="GR17" s="9">
        <v>11988259562.200001</v>
      </c>
      <c r="GS17" s="98"/>
      <c r="GT17" s="99"/>
      <c r="GU17" s="99"/>
      <c r="GV17" s="9">
        <v>3054009333</v>
      </c>
      <c r="GW17" s="98"/>
      <c r="GX17" s="99"/>
      <c r="GY17" s="99"/>
      <c r="GZ17" s="9">
        <v>2637976570.5</v>
      </c>
      <c r="HA17" s="98"/>
      <c r="HB17" s="99"/>
      <c r="HC17" s="99"/>
      <c r="HD17" s="9">
        <v>3476543000</v>
      </c>
      <c r="HE17" s="98"/>
      <c r="HF17" s="99"/>
      <c r="HG17" s="99"/>
      <c r="HH17" s="9">
        <v>1021940078</v>
      </c>
      <c r="HI17" s="98"/>
      <c r="HJ17" s="99"/>
      <c r="HK17" s="99"/>
      <c r="HL17" s="9">
        <v>2428745694.5</v>
      </c>
      <c r="HM17" s="98"/>
      <c r="HN17" s="99"/>
      <c r="HO17" s="99"/>
      <c r="HP17" s="9">
        <v>3039345031.4499998</v>
      </c>
      <c r="HQ17" s="98"/>
      <c r="HR17" s="99"/>
      <c r="HS17" s="99"/>
      <c r="HT17" s="9">
        <v>2521490126</v>
      </c>
      <c r="HU17" s="98"/>
      <c r="HV17" s="99"/>
      <c r="HW17" s="99"/>
      <c r="HX17" s="9">
        <v>683747642</v>
      </c>
      <c r="HY17" s="98"/>
      <c r="HZ17" s="99"/>
      <c r="IA17" s="99"/>
      <c r="IB17" s="9">
        <v>6712413756</v>
      </c>
      <c r="IC17" s="98"/>
      <c r="ID17" s="99"/>
      <c r="IE17" s="99"/>
      <c r="IF17" s="9">
        <v>2587477134</v>
      </c>
      <c r="IG17" s="98"/>
      <c r="IH17" s="99"/>
      <c r="II17" s="99"/>
      <c r="IJ17" s="88">
        <v>1350636960</v>
      </c>
      <c r="IK17" s="98"/>
      <c r="IL17" s="99"/>
      <c r="IM17" s="99"/>
      <c r="IN17" s="9">
        <v>519090246.5</v>
      </c>
      <c r="IO17" s="98"/>
      <c r="IP17" s="99"/>
      <c r="IQ17" s="99"/>
      <c r="IR17" s="9">
        <v>1491861256.5</v>
      </c>
      <c r="IS17" s="98"/>
      <c r="IT17" s="99"/>
      <c r="IU17" s="99"/>
      <c r="IV17" s="9">
        <v>1935817000</v>
      </c>
      <c r="IW17" s="98"/>
      <c r="IX17" s="99"/>
      <c r="IY17" s="99"/>
      <c r="IZ17" s="9">
        <v>61005683</v>
      </c>
      <c r="JA17" s="98"/>
      <c r="JB17" s="99"/>
      <c r="JC17" s="99"/>
      <c r="JD17" s="9">
        <v>9045018085</v>
      </c>
      <c r="JE17" s="98"/>
      <c r="JF17" s="99"/>
      <c r="JG17" s="99"/>
      <c r="JH17" s="9">
        <v>2279355897.5</v>
      </c>
      <c r="JI17" s="98"/>
      <c r="JJ17" s="99"/>
      <c r="JK17" s="99"/>
      <c r="JL17" s="9">
        <v>2766209450.5</v>
      </c>
      <c r="JM17" s="98"/>
      <c r="JN17" s="99"/>
      <c r="JO17" s="99"/>
      <c r="JP17" s="9">
        <v>5721786933.5</v>
      </c>
      <c r="JQ17" s="98"/>
      <c r="JR17" s="99"/>
      <c r="JS17" s="99"/>
      <c r="JT17" s="9">
        <v>2766209450.5</v>
      </c>
      <c r="JU17" s="98"/>
      <c r="JV17" s="99"/>
      <c r="JW17" s="99"/>
      <c r="JX17" s="9">
        <v>7010958887</v>
      </c>
      <c r="JY17" s="98"/>
      <c r="JZ17" s="99"/>
      <c r="KA17" s="99"/>
      <c r="KB17" s="9">
        <v>2877339000</v>
      </c>
      <c r="KC17" s="98"/>
      <c r="KD17" s="99"/>
      <c r="KE17" s="99"/>
    </row>
    <row r="18" spans="1:339" s="3" customFormat="1" ht="34.5" customHeight="1" x14ac:dyDescent="0.3">
      <c r="A18" s="139" t="s">
        <v>24</v>
      </c>
      <c r="B18" s="140" t="s">
        <v>120</v>
      </c>
      <c r="C18" s="77" t="s">
        <v>16</v>
      </c>
      <c r="D18" s="71">
        <v>173234820</v>
      </c>
      <c r="E18" s="98">
        <f>D18/D19</f>
        <v>9.7033771943876914</v>
      </c>
      <c r="F18" s="99" t="str">
        <f>IF(OR(E18&gt;=0,E18="INDETERMINADO"),"CUMPLE","NO CUMPLE")</f>
        <v>CUMPLE</v>
      </c>
      <c r="G18" s="118"/>
      <c r="H18" s="71">
        <v>11007282404</v>
      </c>
      <c r="I18" s="98">
        <f>H18/H19</f>
        <v>2401.1091901857862</v>
      </c>
      <c r="J18" s="99" t="str">
        <f>IF(OR(I18&gt;=0,I18="INDETERMINADO"),"CUMPLE","NO CUMPLE")</f>
        <v>CUMPLE</v>
      </c>
      <c r="K18" s="118"/>
      <c r="L18" s="71">
        <v>219925492</v>
      </c>
      <c r="M18" s="98">
        <f>L18/L19</f>
        <v>4043.2682881988489</v>
      </c>
      <c r="N18" s="99" t="str">
        <f>IF(OR(M18&gt;=0,M18="INDETERMINADO"),"CUMPLE","NO CUMPLE")</f>
        <v>CUMPLE</v>
      </c>
      <c r="O18" s="118"/>
      <c r="P18" s="71">
        <v>158432154</v>
      </c>
      <c r="Q18" s="98">
        <f>P18/P19</f>
        <v>141.52007989259519</v>
      </c>
      <c r="R18" s="99" t="str">
        <f>IF(OR(Q18&gt;=0,Q18="INDETERMINADO"),"CUMPLE","NO CUMPLE")</f>
        <v>CUMPLE</v>
      </c>
      <c r="S18" s="118"/>
      <c r="T18" s="71">
        <v>177585959</v>
      </c>
      <c r="U18" s="98" t="s">
        <v>39</v>
      </c>
      <c r="V18" s="99" t="str">
        <f>IF(OR(U18&gt;=1,U18="INDETERMINADO"),"CUMPLE","NO CUMPLE")</f>
        <v>CUMPLE</v>
      </c>
      <c r="W18" s="118"/>
      <c r="X18" s="71">
        <v>781900874</v>
      </c>
      <c r="Y18" s="98">
        <f>X18/X19</f>
        <v>6.5232608258560782</v>
      </c>
      <c r="Z18" s="99" t="str">
        <f>IF(OR(Y18&gt;=0,Y18="INDETERMINADO"),"CUMPLE","NO CUMPLE")</f>
        <v>CUMPLE</v>
      </c>
      <c r="AA18" s="118"/>
      <c r="AB18" s="71">
        <v>185931000</v>
      </c>
      <c r="AC18" s="98">
        <f>AB18/AB19</f>
        <v>3.4550674545657265</v>
      </c>
      <c r="AD18" s="99" t="str">
        <f>IF(OR(AC18&gt;=0,AC18="INDETERMINADO"),"CUMPLE","NO CUMPLE")</f>
        <v>CUMPLE</v>
      </c>
      <c r="AE18" s="118"/>
      <c r="AF18" s="71">
        <v>371001418</v>
      </c>
      <c r="AG18" s="98">
        <f>AF18/AF19</f>
        <v>21.285330602089708</v>
      </c>
      <c r="AH18" s="99" t="str">
        <f>IF(OR(AG18&gt;=0,AG18="INDETERMINADO"),"CUMPLE","NO CUMPLE")</f>
        <v>CUMPLE</v>
      </c>
      <c r="AI18" s="118"/>
      <c r="AJ18" s="71">
        <v>33269808</v>
      </c>
      <c r="AK18" s="98">
        <f>AJ18/AJ19</f>
        <v>17.488978252984499</v>
      </c>
      <c r="AL18" s="99" t="str">
        <f>IF(OR(AK18&gt;=0,AK18="INDETERMINADO"),"CUMPLE","NO CUMPLE")</f>
        <v>CUMPLE</v>
      </c>
      <c r="AM18" s="118"/>
      <c r="AN18" s="71">
        <v>26464971</v>
      </c>
      <c r="AO18" s="98">
        <f>AN18/AN19</f>
        <v>1.1751611468963701</v>
      </c>
      <c r="AP18" s="99" t="str">
        <f>IF(OR(AO18&gt;=0,AO18="INDETERMINADO"),"CUMPLE","NO CUMPLE")</f>
        <v>CUMPLE</v>
      </c>
      <c r="AQ18" s="118"/>
      <c r="AR18" s="71">
        <v>928960127</v>
      </c>
      <c r="AS18" s="98">
        <f>AR18/AR19</f>
        <v>13.105903746365584</v>
      </c>
      <c r="AT18" s="99" t="str">
        <f>IF(OR(AS18&gt;=1,AS18="INDETERMINADO"),"CUMPLE","NO CUMPLE")</f>
        <v>CUMPLE</v>
      </c>
      <c r="AU18" s="118"/>
      <c r="AV18" s="71">
        <v>553611804</v>
      </c>
      <c r="AW18" s="98">
        <f>AV18/AV19</f>
        <v>97.866880545553798</v>
      </c>
      <c r="AX18" s="99" t="str">
        <f>IF(OR(AW18&gt;=0,AW18="INDETERMINADO"),"CUMPLE","NO CUMPLE")</f>
        <v>CUMPLE</v>
      </c>
      <c r="AY18" s="118"/>
      <c r="AZ18" s="71">
        <v>208715872</v>
      </c>
      <c r="BA18" s="98">
        <f>AZ18/AZ19</f>
        <v>284.45248355698021</v>
      </c>
      <c r="BB18" s="99" t="str">
        <f>IF(OR(BA18&gt;=0,BA18="INDETERMINADO"),"CUMPLE","NO CUMPLE")</f>
        <v>CUMPLE</v>
      </c>
      <c r="BC18" s="118"/>
      <c r="BD18" s="71">
        <v>1552515219</v>
      </c>
      <c r="BE18" s="98">
        <f>BD18/BD19</f>
        <v>514.37561177794305</v>
      </c>
      <c r="BF18" s="99" t="str">
        <f>IF(OR(BE18&gt;=1,BE18="INDETERMINADO"),"CUMPLE","NO CUMPLE")</f>
        <v>CUMPLE</v>
      </c>
      <c r="BG18" s="118"/>
      <c r="BH18" s="71">
        <v>718766255</v>
      </c>
      <c r="BI18" s="98">
        <f>BH18/BH19</f>
        <v>8.6810101005782325</v>
      </c>
      <c r="BJ18" s="99" t="str">
        <f>IF(OR(BI18&gt;=1,BI18="INDETERMINADO"),"CUMPLE","NO CUMPLE")</f>
        <v>CUMPLE</v>
      </c>
      <c r="BK18" s="118"/>
      <c r="BL18" s="71">
        <v>147242183</v>
      </c>
      <c r="BM18" s="98">
        <f>BL18/BL19</f>
        <v>85.326871713147412</v>
      </c>
      <c r="BN18" s="99" t="str">
        <f>IF(OR(BM18&gt;=0,BM18="INDETERMINADO"),"CUMPLE","NO CUMPLE")</f>
        <v>CUMPLE</v>
      </c>
      <c r="BO18" s="118"/>
      <c r="BP18" s="71">
        <v>1106712255</v>
      </c>
      <c r="BQ18" s="98">
        <f>BP18/BP19</f>
        <v>2.6754155703313636</v>
      </c>
      <c r="BR18" s="99" t="str">
        <f>IF(OR(BQ18&gt;=0,BQ18="INDETERMINADO"),"CUMPLE","NO CUMPLE")</f>
        <v>CUMPLE</v>
      </c>
      <c r="BS18" s="118"/>
      <c r="BT18" s="71">
        <v>1027197682</v>
      </c>
      <c r="BU18" s="98">
        <f>BT18/BT19</f>
        <v>22.334879528579904</v>
      </c>
      <c r="BV18" s="99" t="str">
        <f>IF(OR(BU18&gt;=1,BU18="INDETERMINADO"),"CUMPLE","NO CUMPLE")</f>
        <v>CUMPLE</v>
      </c>
      <c r="BW18" s="118"/>
      <c r="BX18" s="71">
        <v>355862300</v>
      </c>
      <c r="BY18" s="98">
        <f>BX18/BX19</f>
        <v>78.039978070175437</v>
      </c>
      <c r="BZ18" s="99" t="str">
        <f>IF(OR(BY18&gt;=0,BY18="INDETERMINADO"),"CUMPLE","NO CUMPLE")</f>
        <v>CUMPLE</v>
      </c>
      <c r="CA18" s="118"/>
      <c r="CB18" s="71">
        <v>603418107</v>
      </c>
      <c r="CC18" s="98">
        <f>CB18/CB19</f>
        <v>4.9629809414173209</v>
      </c>
      <c r="CD18" s="99" t="str">
        <f>IF(OR(CC18&gt;=1,CC18="INDETERMINADO"),"CUMPLE","NO CUMPLE")</f>
        <v>CUMPLE</v>
      </c>
      <c r="CE18" s="118"/>
      <c r="CF18" s="9">
        <v>522029027.79999995</v>
      </c>
      <c r="CG18" s="98">
        <f>IFERROR(CF18/CF19,"INDETERMINADO")</f>
        <v>3.391652113568608</v>
      </c>
      <c r="CH18" s="99" t="str">
        <f>IF(OR(CG18&gt;=0,CG18="INDETERMINADO"),"CUMPLE","NO CUMPLE")</f>
        <v>CUMPLE</v>
      </c>
      <c r="CI18" s="99"/>
      <c r="CJ18" s="9">
        <v>161347000</v>
      </c>
      <c r="CK18" s="98">
        <f>IFERROR(CJ18/CJ19,"INDETERMINADO")</f>
        <v>66.422543328804906</v>
      </c>
      <c r="CL18" s="99" t="str">
        <f>IF(OR(CK18&gt;=0,CK18="INDETERMINADO"),"CUMPLE","NO CUMPLE")</f>
        <v>CUMPLE</v>
      </c>
      <c r="CM18" s="99"/>
      <c r="CN18" s="9">
        <v>45034128</v>
      </c>
      <c r="CO18" s="98" t="str">
        <f>IFERROR(CN18/CN19,"INDETERMINADO")</f>
        <v>INDETERMINADO</v>
      </c>
      <c r="CP18" s="99" t="str">
        <f>IF(OR(CO18&gt;=1,CO18="INDETERMINADO"),"CUMPLE","NO CUMPLE")</f>
        <v>CUMPLE</v>
      </c>
      <c r="CQ18" s="99"/>
      <c r="CR18" s="9">
        <v>1121082025.6999998</v>
      </c>
      <c r="CS18" s="98">
        <f>IFERROR(CR18/CR19,"INDETERMINADO")</f>
        <v>2894.3144583277608</v>
      </c>
      <c r="CT18" s="99" t="str">
        <f>IF(OR(CS18&gt;=1,CS18="INDETERMINADO"),"CUMPLE","NO CUMPLE")</f>
        <v>CUMPLE</v>
      </c>
      <c r="CU18" s="99"/>
      <c r="CV18" s="9">
        <v>218461352</v>
      </c>
      <c r="CW18" s="98" t="str">
        <f>IFERROR(CV18/CV19,"INDETERMINADO")</f>
        <v>INDETERMINADO</v>
      </c>
      <c r="CX18" s="99" t="str">
        <f>IF(OR(CW18&gt;=0,CW18="INDETERMINADO"),"CUMPLE","NO CUMPLE")</f>
        <v>CUMPLE</v>
      </c>
      <c r="CY18" s="99"/>
      <c r="CZ18" s="9">
        <v>409976496</v>
      </c>
      <c r="DA18" s="98" t="str">
        <f>IFERROR(CZ18/CZ19,"INDETERMINADO")</f>
        <v>INDETERMINADO</v>
      </c>
      <c r="DB18" s="99" t="str">
        <f>IF(OR(DA18&gt;=1,DA18="INDETERMINADO"),"CUMPLE","NO CUMPLE")</f>
        <v>CUMPLE</v>
      </c>
      <c r="DC18" s="99"/>
      <c r="DD18" s="9">
        <v>56021945</v>
      </c>
      <c r="DE18" s="98">
        <f>IFERROR(DD18/DD19,"INDETERMINADO")</f>
        <v>7.9718352969569191</v>
      </c>
      <c r="DF18" s="99" t="str">
        <f>IF(OR(DE18&gt;=0,DE18="INDETERMINADO"),"CUMPLE","NO CUMPLE")</f>
        <v>CUMPLE</v>
      </c>
      <c r="DG18" s="99"/>
      <c r="DH18" s="9">
        <v>21266861</v>
      </c>
      <c r="DI18" s="98" t="str">
        <f>IFERROR(DH18/DH19,"INDETERMINADO")</f>
        <v>INDETERMINADO</v>
      </c>
      <c r="DJ18" s="99" t="str">
        <f>IF(OR(DI18&gt;=0,DI18="INDETERMINADO"),"CUMPLE","NO CUMPLE")</f>
        <v>CUMPLE</v>
      </c>
      <c r="DK18" s="99"/>
      <c r="DL18" s="9">
        <v>671953059</v>
      </c>
      <c r="DM18" s="98">
        <f>IFERROR(DL18/DL19,"INDETERMINADO")</f>
        <v>2078.7957579704339</v>
      </c>
      <c r="DN18" s="99" t="str">
        <f>IF(OR(DM18&gt;=0,DM18="INDETERMINADO"),"CUMPLE","NO CUMPLE")</f>
        <v>CUMPLE</v>
      </c>
      <c r="DO18" s="99"/>
      <c r="DP18" s="9">
        <v>162050000</v>
      </c>
      <c r="DQ18" s="98">
        <f>IFERROR(DP18/DP19,"INDETERMINADO")</f>
        <v>73.226389516493441</v>
      </c>
      <c r="DR18" s="99" t="str">
        <f>IF(OR(DQ18&gt;=0,DQ18="INDETERMINADO"),"CUMPLE","NO CUMPLE")</f>
        <v>CUMPLE</v>
      </c>
      <c r="DS18" s="99"/>
      <c r="DT18" s="9">
        <v>162258146.40000001</v>
      </c>
      <c r="DU18" s="98">
        <f>IFERROR(DT18/DT19,"INDETERMINADO")</f>
        <v>70.296398232388881</v>
      </c>
      <c r="DV18" s="99" t="str">
        <f>IF(OR(DU18&gt;=0,DU18="INDETERMINADO"),"CUMPLE","NO CUMPLE")</f>
        <v>CUMPLE</v>
      </c>
      <c r="DW18" s="99"/>
      <c r="DX18" s="9">
        <v>227662104.90000001</v>
      </c>
      <c r="DY18" s="98">
        <f>IFERROR(DX18/DX19,"INDETERMINADO")</f>
        <v>202.87543362151132</v>
      </c>
      <c r="DZ18" s="99" t="str">
        <f>IF(OR(DY18&gt;=0,DY18="INDETERMINADO"),"CUMPLE","NO CUMPLE")</f>
        <v>CUMPLE</v>
      </c>
      <c r="EA18" s="99"/>
      <c r="EB18" s="9">
        <v>215400741.79999998</v>
      </c>
      <c r="EC18" s="98">
        <f>IFERROR(EB18/EB19,"INDETERMINADO")</f>
        <v>3.7144893783619426</v>
      </c>
      <c r="ED18" s="99" t="str">
        <f>IF(OR(EC18&gt;=1,EC18="INDETERMINADO"),"CUMPLE","NO CUMPLE")</f>
        <v>CUMPLE</v>
      </c>
      <c r="EE18" s="99"/>
      <c r="EF18" s="9">
        <v>487615695</v>
      </c>
      <c r="EG18" s="98">
        <f>IFERROR(EF18/EF19,"INDETERMINADO")</f>
        <v>5455.8216308085121</v>
      </c>
      <c r="EH18" s="99" t="str">
        <f>IF(OR(EG18&gt;=0,EG18="INDETERMINADO"),"CUMPLE","NO CUMPLE")</f>
        <v>CUMPLE</v>
      </c>
      <c r="EI18" s="99"/>
      <c r="EJ18" s="9">
        <v>107230238</v>
      </c>
      <c r="EK18" s="98">
        <f>IFERROR(EJ18/EJ19,"INDETERMINADO")</f>
        <v>3.0366474648156196</v>
      </c>
      <c r="EL18" s="99" t="str">
        <f>IF(OR(EK18&gt;=1,EK18="INDETERMINADO"),"CUMPLE","NO CUMPLE")</f>
        <v>CUMPLE</v>
      </c>
      <c r="EM18" s="99"/>
      <c r="EN18" s="9">
        <v>171261031.90000001</v>
      </c>
      <c r="EO18" s="98">
        <f>IFERROR(EN18/EN19,"INDETERMINADO")</f>
        <v>22.085320355403613</v>
      </c>
      <c r="EP18" s="99" t="str">
        <f>IF(OR(EO18&gt;=0,EO18="INDETERMINADO"),"CUMPLE","NO CUMPLE")</f>
        <v>CUMPLE</v>
      </c>
      <c r="EQ18" s="99"/>
      <c r="ER18" s="9">
        <v>642224500</v>
      </c>
      <c r="ES18" s="98" t="str">
        <f>IFERROR(ER18/ER19,"INDETERMINADO")</f>
        <v>INDETERMINADO</v>
      </c>
      <c r="ET18" s="99" t="str">
        <f>IF(OR(ES18&gt;=0,ES18="INDETERMINADO"),"CUMPLE","NO CUMPLE")</f>
        <v>CUMPLE</v>
      </c>
      <c r="EU18" s="99"/>
      <c r="EV18" s="9">
        <v>113388091.59999999</v>
      </c>
      <c r="EW18" s="98">
        <f>IFERROR(EV18/EV19,"INDETERMINADO")</f>
        <v>91.147983601286171</v>
      </c>
      <c r="EX18" s="99" t="str">
        <f>IF(OR(EW18&gt;=1,EW18="INDETERMINADO"),"CUMPLE","NO CUMPLE")</f>
        <v>CUMPLE</v>
      </c>
      <c r="EY18" s="99"/>
      <c r="EZ18" s="9">
        <v>160821432.90000001</v>
      </c>
      <c r="FA18" s="98">
        <f>IFERROR(EZ18/EZ19,"INDETERMINADO")</f>
        <v>49.008186659006803</v>
      </c>
      <c r="FB18" s="99" t="str">
        <f>IF(OR(FA18&gt;=1,FA18="INDETERMINADO"),"CUMPLE","NO CUMPLE")</f>
        <v>CUMPLE</v>
      </c>
      <c r="FC18" s="99"/>
      <c r="FD18" s="9">
        <v>80495284.5</v>
      </c>
      <c r="FE18" s="98">
        <f>IFERROR(FD18/FD19,"INDETERMINADO")</f>
        <v>5.3048513895570686</v>
      </c>
      <c r="FF18" s="99" t="str">
        <f>IF(OR(FE18&gt;=0,FE18="INDETERMINADO"),"CUMPLE","NO CUMPLE")</f>
        <v>CUMPLE</v>
      </c>
      <c r="FG18" s="99"/>
      <c r="FH18" s="9">
        <v>631449.80000000005</v>
      </c>
      <c r="FI18" s="98" t="s">
        <v>147</v>
      </c>
      <c r="FJ18" s="99" t="str">
        <f>IF(OR(FI18&gt;=0,FI18="INDETERMINADO"),"CUMPLE","NO CUMPLE")</f>
        <v>CUMPLE</v>
      </c>
      <c r="FK18" s="99"/>
      <c r="FL18" s="9">
        <v>233530103</v>
      </c>
      <c r="FM18" s="98">
        <f>FL18/FL19</f>
        <v>166.98695402930483</v>
      </c>
      <c r="FN18" s="99" t="str">
        <f>IF(OR(FM18&gt;=0,FM18="INDETERMINADO"),"CUMPLE","NO CUMPLE")</f>
        <v>CUMPLE</v>
      </c>
      <c r="FO18" s="99"/>
      <c r="FP18" s="9">
        <v>724480000</v>
      </c>
      <c r="FQ18" s="98">
        <f>FP18/FP19</f>
        <v>6.1917133871188295</v>
      </c>
      <c r="FR18" s="99" t="str">
        <f>IF(OR(FQ18&gt;=0,FQ18="INDETERMINADO"),"CUMPLE","NO CUMPLE")</f>
        <v>CUMPLE</v>
      </c>
      <c r="FS18" s="99"/>
      <c r="FT18" s="9">
        <v>282433176.75</v>
      </c>
      <c r="FU18" s="98">
        <f>FT18/FT19</f>
        <v>587.15505288504266</v>
      </c>
      <c r="FV18" s="99" t="str">
        <f>IF(OR(FU18&gt;=0,FU18="INDETERMINADO"),"CUMPLE","NO CUMPLE")</f>
        <v>CUMPLE</v>
      </c>
      <c r="FW18" s="99"/>
      <c r="FX18" s="9">
        <v>631450</v>
      </c>
      <c r="FY18" s="98" t="s">
        <v>39</v>
      </c>
      <c r="FZ18" s="99" t="str">
        <f>IF(OR(FY18&gt;=0,FY18="INDETERMINADO"),"CUMPLE","NO CUMPLE")</f>
        <v>CUMPLE</v>
      </c>
      <c r="GA18" s="99"/>
      <c r="GB18" s="9">
        <v>1507592252</v>
      </c>
      <c r="GC18" s="98" t="s">
        <v>39</v>
      </c>
      <c r="GD18" s="99" t="str">
        <f>IF(OR(GC18&gt;=0,GC18="INDETERMINADO"),"CUMPLE","NO CUMPLE")</f>
        <v>CUMPLE</v>
      </c>
      <c r="GE18" s="99"/>
      <c r="GF18" s="9">
        <v>107684847</v>
      </c>
      <c r="GG18" s="98">
        <f>GF18/GF19</f>
        <v>43.52014211305675</v>
      </c>
      <c r="GH18" s="99" t="str">
        <f>IF(OR(GG18&gt;=0,GG18="INDETERMINADO"),"CUMPLE","NO CUMPLE")</f>
        <v>CUMPLE</v>
      </c>
      <c r="GI18" s="99"/>
      <c r="GJ18" s="9">
        <v>21523748.300000001</v>
      </c>
      <c r="GK18" s="98" t="s">
        <v>166</v>
      </c>
      <c r="GL18" s="99" t="str">
        <f>IF(OR(GK18&gt;=0,GK18="INDETERMINADO"),"CUMPLE","NO CUMPLE")</f>
        <v>CUMPLE</v>
      </c>
      <c r="GM18" s="99"/>
      <c r="GN18" s="9">
        <v>53711263</v>
      </c>
      <c r="GO18" s="98" t="s">
        <v>166</v>
      </c>
      <c r="GP18" s="99" t="str">
        <f>IF(OR(GO18&gt;=0,GO18="INDETERMINADO"),"CUMPLE","NO CUMPLE")</f>
        <v>CUMPLE</v>
      </c>
      <c r="GQ18" s="99"/>
      <c r="GR18" s="9">
        <v>2777327767.1999998</v>
      </c>
      <c r="GS18" s="98" t="s">
        <v>166</v>
      </c>
      <c r="GT18" s="99" t="str">
        <f>IF(OR(GS18&gt;=0,GS18="INDETERMINADO"),"CUMPLE","NO CUMPLE")</f>
        <v>CUMPLE</v>
      </c>
      <c r="GU18" s="99"/>
      <c r="GV18" s="9">
        <v>556702646</v>
      </c>
      <c r="GW18" s="98">
        <f>GV18/GV19</f>
        <v>625.93056667416238</v>
      </c>
      <c r="GX18" s="99" t="str">
        <f>IF(OR(GW18&gt;=0,GW18="INDETERMINADO"),"CUMPLE","NO CUMPLE")</f>
        <v>CUMPLE</v>
      </c>
      <c r="GY18" s="99"/>
      <c r="GZ18" s="9">
        <v>105954535</v>
      </c>
      <c r="HA18" s="98">
        <f>GZ18/GZ19</f>
        <v>41.993666540169215</v>
      </c>
      <c r="HB18" s="99" t="str">
        <f>IF(OR(HA18&gt;=0,HA18="INDETERMINADO"),"CUMPLE","NO CUMPLE")</f>
        <v>CUMPLE</v>
      </c>
      <c r="HC18" s="99"/>
      <c r="HD18" s="9">
        <v>86427000</v>
      </c>
      <c r="HE18" s="98">
        <f>HD18/HD19</f>
        <v>3.9458978222161347</v>
      </c>
      <c r="HF18" s="99" t="str">
        <f>IF(OR(HE18&gt;=0,HE18="INDETERMINADO"),"CUMPLE","NO CUMPLE")</f>
        <v>CUMPLE</v>
      </c>
      <c r="HG18" s="99"/>
      <c r="HH18" s="9">
        <v>852957155</v>
      </c>
      <c r="HI18" s="98">
        <f>HH18/HH19</f>
        <v>533098.22187500005</v>
      </c>
      <c r="HJ18" s="99" t="str">
        <f>IF(OR(HI18&gt;=0,HI18="INDETERMINADO"),"CUMPLE","NO CUMPLE")</f>
        <v>CUMPLE</v>
      </c>
      <c r="HK18" s="99"/>
      <c r="HL18" s="9">
        <v>446985003.5</v>
      </c>
      <c r="HM18" s="98" t="s">
        <v>39</v>
      </c>
      <c r="HN18" s="99" t="str">
        <f>IF(OR(HM18&gt;=0,HM18="INDETERMINADO"),"CUMPLE","NO CUMPLE")</f>
        <v>CUMPLE</v>
      </c>
      <c r="HO18" s="99"/>
      <c r="HP18" s="9">
        <v>632450098.14999998</v>
      </c>
      <c r="HQ18" s="98" t="s">
        <v>39</v>
      </c>
      <c r="HR18" s="99" t="str">
        <f>IF(OR(HQ18&gt;=0,HQ18="INDETERMINADO"),"CUMPLE","NO CUMPLE")</f>
        <v>CUMPLE</v>
      </c>
      <c r="HS18" s="99"/>
      <c r="HT18" s="9">
        <v>39590602</v>
      </c>
      <c r="HU18" s="98">
        <f>HT18/HT19</f>
        <v>486.37103194103196</v>
      </c>
      <c r="HV18" s="99" t="str">
        <f>IF(OR(HU18&gt;=0,HU18="INDETERMINADO"),"CUMPLE","NO CUMPLE")</f>
        <v>CUMPLE</v>
      </c>
      <c r="HW18" s="99"/>
      <c r="HX18" s="9">
        <v>162890223</v>
      </c>
      <c r="HY18" s="98">
        <f>HX18/HX19</f>
        <v>440.80617165681628</v>
      </c>
      <c r="HZ18" s="99" t="str">
        <f>IF(OR(HY18&gt;=0,HY18="INDETERMINADO"),"CUMPLE","NO CUMPLE")</f>
        <v>CUMPLE</v>
      </c>
      <c r="IA18" s="99"/>
      <c r="IB18" s="9">
        <v>237990711</v>
      </c>
      <c r="IC18" s="98">
        <f>IB18/IB19</f>
        <v>2.7738734166887635</v>
      </c>
      <c r="ID18" s="99" t="str">
        <f>IF(OR(IC18&gt;=0,IC18="INDETERMINADO"),"CUMPLE","NO CUMPLE")</f>
        <v>CUMPLE</v>
      </c>
      <c r="IE18" s="99"/>
      <c r="IF18" s="9">
        <v>408058312</v>
      </c>
      <c r="IG18" s="98" t="s">
        <v>147</v>
      </c>
      <c r="IH18" s="99" t="str">
        <f>IF(OR(IG18&gt;=0,IG18="INDETERMINADO"),"CUMPLE","NO CUMPLE")</f>
        <v>CUMPLE</v>
      </c>
      <c r="II18" s="99"/>
      <c r="IJ18" s="9">
        <v>915984132</v>
      </c>
      <c r="IK18" s="98">
        <v>12.828332136818549</v>
      </c>
      <c r="IL18" s="100" t="s">
        <v>36</v>
      </c>
      <c r="IM18" s="100"/>
      <c r="IN18" s="9">
        <v>60975836</v>
      </c>
      <c r="IO18" s="98">
        <v>74.372974591564102</v>
      </c>
      <c r="IP18" s="99" t="s">
        <v>36</v>
      </c>
      <c r="IQ18" s="99"/>
      <c r="IR18" s="9">
        <v>131084969</v>
      </c>
      <c r="IS18" s="98">
        <v>361.11561707988983</v>
      </c>
      <c r="IT18" s="99" t="s">
        <v>36</v>
      </c>
      <c r="IU18" s="99"/>
      <c r="IV18" s="9">
        <v>402798000</v>
      </c>
      <c r="IW18" s="98">
        <v>38.288783269961975</v>
      </c>
      <c r="IX18" s="99" t="s">
        <v>36</v>
      </c>
      <c r="IY18" s="99"/>
      <c r="IZ18" s="9">
        <v>3796932</v>
      </c>
      <c r="JA18" s="98" t="s">
        <v>39</v>
      </c>
      <c r="JB18" s="99" t="s">
        <v>36</v>
      </c>
      <c r="JC18" s="99"/>
      <c r="JD18" s="9">
        <v>1514398544</v>
      </c>
      <c r="JE18" s="98">
        <v>576.14641376665588</v>
      </c>
      <c r="JF18" s="99" t="s">
        <v>36</v>
      </c>
      <c r="JG18" s="99"/>
      <c r="JH18" s="9">
        <v>103214296.5</v>
      </c>
      <c r="JI18" s="98">
        <v>52.694768267031527</v>
      </c>
      <c r="JJ18" s="99" t="s">
        <v>36</v>
      </c>
      <c r="JK18" s="99"/>
      <c r="JL18" s="9">
        <v>474402493.5</v>
      </c>
      <c r="JM18" s="98">
        <v>41.283850828411722</v>
      </c>
      <c r="JN18" s="99" t="s">
        <v>36</v>
      </c>
      <c r="JO18" s="99"/>
      <c r="JP18" s="9">
        <v>737285424.5</v>
      </c>
      <c r="JQ18" s="98">
        <v>6.4723132430138772</v>
      </c>
      <c r="JR18" s="99" t="s">
        <v>36</v>
      </c>
      <c r="JS18" s="99"/>
      <c r="JT18" s="9">
        <v>474402493.5</v>
      </c>
      <c r="JU18" s="98">
        <v>41.283850828411722</v>
      </c>
      <c r="JV18" s="99" t="s">
        <v>36</v>
      </c>
      <c r="JW18" s="99"/>
      <c r="JX18" s="9">
        <v>1411671166</v>
      </c>
      <c r="JY18" s="98">
        <v>56.197176620382365</v>
      </c>
      <c r="JZ18" s="99" t="s">
        <v>36</v>
      </c>
      <c r="KA18" s="99"/>
      <c r="KB18" s="9">
        <v>900985000</v>
      </c>
      <c r="KC18" s="98">
        <v>82451.155342026992</v>
      </c>
      <c r="KD18" s="99" t="s">
        <v>36</v>
      </c>
      <c r="KE18" s="99"/>
    </row>
    <row r="19" spans="1:339" s="3" customFormat="1" ht="78" customHeight="1" thickBot="1" x14ac:dyDescent="0.35">
      <c r="A19" s="154"/>
      <c r="B19" s="155"/>
      <c r="C19" s="78" t="s">
        <v>17</v>
      </c>
      <c r="D19" s="72">
        <v>17853044</v>
      </c>
      <c r="E19" s="126"/>
      <c r="F19" s="121"/>
      <c r="G19" s="122"/>
      <c r="H19" s="72">
        <v>4584249</v>
      </c>
      <c r="I19" s="126"/>
      <c r="J19" s="121"/>
      <c r="K19" s="122"/>
      <c r="L19" s="72">
        <v>54393</v>
      </c>
      <c r="M19" s="126"/>
      <c r="N19" s="121"/>
      <c r="O19" s="122"/>
      <c r="P19" s="72">
        <v>1119503</v>
      </c>
      <c r="Q19" s="126"/>
      <c r="R19" s="121"/>
      <c r="S19" s="122"/>
      <c r="T19" s="72">
        <v>0</v>
      </c>
      <c r="U19" s="126"/>
      <c r="V19" s="121"/>
      <c r="W19" s="122"/>
      <c r="X19" s="72">
        <v>119863500</v>
      </c>
      <c r="Y19" s="126"/>
      <c r="Z19" s="121"/>
      <c r="AA19" s="122"/>
      <c r="AB19" s="72">
        <v>53814000</v>
      </c>
      <c r="AC19" s="126"/>
      <c r="AD19" s="121"/>
      <c r="AE19" s="122"/>
      <c r="AF19" s="72">
        <v>17429911</v>
      </c>
      <c r="AG19" s="126"/>
      <c r="AH19" s="121"/>
      <c r="AI19" s="122"/>
      <c r="AJ19" s="72">
        <v>1902330</v>
      </c>
      <c r="AK19" s="126"/>
      <c r="AL19" s="121"/>
      <c r="AM19" s="122"/>
      <c r="AN19" s="72">
        <v>22520291</v>
      </c>
      <c r="AO19" s="126"/>
      <c r="AP19" s="121"/>
      <c r="AQ19" s="122"/>
      <c r="AR19" s="72">
        <v>70881043</v>
      </c>
      <c r="AS19" s="126"/>
      <c r="AT19" s="121"/>
      <c r="AU19" s="122"/>
      <c r="AV19" s="72">
        <v>5656784</v>
      </c>
      <c r="AW19" s="126"/>
      <c r="AX19" s="121"/>
      <c r="AY19" s="122"/>
      <c r="AZ19" s="72">
        <v>733746</v>
      </c>
      <c r="BA19" s="126"/>
      <c r="BB19" s="121"/>
      <c r="BC19" s="122"/>
      <c r="BD19" s="72">
        <v>3018252</v>
      </c>
      <c r="BE19" s="126"/>
      <c r="BF19" s="121"/>
      <c r="BG19" s="122"/>
      <c r="BH19" s="72">
        <v>82797537</v>
      </c>
      <c r="BI19" s="126"/>
      <c r="BJ19" s="121"/>
      <c r="BK19" s="122"/>
      <c r="BL19" s="72">
        <v>1725625</v>
      </c>
      <c r="BM19" s="126"/>
      <c r="BN19" s="121"/>
      <c r="BO19" s="122"/>
      <c r="BP19" s="72">
        <v>413659944</v>
      </c>
      <c r="BQ19" s="126"/>
      <c r="BR19" s="121"/>
      <c r="BS19" s="122"/>
      <c r="BT19" s="72">
        <v>45990742</v>
      </c>
      <c r="BU19" s="126"/>
      <c r="BV19" s="121"/>
      <c r="BW19" s="122"/>
      <c r="BX19" s="72">
        <v>4560000</v>
      </c>
      <c r="BY19" s="126"/>
      <c r="BZ19" s="121"/>
      <c r="CA19" s="122"/>
      <c r="CB19" s="72">
        <v>121583805</v>
      </c>
      <c r="CC19" s="126"/>
      <c r="CD19" s="121"/>
      <c r="CE19" s="122"/>
      <c r="CF19" s="9">
        <v>153915852.90000001</v>
      </c>
      <c r="CG19" s="98"/>
      <c r="CH19" s="99"/>
      <c r="CI19" s="99"/>
      <c r="CJ19" s="9">
        <v>2429100</v>
      </c>
      <c r="CK19" s="98"/>
      <c r="CL19" s="99"/>
      <c r="CM19" s="99"/>
      <c r="CN19" s="9">
        <v>0</v>
      </c>
      <c r="CO19" s="98"/>
      <c r="CP19" s="99"/>
      <c r="CQ19" s="99"/>
      <c r="CR19" s="9">
        <v>387339.39999999997</v>
      </c>
      <c r="CS19" s="98"/>
      <c r="CT19" s="99"/>
      <c r="CU19" s="99"/>
      <c r="CV19" s="9">
        <v>0</v>
      </c>
      <c r="CW19" s="98"/>
      <c r="CX19" s="99"/>
      <c r="CY19" s="99"/>
      <c r="CZ19" s="9">
        <v>0</v>
      </c>
      <c r="DA19" s="98"/>
      <c r="DB19" s="99"/>
      <c r="DC19" s="99"/>
      <c r="DD19" s="9">
        <v>7027484</v>
      </c>
      <c r="DE19" s="98"/>
      <c r="DF19" s="99"/>
      <c r="DG19" s="99"/>
      <c r="DH19" s="9">
        <v>0</v>
      </c>
      <c r="DI19" s="98"/>
      <c r="DJ19" s="99"/>
      <c r="DK19" s="99"/>
      <c r="DL19" s="9">
        <v>323241.5</v>
      </c>
      <c r="DM19" s="98"/>
      <c r="DN19" s="99"/>
      <c r="DO19" s="99"/>
      <c r="DP19" s="9">
        <v>2213000</v>
      </c>
      <c r="DQ19" s="98"/>
      <c r="DR19" s="99"/>
      <c r="DS19" s="99"/>
      <c r="DT19" s="9">
        <v>2308200</v>
      </c>
      <c r="DU19" s="98"/>
      <c r="DV19" s="99"/>
      <c r="DW19" s="99"/>
      <c r="DX19" s="9">
        <v>1122176.8</v>
      </c>
      <c r="DY19" s="98"/>
      <c r="DZ19" s="99"/>
      <c r="EA19" s="99"/>
      <c r="EB19" s="9">
        <v>57989327.700000003</v>
      </c>
      <c r="EC19" s="98"/>
      <c r="ED19" s="99"/>
      <c r="EE19" s="99"/>
      <c r="EF19" s="9">
        <v>89375.3</v>
      </c>
      <c r="EG19" s="98"/>
      <c r="EH19" s="99"/>
      <c r="EI19" s="99"/>
      <c r="EJ19" s="9">
        <v>35312047</v>
      </c>
      <c r="EK19" s="98"/>
      <c r="EL19" s="99"/>
      <c r="EM19" s="99"/>
      <c r="EN19" s="9">
        <v>7754518.7999999998</v>
      </c>
      <c r="EO19" s="98"/>
      <c r="EP19" s="99"/>
      <c r="EQ19" s="99"/>
      <c r="ER19" s="9">
        <v>0</v>
      </c>
      <c r="ES19" s="98"/>
      <c r="ET19" s="99"/>
      <c r="EU19" s="99"/>
      <c r="EV19" s="9">
        <v>1244000</v>
      </c>
      <c r="EW19" s="98"/>
      <c r="EX19" s="99"/>
      <c r="EY19" s="99"/>
      <c r="EZ19" s="9">
        <v>3281521.8000000003</v>
      </c>
      <c r="FA19" s="98"/>
      <c r="FB19" s="99"/>
      <c r="FC19" s="99"/>
      <c r="FD19" s="9">
        <v>15173900</v>
      </c>
      <c r="FE19" s="98"/>
      <c r="FF19" s="99"/>
      <c r="FG19" s="99"/>
      <c r="FH19" s="9">
        <v>0</v>
      </c>
      <c r="FI19" s="98"/>
      <c r="FJ19" s="99"/>
      <c r="FK19" s="99"/>
      <c r="FL19" s="9">
        <v>1398493.1</v>
      </c>
      <c r="FM19" s="98"/>
      <c r="FN19" s="99"/>
      <c r="FO19" s="99"/>
      <c r="FP19" s="9">
        <v>117008000</v>
      </c>
      <c r="FQ19" s="98"/>
      <c r="FR19" s="99"/>
      <c r="FS19" s="99"/>
      <c r="FT19" s="9">
        <v>481019.75</v>
      </c>
      <c r="FU19" s="98"/>
      <c r="FV19" s="99"/>
      <c r="FW19" s="99"/>
      <c r="FX19" s="9">
        <v>0</v>
      </c>
      <c r="FY19" s="98"/>
      <c r="FZ19" s="99"/>
      <c r="GA19" s="99"/>
      <c r="GB19" s="9">
        <v>0</v>
      </c>
      <c r="GC19" s="98"/>
      <c r="GD19" s="99"/>
      <c r="GE19" s="99"/>
      <c r="GF19" s="9">
        <v>2474368</v>
      </c>
      <c r="GG19" s="98"/>
      <c r="GH19" s="99"/>
      <c r="GI19" s="99"/>
      <c r="GJ19" s="9">
        <v>0</v>
      </c>
      <c r="GK19" s="98"/>
      <c r="GL19" s="99"/>
      <c r="GM19" s="99"/>
      <c r="GN19" s="9">
        <v>0</v>
      </c>
      <c r="GO19" s="98"/>
      <c r="GP19" s="99"/>
      <c r="GQ19" s="99"/>
      <c r="GR19" s="9">
        <v>0</v>
      </c>
      <c r="GS19" s="98"/>
      <c r="GT19" s="99"/>
      <c r="GU19" s="99"/>
      <c r="GV19" s="9">
        <v>889400</v>
      </c>
      <c r="GW19" s="98"/>
      <c r="GX19" s="99"/>
      <c r="GY19" s="99"/>
      <c r="GZ19" s="9">
        <v>2523107.5</v>
      </c>
      <c r="HA19" s="98"/>
      <c r="HB19" s="99"/>
      <c r="HC19" s="99"/>
      <c r="HD19" s="9">
        <v>21903000</v>
      </c>
      <c r="HE19" s="98"/>
      <c r="HF19" s="99"/>
      <c r="HG19" s="99"/>
      <c r="HH19" s="9">
        <v>1600</v>
      </c>
      <c r="HI19" s="98"/>
      <c r="HJ19" s="99"/>
      <c r="HK19" s="99"/>
      <c r="HL19" s="9">
        <v>0</v>
      </c>
      <c r="HM19" s="98"/>
      <c r="HN19" s="99"/>
      <c r="HO19" s="99"/>
      <c r="HP19" s="9">
        <v>61428914.149999999</v>
      </c>
      <c r="HQ19" s="98"/>
      <c r="HR19" s="99"/>
      <c r="HS19" s="99"/>
      <c r="HT19" s="9">
        <v>81400</v>
      </c>
      <c r="HU19" s="98"/>
      <c r="HV19" s="99"/>
      <c r="HW19" s="99"/>
      <c r="HX19" s="9">
        <v>369528</v>
      </c>
      <c r="HY19" s="98"/>
      <c r="HZ19" s="99"/>
      <c r="IA19" s="99"/>
      <c r="IB19" s="9">
        <v>85797250</v>
      </c>
      <c r="IC19" s="98"/>
      <c r="ID19" s="99"/>
      <c r="IE19" s="99"/>
      <c r="IF19" s="9">
        <v>0</v>
      </c>
      <c r="IG19" s="98"/>
      <c r="IH19" s="99"/>
      <c r="II19" s="99"/>
      <c r="IJ19" s="9">
        <v>71403213</v>
      </c>
      <c r="IK19" s="98"/>
      <c r="IL19" s="100"/>
      <c r="IM19" s="100"/>
      <c r="IN19" s="9">
        <v>819865.5</v>
      </c>
      <c r="IO19" s="98"/>
      <c r="IP19" s="99"/>
      <c r="IQ19" s="99"/>
      <c r="IR19" s="9">
        <v>363000</v>
      </c>
      <c r="IS19" s="98"/>
      <c r="IT19" s="99"/>
      <c r="IU19" s="99"/>
      <c r="IV19" s="9">
        <v>10520000</v>
      </c>
      <c r="IW19" s="98"/>
      <c r="IX19" s="99"/>
      <c r="IY19" s="99"/>
      <c r="IZ19" s="9">
        <v>0</v>
      </c>
      <c r="JA19" s="98"/>
      <c r="JB19" s="99"/>
      <c r="JC19" s="99"/>
      <c r="JD19" s="9">
        <v>2628496</v>
      </c>
      <c r="JE19" s="98"/>
      <c r="JF19" s="99"/>
      <c r="JG19" s="99"/>
      <c r="JH19" s="9">
        <v>1958720</v>
      </c>
      <c r="JI19" s="98"/>
      <c r="JJ19" s="99"/>
      <c r="JK19" s="99"/>
      <c r="JL19" s="9">
        <v>11491236.5</v>
      </c>
      <c r="JM19" s="98"/>
      <c r="JN19" s="99"/>
      <c r="JO19" s="99"/>
      <c r="JP19" s="9">
        <v>113913742.55500001</v>
      </c>
      <c r="JQ19" s="98"/>
      <c r="JR19" s="99"/>
      <c r="JS19" s="99"/>
      <c r="JT19" s="9">
        <v>11491236.5</v>
      </c>
      <c r="JU19" s="98"/>
      <c r="JV19" s="99"/>
      <c r="JW19" s="99"/>
      <c r="JX19" s="9">
        <v>25119966</v>
      </c>
      <c r="JY19" s="98"/>
      <c r="JZ19" s="99"/>
      <c r="KA19" s="99"/>
      <c r="KB19" s="9">
        <v>10927.5</v>
      </c>
      <c r="KC19" s="98"/>
      <c r="KD19" s="99"/>
      <c r="KE19" s="99"/>
    </row>
    <row r="20" spans="1:339" s="3" customFormat="1" ht="30.75" customHeight="1" thickBot="1" x14ac:dyDescent="0.35">
      <c r="A20" s="157" t="s">
        <v>186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58"/>
      <c r="BC20" s="158"/>
      <c r="BD20" s="158"/>
      <c r="BE20" s="158"/>
      <c r="BF20" s="158"/>
      <c r="BG20" s="158"/>
      <c r="BH20" s="158"/>
      <c r="BI20" s="158"/>
      <c r="BJ20" s="158"/>
      <c r="BK20" s="158"/>
      <c r="BL20" s="158"/>
      <c r="BM20" s="158"/>
      <c r="BN20" s="158"/>
      <c r="BO20" s="158"/>
      <c r="BP20" s="158"/>
      <c r="BQ20" s="158"/>
      <c r="BR20" s="158"/>
      <c r="BS20" s="158"/>
      <c r="BT20" s="158"/>
      <c r="BU20" s="158"/>
      <c r="BV20" s="158"/>
      <c r="BW20" s="158"/>
      <c r="BX20" s="158"/>
      <c r="BY20" s="158"/>
      <c r="BZ20" s="158"/>
      <c r="CA20" s="158"/>
      <c r="CB20" s="158"/>
      <c r="CC20" s="158"/>
      <c r="CD20" s="158"/>
      <c r="CE20" s="158"/>
      <c r="CF20" s="158"/>
      <c r="CG20" s="158"/>
      <c r="CH20" s="158"/>
      <c r="CI20" s="158"/>
      <c r="CJ20" s="158"/>
      <c r="CK20" s="158"/>
      <c r="CL20" s="158"/>
      <c r="CM20" s="158"/>
      <c r="CN20" s="158"/>
      <c r="CO20" s="158"/>
      <c r="CP20" s="158"/>
      <c r="CQ20" s="158"/>
      <c r="CR20" s="158"/>
      <c r="CS20" s="158"/>
      <c r="CT20" s="158"/>
      <c r="CU20" s="158"/>
      <c r="CV20" s="158"/>
      <c r="CW20" s="158"/>
      <c r="CX20" s="158"/>
      <c r="CY20" s="158"/>
      <c r="CZ20" s="158"/>
      <c r="DA20" s="158"/>
      <c r="DB20" s="158"/>
      <c r="DC20" s="158"/>
      <c r="DD20" s="158"/>
      <c r="DE20" s="158"/>
      <c r="DF20" s="158"/>
      <c r="DG20" s="158"/>
      <c r="DH20" s="158"/>
      <c r="DI20" s="158"/>
      <c r="DJ20" s="158"/>
      <c r="DK20" s="158"/>
      <c r="DL20" s="158"/>
      <c r="DM20" s="158"/>
      <c r="DN20" s="158"/>
      <c r="DO20" s="158"/>
      <c r="DP20" s="158"/>
      <c r="DQ20" s="158"/>
      <c r="DR20" s="158"/>
      <c r="DS20" s="158"/>
      <c r="DT20" s="158"/>
      <c r="DU20" s="158"/>
      <c r="DV20" s="158"/>
      <c r="DW20" s="158"/>
      <c r="DX20" s="158"/>
      <c r="DY20" s="158"/>
      <c r="DZ20" s="158"/>
      <c r="EA20" s="158"/>
      <c r="EB20" s="158"/>
      <c r="EC20" s="158"/>
      <c r="ED20" s="158"/>
      <c r="EE20" s="158"/>
      <c r="EF20" s="158"/>
      <c r="EG20" s="158"/>
      <c r="EH20" s="158"/>
      <c r="EI20" s="158"/>
      <c r="EJ20" s="158"/>
      <c r="EK20" s="158"/>
      <c r="EL20" s="158"/>
      <c r="EM20" s="158"/>
      <c r="EN20" s="158"/>
      <c r="EO20" s="158"/>
      <c r="EP20" s="158"/>
      <c r="EQ20" s="158"/>
      <c r="ER20" s="158"/>
      <c r="ES20" s="158"/>
      <c r="ET20" s="158"/>
      <c r="EU20" s="158"/>
      <c r="EV20" s="158"/>
      <c r="EW20" s="158"/>
      <c r="EX20" s="158"/>
      <c r="EY20" s="158"/>
      <c r="EZ20" s="158"/>
      <c r="FA20" s="158"/>
      <c r="FB20" s="158"/>
      <c r="FC20" s="158"/>
      <c r="FD20" s="158"/>
      <c r="FE20" s="158"/>
      <c r="FF20" s="158"/>
      <c r="FG20" s="158"/>
      <c r="FH20" s="158"/>
      <c r="FI20" s="158"/>
      <c r="FJ20" s="158"/>
      <c r="FK20" s="158"/>
      <c r="FL20" s="158"/>
      <c r="FM20" s="158"/>
      <c r="FN20" s="158"/>
      <c r="FO20" s="158"/>
      <c r="FP20" s="158"/>
      <c r="FQ20" s="158"/>
      <c r="FR20" s="158"/>
      <c r="FS20" s="158"/>
      <c r="FT20" s="158"/>
      <c r="FU20" s="158"/>
      <c r="FV20" s="158"/>
      <c r="FW20" s="158"/>
      <c r="FX20" s="158"/>
      <c r="FY20" s="158"/>
      <c r="FZ20" s="158"/>
      <c r="GA20" s="158"/>
      <c r="GB20" s="158"/>
      <c r="GC20" s="158"/>
      <c r="GD20" s="158"/>
      <c r="GE20" s="158"/>
      <c r="GF20" s="158"/>
      <c r="GG20" s="158"/>
      <c r="GH20" s="158"/>
      <c r="GI20" s="158"/>
      <c r="GJ20" s="158"/>
      <c r="GK20" s="158"/>
      <c r="GL20" s="158"/>
      <c r="GM20" s="158"/>
      <c r="GN20" s="158"/>
      <c r="GO20" s="158"/>
      <c r="GP20" s="158"/>
      <c r="GQ20" s="158"/>
      <c r="GR20" s="158"/>
      <c r="GS20" s="158"/>
      <c r="GT20" s="158"/>
      <c r="GU20" s="158"/>
      <c r="GV20" s="158"/>
      <c r="GW20" s="158"/>
      <c r="GX20" s="158"/>
      <c r="GY20" s="158"/>
      <c r="GZ20" s="158"/>
      <c r="HA20" s="158"/>
      <c r="HB20" s="158"/>
      <c r="HC20" s="158"/>
      <c r="HD20" s="158"/>
      <c r="HE20" s="158"/>
      <c r="HF20" s="158"/>
      <c r="HG20" s="158"/>
      <c r="HH20" s="158"/>
      <c r="HI20" s="158"/>
      <c r="HJ20" s="158"/>
      <c r="HK20" s="158"/>
      <c r="HL20" s="158"/>
      <c r="HM20" s="158"/>
      <c r="HN20" s="158"/>
      <c r="HO20" s="158"/>
      <c r="HP20" s="158"/>
      <c r="HQ20" s="158"/>
      <c r="HR20" s="158"/>
      <c r="HS20" s="158"/>
      <c r="HT20" s="158"/>
      <c r="HU20" s="158"/>
      <c r="HV20" s="158"/>
      <c r="HW20" s="158"/>
      <c r="HX20" s="158"/>
      <c r="HY20" s="158"/>
      <c r="HZ20" s="158"/>
      <c r="IA20" s="158"/>
      <c r="IB20" s="158"/>
      <c r="IC20" s="158"/>
      <c r="ID20" s="158"/>
      <c r="IE20" s="158"/>
      <c r="IF20" s="158"/>
      <c r="IG20" s="158"/>
      <c r="IH20" s="158"/>
      <c r="II20" s="158"/>
      <c r="IJ20" s="158"/>
      <c r="IK20" s="158"/>
      <c r="IL20" s="158"/>
      <c r="IM20" s="158"/>
      <c r="IN20" s="158"/>
      <c r="IO20" s="158"/>
      <c r="IP20" s="158"/>
      <c r="IQ20" s="158"/>
      <c r="IR20" s="158"/>
      <c r="IS20" s="158"/>
      <c r="IT20" s="158"/>
      <c r="IU20" s="158"/>
      <c r="IV20" s="158"/>
      <c r="IW20" s="158"/>
      <c r="IX20" s="158"/>
      <c r="IY20" s="158"/>
      <c r="IZ20" s="158"/>
      <c r="JA20" s="158"/>
      <c r="JB20" s="158"/>
      <c r="JC20" s="158"/>
      <c r="JD20" s="158"/>
      <c r="JE20" s="158"/>
      <c r="JF20" s="158"/>
      <c r="JG20" s="158"/>
      <c r="JH20" s="158"/>
      <c r="JI20" s="158"/>
      <c r="JJ20" s="158"/>
      <c r="JK20" s="158"/>
      <c r="JL20" s="158"/>
      <c r="JM20" s="158"/>
      <c r="JN20" s="158"/>
      <c r="JO20" s="158"/>
      <c r="JP20" s="158"/>
      <c r="JQ20" s="158"/>
      <c r="JR20" s="158"/>
      <c r="JS20" s="158"/>
      <c r="JT20" s="158"/>
      <c r="JU20" s="158"/>
      <c r="JV20" s="158"/>
      <c r="JW20" s="158"/>
      <c r="JX20" s="158"/>
      <c r="JY20" s="158"/>
      <c r="JZ20" s="158"/>
      <c r="KA20" s="158"/>
      <c r="KB20" s="158"/>
      <c r="KC20" s="158"/>
      <c r="KD20" s="158"/>
      <c r="KE20" s="159"/>
    </row>
    <row r="21" spans="1:339" s="3" customFormat="1" ht="30" customHeight="1" x14ac:dyDescent="0.3">
      <c r="A21" s="153" t="s">
        <v>142</v>
      </c>
      <c r="B21" s="153" t="s">
        <v>119</v>
      </c>
      <c r="C21" s="69" t="s">
        <v>16</v>
      </c>
      <c r="D21" s="70">
        <f>+D18</f>
        <v>173234820</v>
      </c>
      <c r="E21" s="123">
        <f>+D21/D22</f>
        <v>8.8685186854922202E-2</v>
      </c>
      <c r="F21" s="124" t="str">
        <f>IF(OR(E21&gt;=0.04,E21="INDETERMINADO"),"CUMPLE","NO CUMPLE")</f>
        <v>CUMPLE</v>
      </c>
      <c r="G21" s="125"/>
      <c r="H21" s="70">
        <f>+H18</f>
        <v>11007282404</v>
      </c>
      <c r="I21" s="123">
        <f>+H21/H22</f>
        <v>2.2198080933641551</v>
      </c>
      <c r="J21" s="124" t="str">
        <f>IF(OR(I21&gt;=0.04,I21="INDETERMINADO"),"CUMPLE","NO CUMPLE")</f>
        <v>CUMPLE</v>
      </c>
      <c r="K21" s="125"/>
      <c r="L21" s="70">
        <f>+L18</f>
        <v>219925492</v>
      </c>
      <c r="M21" s="123">
        <f>+L21/L22</f>
        <v>0.19496456272462562</v>
      </c>
      <c r="N21" s="124" t="str">
        <f>IF(OR(M21&gt;=0.04,M21="INDETERMINADO"),"CUMPLE","NO CUMPLE")</f>
        <v>CUMPLE</v>
      </c>
      <c r="O21" s="125"/>
      <c r="P21" s="70">
        <f>+P18</f>
        <v>158432154</v>
      </c>
      <c r="Q21" s="123">
        <f>+P21/P22</f>
        <v>0.22303625791022183</v>
      </c>
      <c r="R21" s="124" t="str">
        <f>IF(OR(Q21&gt;=0.04,Q21="INDETERMINADO"),"CUMPLE","NO CUMPLE")</f>
        <v>CUMPLE</v>
      </c>
      <c r="S21" s="125"/>
      <c r="T21" s="70">
        <f>+T18</f>
        <v>177585959</v>
      </c>
      <c r="U21" s="156">
        <f>+T21/T22</f>
        <v>0.14561886328885076</v>
      </c>
      <c r="V21" s="124" t="str">
        <f>IF(OR(U21&gt;=0.04,U21="INDETERMINADO"),"CUMPLE","NO CUMPLE")</f>
        <v>CUMPLE</v>
      </c>
      <c r="W21" s="125"/>
      <c r="X21" s="70">
        <f>+X18</f>
        <v>781900874</v>
      </c>
      <c r="Y21" s="123">
        <f>+X21/X22</f>
        <v>6.4460216908573759E-2</v>
      </c>
      <c r="Z21" s="124" t="str">
        <f>IF(OR(Y21&gt;=0.04,Y21="INDETERMINADO"),"CUMPLE","NO CUMPLE")</f>
        <v>CUMPLE</v>
      </c>
      <c r="AA21" s="125"/>
      <c r="AB21" s="70">
        <f>+AB18</f>
        <v>185931000</v>
      </c>
      <c r="AC21" s="123">
        <f>+AB21/AB22</f>
        <v>3.4550674545657265</v>
      </c>
      <c r="AD21" s="124" t="str">
        <f>IF(OR(AC21&gt;=0.04,AC21="INDETERMINADO"),"CUMPLE","NO CUMPLE")</f>
        <v>CUMPLE</v>
      </c>
      <c r="AE21" s="125"/>
      <c r="AF21" s="70">
        <f>+AF18</f>
        <v>371001418</v>
      </c>
      <c r="AG21" s="123">
        <f>+AF21/AF22</f>
        <v>0.43129744218855381</v>
      </c>
      <c r="AH21" s="124" t="str">
        <f>IF(OR(AG21&gt;=0.04,AG21="INDETERMINADO"),"CUMPLE","NO CUMPLE")</f>
        <v>CUMPLE</v>
      </c>
      <c r="AI21" s="125"/>
      <c r="AJ21" s="70">
        <f>AJ18</f>
        <v>33269808</v>
      </c>
      <c r="AK21" s="123">
        <f>+AJ21/AJ22</f>
        <v>0.10438713942643965</v>
      </c>
      <c r="AL21" s="124" t="str">
        <f>IF(OR(AK21&gt;=0.04,AK21="INDETERMINADO"),"CUMPLE","NO CUMPLE")</f>
        <v>CUMPLE</v>
      </c>
      <c r="AM21" s="125"/>
      <c r="AN21" s="70">
        <f>+AN18</f>
        <v>26464971</v>
      </c>
      <c r="AO21" s="123">
        <f>+AN21/AN22</f>
        <v>9.1988241426876893E-3</v>
      </c>
      <c r="AP21" s="124" t="str">
        <f>IF(OR(AO21&gt;=0.04,AO21="INDETERMINADO"),"CUMPLE","NO CUMPLE")</f>
        <v>NO CUMPLE</v>
      </c>
      <c r="AQ21" s="125"/>
      <c r="AR21" s="70">
        <f>+AR18</f>
        <v>928960127</v>
      </c>
      <c r="AS21" s="123">
        <f>+AR21/AR22</f>
        <v>0.44974027592180876</v>
      </c>
      <c r="AT21" s="124" t="str">
        <f>IF(OR(AS21&gt;=0.04,AS21="INDETERMINADO"),"CUMPLE","NO CUMPLE")</f>
        <v>CUMPLE</v>
      </c>
      <c r="AU21" s="125"/>
      <c r="AV21" s="70">
        <f>+AV18</f>
        <v>553611804</v>
      </c>
      <c r="AW21" s="123">
        <f>+AV21/AV22</f>
        <v>0.3601159174371254</v>
      </c>
      <c r="AX21" s="124" t="str">
        <f>IF(OR(AW21&gt;=0.04,AW21="INDETERMINADO"),"CUMPLE","NO CUMPLE")</f>
        <v>CUMPLE</v>
      </c>
      <c r="AY21" s="125"/>
      <c r="AZ21" s="70">
        <f>+AZ18</f>
        <v>208715872</v>
      </c>
      <c r="BA21" s="123">
        <f>+AZ21/AZ22</f>
        <v>0.23992226272981698</v>
      </c>
      <c r="BB21" s="124" t="str">
        <f>IF(OR(BA21&gt;=0.04,BA21="INDETERMINADO"),"CUMPLE","NO CUMPLE")</f>
        <v>CUMPLE</v>
      </c>
      <c r="BC21" s="125"/>
      <c r="BD21" s="70">
        <f>+BD18</f>
        <v>1552515219</v>
      </c>
      <c r="BE21" s="123">
        <f>+BD21/BD22</f>
        <v>0.16548146514117257</v>
      </c>
      <c r="BF21" s="124" t="str">
        <f>IF(OR(BE21&gt;=0.04,BE21="INDETERMINADO"),"CUMPLE","NO CUMPLE")</f>
        <v>CUMPLE</v>
      </c>
      <c r="BG21" s="125"/>
      <c r="BH21" s="70">
        <f>+BH18</f>
        <v>718766255</v>
      </c>
      <c r="BI21" s="123">
        <f>+BH21/BH22</f>
        <v>0.21866835860156172</v>
      </c>
      <c r="BJ21" s="124" t="str">
        <f>IF(OR(BI21&gt;=0.04,BI21="INDETERMINADO"),"CUMPLE","NO CUMPLE")</f>
        <v>CUMPLE</v>
      </c>
      <c r="BK21" s="125"/>
      <c r="BL21" s="70">
        <f>+BL18</f>
        <v>147242183</v>
      </c>
      <c r="BM21" s="123">
        <f>+BL21/BL22</f>
        <v>9.2774998541417686E-2</v>
      </c>
      <c r="BN21" s="124" t="str">
        <f>IF(OR(BM21&gt;=0.04,BM21="INDETERMINADO"),"CUMPLE","NO CUMPLE")</f>
        <v>CUMPLE</v>
      </c>
      <c r="BO21" s="125"/>
      <c r="BP21" s="70">
        <f>+BP18</f>
        <v>1106712255</v>
      </c>
      <c r="BQ21" s="123">
        <f>+BP21/BP22</f>
        <v>0.15712894168738195</v>
      </c>
      <c r="BR21" s="124" t="str">
        <f>IF(OR(BQ21&gt;=0.04,BQ21="INDETERMINADO"),"CUMPLE","NO CUMPLE")</f>
        <v>CUMPLE</v>
      </c>
      <c r="BS21" s="125"/>
      <c r="BT21" s="70">
        <f>+BT18</f>
        <v>1027197682</v>
      </c>
      <c r="BU21" s="123">
        <f>+BT21/BT22</f>
        <v>0.22813925142903829</v>
      </c>
      <c r="BV21" s="124" t="str">
        <f>IF(OR(BU21&gt;=0.04,BU21="INDETERMINADO"),"CUMPLE","NO CUMPLE")</f>
        <v>CUMPLE</v>
      </c>
      <c r="BW21" s="125"/>
      <c r="BX21" s="70">
        <f>BX18</f>
        <v>355862300</v>
      </c>
      <c r="BY21" s="123">
        <f>+BX21/BX22</f>
        <v>0.23676054639132116</v>
      </c>
      <c r="BZ21" s="124" t="str">
        <f>IF(OR(BY21&gt;=0.04,BY21="INDETERMINADO"),"CUMPLE","NO CUMPLE")</f>
        <v>CUMPLE</v>
      </c>
      <c r="CA21" s="125"/>
      <c r="CB21" s="70">
        <f>CB18</f>
        <v>603418107</v>
      </c>
      <c r="CC21" s="123">
        <f>+CB21/CB22</f>
        <v>9.1973178019170168E-2</v>
      </c>
      <c r="CD21" s="124" t="str">
        <f>IF(OR(CC21&gt;=0.04,CC21="INDETERMINADO"),"CUMPLE","NO CUMPLE")</f>
        <v>CUMPLE</v>
      </c>
      <c r="CE21" s="125"/>
      <c r="CF21" s="9">
        <v>522029027.79999995</v>
      </c>
      <c r="CG21" s="98">
        <f>+CF21/CF22</f>
        <v>0.20277017849212034</v>
      </c>
      <c r="CH21" s="99" t="str">
        <f>IF(OR(CG21&gt;=0,CG21="INDETERMINADO"),"CUMPLE","NO CUMPLE")</f>
        <v>CUMPLE</v>
      </c>
      <c r="CI21" s="99"/>
      <c r="CJ21" s="9">
        <v>161347000</v>
      </c>
      <c r="CK21" s="98">
        <v>3.516135920760622E-2</v>
      </c>
      <c r="CL21" s="99" t="s">
        <v>36</v>
      </c>
      <c r="CM21" s="99"/>
      <c r="CN21" s="9">
        <v>45034128</v>
      </c>
      <c r="CO21" s="103">
        <f>+CN21/CN22</f>
        <v>0.26027888288070766</v>
      </c>
      <c r="CP21" s="99" t="str">
        <f>IF(OR(CO21&gt;=0.04,CO21="INDETERMINADO"),"CUMPLE","NO CUMPLE")</f>
        <v>CUMPLE</v>
      </c>
      <c r="CQ21" s="99"/>
      <c r="CR21" s="9">
        <v>1121082025.6999998</v>
      </c>
      <c r="CS21" s="103">
        <f>+CR21/CR22</f>
        <v>0.1662078472503325</v>
      </c>
      <c r="CT21" s="99" t="str">
        <f>IF(OR(CS21&gt;=0.04,CS21="INDETERMINADO"),"CUMPLE","NO CUMPLE")</f>
        <v>CUMPLE</v>
      </c>
      <c r="CU21" s="99"/>
      <c r="CV21" s="9">
        <v>218461352</v>
      </c>
      <c r="CW21" s="98">
        <f>+CV21/CV22</f>
        <v>0.33486562507036199</v>
      </c>
      <c r="CX21" s="99" t="str">
        <f>IF(OR(CW21&gt;=0,CW21="INDETERMINADO"),"CUMPLE","NO CUMPLE")</f>
        <v>CUMPLE</v>
      </c>
      <c r="CY21" s="99"/>
      <c r="CZ21" s="9">
        <v>409976496</v>
      </c>
      <c r="DA21" s="103">
        <f>+CZ21/CZ22</f>
        <v>0.12632485510390939</v>
      </c>
      <c r="DB21" s="99" t="str">
        <f>IF(OR(DA21&gt;=0.04,DA21="INDETERMINADO"),"CUMPLE","NO CUMPLE")</f>
        <v>CUMPLE</v>
      </c>
      <c r="DC21" s="99"/>
      <c r="DD21" s="9">
        <v>56021945</v>
      </c>
      <c r="DE21" s="98">
        <f>+DD21/DD22</f>
        <v>2.0116486514343699E-2</v>
      </c>
      <c r="DF21" s="99" t="str">
        <f>IF(OR(DE21&gt;=0,DE21="INDETERMINADO"),"CUMPLE","NO CUMPLE")</f>
        <v>CUMPLE</v>
      </c>
      <c r="DG21" s="99"/>
      <c r="DH21" s="9">
        <v>21266861</v>
      </c>
      <c r="DI21" s="98">
        <f>+DH21/DH22</f>
        <v>4.5436316076481352E-3</v>
      </c>
      <c r="DJ21" s="99" t="str">
        <f>IF(OR(DI21&gt;=0,DI21="INDETERMINADO"),"CUMPLE","NO CUMPLE")</f>
        <v>CUMPLE</v>
      </c>
      <c r="DK21" s="99"/>
      <c r="DL21" s="9">
        <v>671953059</v>
      </c>
      <c r="DM21" s="98">
        <f>+DL21/DL22</f>
        <v>0.42883436599918373</v>
      </c>
      <c r="DN21" s="99" t="str">
        <f>IF(OR(DM21&gt;=0,DM21="INDETERMINADO"),"CUMPLE","NO CUMPLE")</f>
        <v>CUMPLE</v>
      </c>
      <c r="DO21" s="99"/>
      <c r="DP21" s="9">
        <v>162050000</v>
      </c>
      <c r="DQ21" s="98">
        <f>+DP21/DP22</f>
        <v>0.19478732061355902</v>
      </c>
      <c r="DR21" s="99" t="str">
        <f>IF(OR(DQ21&gt;=0,DQ21="INDETERMINADO"),"CUMPLE","NO CUMPLE")</f>
        <v>CUMPLE</v>
      </c>
      <c r="DS21" s="99"/>
      <c r="DT21" s="9">
        <v>162258146.40000001</v>
      </c>
      <c r="DU21" s="98">
        <f>+DT21/DT22</f>
        <v>0.10824471436764442</v>
      </c>
      <c r="DV21" s="99" t="str">
        <f>IF(OR(DU21&gt;=0,DU21="INDETERMINADO"),"CUMPLE","NO CUMPLE")</f>
        <v>CUMPLE</v>
      </c>
      <c r="DW21" s="99"/>
      <c r="DX21" s="9">
        <v>227662104.90000001</v>
      </c>
      <c r="DY21" s="98">
        <f>+DX21/DX22</f>
        <v>0.3825047897621463</v>
      </c>
      <c r="DZ21" s="99" t="str">
        <f>IF(OR(DY21&gt;=0,DY21="INDETERMINADO"),"CUMPLE","NO CUMPLE")</f>
        <v>CUMPLE</v>
      </c>
      <c r="EA21" s="99"/>
      <c r="EB21" s="9">
        <v>215400741.79999998</v>
      </c>
      <c r="EC21" s="103">
        <f>+EB21/EB22</f>
        <v>5.9934865110353286E-2</v>
      </c>
      <c r="ED21" s="99" t="str">
        <f>IF(OR(EC21&gt;=0.04,EC21="INDETERMINADO"),"CUMPLE","NO CUMPLE")</f>
        <v>CUMPLE</v>
      </c>
      <c r="EE21" s="99"/>
      <c r="EF21" s="9">
        <v>487615695</v>
      </c>
      <c r="EG21" s="98">
        <f>+EF21/EF22</f>
        <v>0.10587655921165565</v>
      </c>
      <c r="EH21" s="99" t="str">
        <f>IF(OR(EG21&gt;=0,EG21="INDETERMINADO"),"CUMPLE","NO CUMPLE")</f>
        <v>CUMPLE</v>
      </c>
      <c r="EI21" s="99"/>
      <c r="EJ21" s="9">
        <v>107230238</v>
      </c>
      <c r="EK21" s="103">
        <f>+EJ21/EJ22</f>
        <v>0.1055299668233928</v>
      </c>
      <c r="EL21" s="99" t="str">
        <f>IF(OR(EK21&gt;=0.04,EK21="INDETERMINADO"),"CUMPLE","NO CUMPLE")</f>
        <v>CUMPLE</v>
      </c>
      <c r="EM21" s="99"/>
      <c r="EN21" s="9">
        <v>171261031.90000001</v>
      </c>
      <c r="EO21" s="98">
        <f>+EN21/EN22</f>
        <v>0.11474791401756985</v>
      </c>
      <c r="EP21" s="99" t="str">
        <f>IF(OR(EO21&gt;=0,EO21="INDETERMINADO"),"CUMPLE","NO CUMPLE")</f>
        <v>CUMPLE</v>
      </c>
      <c r="EQ21" s="99"/>
      <c r="ER21" s="9">
        <v>642224500</v>
      </c>
      <c r="ES21" s="98">
        <f>+ER21/ER22</f>
        <v>0.16557048935917615</v>
      </c>
      <c r="ET21" s="99" t="str">
        <f>IF(OR(ES21&gt;=0,ES21="INDETERMINADO"),"CUMPLE","NO CUMPLE")</f>
        <v>CUMPLE</v>
      </c>
      <c r="EU21" s="99"/>
      <c r="EV21" s="9">
        <v>113388091.59999999</v>
      </c>
      <c r="EW21" s="103">
        <f>+EV21/EV22</f>
        <v>0.22997092964992349</v>
      </c>
      <c r="EX21" s="99" t="str">
        <f>IF(OR(EW21&gt;=0.04,EW21="INDETERMINADO"),"CUMPLE","NO CUMPLE")</f>
        <v>CUMPLE</v>
      </c>
      <c r="EY21" s="99"/>
      <c r="EZ21" s="9">
        <v>160821432.90000001</v>
      </c>
      <c r="FA21" s="103">
        <f>+EZ21/EZ22</f>
        <v>0.17513770740588863</v>
      </c>
      <c r="FB21" s="99" t="str">
        <f>IF(OR(FA21&gt;=0.04,FA21="INDETERMINADO"),"CUMPLE","NO CUMPLE")</f>
        <v>CUMPLE</v>
      </c>
      <c r="FC21" s="99"/>
      <c r="FD21" s="9">
        <v>80495284.5</v>
      </c>
      <c r="FE21" s="98">
        <f>+FD21/FD22</f>
        <v>5.934601687302412E-2</v>
      </c>
      <c r="FF21" s="99" t="str">
        <f>IF(OR(FE21&gt;=0,FE21="INDETERMINADO"),"CUMPLE","NO CUMPLE")</f>
        <v>CUMPLE</v>
      </c>
      <c r="FG21" s="99"/>
      <c r="FH21" s="9">
        <f>+FH18</f>
        <v>631449.80000000005</v>
      </c>
      <c r="FI21" s="98">
        <f>+FH21/FH22</f>
        <v>1.3439279055590054E-2</v>
      </c>
      <c r="FJ21" s="99" t="str">
        <f>IF(OR(FI21&gt;=0,FI21="INDETERMINADO"),"CUMPLE","NO CUMPLE")</f>
        <v>CUMPLE</v>
      </c>
      <c r="FK21" s="99"/>
      <c r="FL21" s="9">
        <f>+FL18</f>
        <v>233530103</v>
      </c>
      <c r="FM21" s="98">
        <f>+FL21/FL22</f>
        <v>0.12504758141237632</v>
      </c>
      <c r="FN21" s="99" t="str">
        <f>IF(OR(FM21&gt;=0,FM21="INDETERMINADO"),"CUMPLE","NO CUMPLE")</f>
        <v>CUMPLE</v>
      </c>
      <c r="FO21" s="99"/>
      <c r="FP21" s="9">
        <f>+FP18</f>
        <v>724480000</v>
      </c>
      <c r="FQ21" s="98">
        <f>+FP21/FP22</f>
        <v>0.10238538385332978</v>
      </c>
      <c r="FR21" s="99" t="str">
        <f>IF(OR(FQ21&gt;=0,FQ21="INDETERMINADO"),"CUMPLE","NO CUMPLE")</f>
        <v>CUMPLE</v>
      </c>
      <c r="FS21" s="99"/>
      <c r="FT21" s="9">
        <f>+FT18</f>
        <v>282433176.75</v>
      </c>
      <c r="FU21" s="98">
        <f>+FT21/FT22</f>
        <v>6.8373807790094387E-2</v>
      </c>
      <c r="FV21" s="99" t="str">
        <f>IF(OR(FU21&gt;=0,FU21="INDETERMINADO"),"CUMPLE","NO CUMPLE")</f>
        <v>CUMPLE</v>
      </c>
      <c r="FW21" s="99"/>
      <c r="FX21" s="9">
        <f>+FX18</f>
        <v>631450</v>
      </c>
      <c r="FY21" s="103">
        <f>+FX21/FX22</f>
        <v>8.0022751619614457E-4</v>
      </c>
      <c r="FZ21" s="99" t="str">
        <f>IF(OR(FY21&gt;=0,FY21="INDETERMINADO"),"CUMPLE","NO CUMPLE")</f>
        <v>CUMPLE</v>
      </c>
      <c r="GA21" s="99"/>
      <c r="GB21" s="9">
        <f>+GB18</f>
        <v>1507592252</v>
      </c>
      <c r="GC21" s="98">
        <f>+GB21/GB22</f>
        <v>0.44927425545739336</v>
      </c>
      <c r="GD21" s="99" t="str">
        <f>IF(OR(GC21&gt;=0,GC21="INDETERMINADO"),"CUMPLE","NO CUMPLE")</f>
        <v>CUMPLE</v>
      </c>
      <c r="GE21" s="99"/>
      <c r="GF21" s="9">
        <f>+GF18</f>
        <v>107684847</v>
      </c>
      <c r="GG21" s="98">
        <f>+GF21/GF22</f>
        <v>9.6736590763431302E-2</v>
      </c>
      <c r="GH21" s="99" t="str">
        <f>IF(OR(GG21&gt;=0,GG21="INDETERMINADO"),"CUMPLE","NO CUMPLE")</f>
        <v>CUMPLE</v>
      </c>
      <c r="GI21" s="99"/>
      <c r="GJ21" s="9">
        <f>+GJ18</f>
        <v>21523748.300000001</v>
      </c>
      <c r="GK21" s="98">
        <f>+GJ21/GJ22</f>
        <v>2.8177928570820469E-2</v>
      </c>
      <c r="GL21" s="99" t="str">
        <f>IF(OR(GK21&gt;=0,GK21="INDETERMINADO"),"CUMPLE","NO CUMPLE")</f>
        <v>CUMPLE</v>
      </c>
      <c r="GM21" s="99"/>
      <c r="GN21" s="9">
        <f>GN18</f>
        <v>53711263</v>
      </c>
      <c r="GO21" s="98">
        <f>+GN21/GN22</f>
        <v>8.0685510268645941E-2</v>
      </c>
      <c r="GP21" s="99" t="str">
        <f>IF(OR(GO21&gt;=0,GO21="INDETERMINADO"),"CUMPLE","NO CUMPLE")</f>
        <v>CUMPLE</v>
      </c>
      <c r="GQ21" s="99"/>
      <c r="GR21" s="9">
        <f>+GR18</f>
        <v>2777327767.1999998</v>
      </c>
      <c r="GS21" s="98">
        <f>+GR21/GR22</f>
        <v>0.2790555245777977</v>
      </c>
      <c r="GT21" s="99" t="str">
        <f>IF(OR(GS21&gt;=0,GS21="INDETERMINADO"),"CUMPLE","NO CUMPLE")</f>
        <v>CUMPLE</v>
      </c>
      <c r="GU21" s="99"/>
      <c r="GV21" s="9">
        <f>+GV18</f>
        <v>556702646</v>
      </c>
      <c r="GW21" s="98">
        <f>+GV21/GV22</f>
        <v>0.50733376913282269</v>
      </c>
      <c r="GX21" s="99" t="str">
        <f>IF(OR(GW21&gt;=0,GW21="INDETERMINADO"),"CUMPLE","NO CUMPLE")</f>
        <v>CUMPLE</v>
      </c>
      <c r="GY21" s="99"/>
      <c r="GZ21" s="9">
        <f>+GZ18</f>
        <v>105954535</v>
      </c>
      <c r="HA21" s="98">
        <f>+GZ21/GZ22</f>
        <v>7.2941322592391264E-2</v>
      </c>
      <c r="HB21" s="99" t="str">
        <f>IF(OR(HA21&gt;=0,HA21="INDETERMINADO"),"CUMPLE","NO CUMPLE")</f>
        <v>CUMPLE</v>
      </c>
      <c r="HC21" s="99"/>
      <c r="HD21" s="9">
        <f>+HD18</f>
        <v>86427000</v>
      </c>
      <c r="HE21" s="98">
        <f>+HD21/HD22</f>
        <v>3.1310466202687147E-2</v>
      </c>
      <c r="HF21" s="99" t="str">
        <f>IF(OR(HE21&gt;=0,HE21="INDETERMINADO"),"CUMPLE","NO CUMPLE")</f>
        <v>CUMPLE</v>
      </c>
      <c r="HG21" s="99"/>
      <c r="HH21" s="9">
        <f>+HH18</f>
        <v>852957155</v>
      </c>
      <c r="HI21" s="98">
        <f>+HH21/HH22</f>
        <v>0.90170755369478872</v>
      </c>
      <c r="HJ21" s="99" t="str">
        <f>IF(OR(HI21&gt;=0,HI21="INDETERMINADO"),"CUMPLE","NO CUMPLE")</f>
        <v>CUMPLE</v>
      </c>
      <c r="HK21" s="99"/>
      <c r="HL21" s="9">
        <f>+HL18</f>
        <v>446985003.5</v>
      </c>
      <c r="HM21" s="98">
        <f>+HL21/HL22</f>
        <v>0.22570551726209276</v>
      </c>
      <c r="HN21" s="99" t="str">
        <f>IF(OR(HM21&gt;=0,HM21="INDETERMINADO"),"CUMPLE","NO CUMPLE")</f>
        <v>CUMPLE</v>
      </c>
      <c r="HO21" s="99"/>
      <c r="HP21" s="9">
        <f>+HP18</f>
        <v>632450098.14999998</v>
      </c>
      <c r="HQ21" s="98">
        <f>+HP21/HP22</f>
        <v>0.3467225384947285</v>
      </c>
      <c r="HR21" s="99" t="str">
        <f>IF(OR(HQ21&gt;=0,HQ21="INDETERMINADO"),"CUMPLE","NO CUMPLE")</f>
        <v>CUMPLE</v>
      </c>
      <c r="HS21" s="99"/>
      <c r="HT21" s="9">
        <f>+HT18</f>
        <v>39590602</v>
      </c>
      <c r="HU21" s="98">
        <f>+HT21/HT22</f>
        <v>2.8816094235227917E-2</v>
      </c>
      <c r="HV21" s="99" t="str">
        <f>IF(OR(HU21&gt;=0,HU21="INDETERMINADO"),"CUMPLE","NO CUMPLE")</f>
        <v>CUMPLE</v>
      </c>
      <c r="HW21" s="99"/>
      <c r="HX21" s="9">
        <f>+HX18</f>
        <v>162890223</v>
      </c>
      <c r="HY21" s="98">
        <f>+HX21/HX22</f>
        <v>0.2718526557218538</v>
      </c>
      <c r="HZ21" s="99" t="str">
        <f>IF(OR(HY21&gt;=0,HY21="INDETERMINADO"),"CUMPLE","NO CUMPLE")</f>
        <v>CUMPLE</v>
      </c>
      <c r="IA21" s="99"/>
      <c r="IB21" s="9">
        <f>IB18</f>
        <v>237990711</v>
      </c>
      <c r="IC21" s="98">
        <f>+IB21/IB22</f>
        <v>5.899368960102952E-2</v>
      </c>
      <c r="ID21" s="99" t="str">
        <f>IF(OR(IC21&gt;=0,IC21="INDETERMINADO"),"CUMPLE","NO CUMPLE")</f>
        <v>CUMPLE</v>
      </c>
      <c r="IE21" s="99"/>
      <c r="IF21" s="9">
        <f>IF18</f>
        <v>408058312</v>
      </c>
      <c r="IG21" s="98">
        <f>+IF21/IF22</f>
        <v>0.1595550187233854</v>
      </c>
      <c r="IH21" s="99" t="str">
        <f>IF(OR(IG21&gt;=0,IG21="INDETERMINADO"),"CUMPLE","NO CUMPLE")</f>
        <v>CUMPLE</v>
      </c>
      <c r="II21" s="99"/>
      <c r="IJ21" s="9">
        <v>915984132</v>
      </c>
      <c r="IK21" s="98">
        <v>0.33154081420124287</v>
      </c>
      <c r="IL21" s="100" t="s">
        <v>36</v>
      </c>
      <c r="IM21" s="100"/>
      <c r="IN21" s="9">
        <v>60975836</v>
      </c>
      <c r="IO21" s="98">
        <v>0.32485545302612195</v>
      </c>
      <c r="IP21" s="99" t="s">
        <v>36</v>
      </c>
      <c r="IQ21" s="99"/>
      <c r="IR21" s="9">
        <v>131084969</v>
      </c>
      <c r="IS21" s="98">
        <v>0.19689219509007946</v>
      </c>
      <c r="IT21" s="99" t="s">
        <v>36</v>
      </c>
      <c r="IU21" s="99"/>
      <c r="IV21" s="9">
        <v>402798000</v>
      </c>
      <c r="IW21" s="98">
        <v>0.20921126235316054</v>
      </c>
      <c r="IX21" s="99" t="s">
        <v>36</v>
      </c>
      <c r="IY21" s="99"/>
      <c r="IZ21" s="9">
        <v>3796932</v>
      </c>
      <c r="JA21" s="103">
        <v>6.7277371390410026E-2</v>
      </c>
      <c r="JB21" s="99" t="s">
        <v>36</v>
      </c>
      <c r="JC21" s="99"/>
      <c r="JD21" s="9">
        <v>1514398544</v>
      </c>
      <c r="JE21" s="98">
        <v>0.23219434886233403</v>
      </c>
      <c r="JF21" s="99" t="s">
        <v>36</v>
      </c>
      <c r="JG21" s="99"/>
      <c r="JH21" s="9">
        <v>103214296.5</v>
      </c>
      <c r="JI21" s="98">
        <v>0.11814432315857239</v>
      </c>
      <c r="JJ21" s="99" t="s">
        <v>36</v>
      </c>
      <c r="JK21" s="99"/>
      <c r="JL21" s="9">
        <v>474402493.5</v>
      </c>
      <c r="JM21" s="98">
        <v>0.31133498600371856</v>
      </c>
      <c r="JN21" s="99" t="s">
        <v>36</v>
      </c>
      <c r="JO21" s="99"/>
      <c r="JP21" s="9">
        <v>737285424.5</v>
      </c>
      <c r="JQ21" s="98">
        <v>0.26521123645734057</v>
      </c>
      <c r="JR21" s="99" t="s">
        <v>36</v>
      </c>
      <c r="JS21" s="99"/>
      <c r="JT21" s="9">
        <v>474402493.5</v>
      </c>
      <c r="JU21" s="98">
        <v>0.31133498600371856</v>
      </c>
      <c r="JV21" s="99" t="s">
        <v>36</v>
      </c>
      <c r="JW21" s="99"/>
      <c r="JX21" s="9">
        <v>1411671166</v>
      </c>
      <c r="JY21" s="98">
        <v>0.68343663119106246</v>
      </c>
      <c r="JZ21" s="99" t="s">
        <v>36</v>
      </c>
      <c r="KA21" s="99"/>
      <c r="KB21" s="9">
        <v>900985000</v>
      </c>
      <c r="KC21" s="98">
        <v>0.39061671863053826</v>
      </c>
      <c r="KD21" s="99" t="s">
        <v>36</v>
      </c>
      <c r="KE21" s="99"/>
    </row>
    <row r="22" spans="1:339" s="3" customFormat="1" ht="73.5" customHeight="1" x14ac:dyDescent="0.3">
      <c r="A22" s="153"/>
      <c r="B22" s="153"/>
      <c r="C22" s="69" t="s">
        <v>18</v>
      </c>
      <c r="D22" s="71">
        <v>1953368157</v>
      </c>
      <c r="E22" s="98"/>
      <c r="F22" s="99"/>
      <c r="G22" s="118"/>
      <c r="H22" s="71">
        <v>4958663966</v>
      </c>
      <c r="I22" s="98"/>
      <c r="J22" s="99"/>
      <c r="K22" s="118"/>
      <c r="L22" s="71">
        <v>1128028032</v>
      </c>
      <c r="M22" s="98"/>
      <c r="N22" s="99"/>
      <c r="O22" s="118"/>
      <c r="P22" s="71">
        <v>710342594</v>
      </c>
      <c r="Q22" s="98"/>
      <c r="R22" s="99"/>
      <c r="S22" s="118"/>
      <c r="T22" s="71">
        <v>1219525788</v>
      </c>
      <c r="U22" s="103"/>
      <c r="V22" s="99"/>
      <c r="W22" s="118"/>
      <c r="X22" s="71">
        <v>12129975844</v>
      </c>
      <c r="Y22" s="98"/>
      <c r="Z22" s="99"/>
      <c r="AA22" s="118"/>
      <c r="AB22" s="71">
        <v>53814000</v>
      </c>
      <c r="AC22" s="98"/>
      <c r="AD22" s="99"/>
      <c r="AE22" s="118"/>
      <c r="AF22" s="71">
        <v>860198512</v>
      </c>
      <c r="AG22" s="98"/>
      <c r="AH22" s="99"/>
      <c r="AI22" s="118"/>
      <c r="AJ22" s="71">
        <v>318715583</v>
      </c>
      <c r="AK22" s="98"/>
      <c r="AL22" s="99"/>
      <c r="AM22" s="118"/>
      <c r="AN22" s="71">
        <v>2876994993</v>
      </c>
      <c r="AO22" s="98"/>
      <c r="AP22" s="99"/>
      <c r="AQ22" s="118"/>
      <c r="AR22" s="71">
        <v>2065547999</v>
      </c>
      <c r="AS22" s="98"/>
      <c r="AT22" s="99"/>
      <c r="AU22" s="118"/>
      <c r="AV22" s="71">
        <v>1537315562</v>
      </c>
      <c r="AW22" s="98"/>
      <c r="AX22" s="99"/>
      <c r="AY22" s="118"/>
      <c r="AZ22" s="71">
        <v>869931242</v>
      </c>
      <c r="BA22" s="98"/>
      <c r="BB22" s="99"/>
      <c r="BC22" s="118"/>
      <c r="BD22" s="71">
        <v>9381807308</v>
      </c>
      <c r="BE22" s="98"/>
      <c r="BF22" s="99"/>
      <c r="BG22" s="118"/>
      <c r="BH22" s="71">
        <v>3287015367</v>
      </c>
      <c r="BI22" s="98"/>
      <c r="BJ22" s="99"/>
      <c r="BK22" s="118"/>
      <c r="BL22" s="71">
        <v>1587089036</v>
      </c>
      <c r="BM22" s="98"/>
      <c r="BN22" s="99"/>
      <c r="BO22" s="118"/>
      <c r="BP22" s="71">
        <v>7043338058</v>
      </c>
      <c r="BQ22" s="98"/>
      <c r="BR22" s="99"/>
      <c r="BS22" s="118"/>
      <c r="BT22" s="71">
        <v>4502503079</v>
      </c>
      <c r="BU22" s="98"/>
      <c r="BV22" s="99"/>
      <c r="BW22" s="118"/>
      <c r="BX22" s="71">
        <v>1503047300</v>
      </c>
      <c r="BY22" s="98"/>
      <c r="BZ22" s="99"/>
      <c r="CA22" s="118"/>
      <c r="CB22" s="71">
        <v>6560805226</v>
      </c>
      <c r="CC22" s="98"/>
      <c r="CD22" s="99"/>
      <c r="CE22" s="118"/>
      <c r="CF22" s="9">
        <v>2574486207.4000001</v>
      </c>
      <c r="CG22" s="98"/>
      <c r="CH22" s="99"/>
      <c r="CI22" s="99"/>
      <c r="CJ22" s="9">
        <v>4588758900</v>
      </c>
      <c r="CK22" s="98"/>
      <c r="CL22" s="99"/>
      <c r="CM22" s="99"/>
      <c r="CN22" s="9">
        <v>173022596</v>
      </c>
      <c r="CO22" s="103"/>
      <c r="CP22" s="99"/>
      <c r="CQ22" s="99"/>
      <c r="CR22" s="9">
        <v>6745060743.1999998</v>
      </c>
      <c r="CS22" s="103"/>
      <c r="CT22" s="99"/>
      <c r="CU22" s="99"/>
      <c r="CV22" s="9">
        <v>652385123</v>
      </c>
      <c r="CW22" s="98"/>
      <c r="CX22" s="99"/>
      <c r="CY22" s="99"/>
      <c r="CZ22" s="9">
        <v>3245414338</v>
      </c>
      <c r="DA22" s="103"/>
      <c r="DB22" s="99"/>
      <c r="DC22" s="99"/>
      <c r="DD22" s="9">
        <v>2784877218</v>
      </c>
      <c r="DE22" s="98"/>
      <c r="DF22" s="99"/>
      <c r="DG22" s="99"/>
      <c r="DH22" s="9">
        <v>4680586552</v>
      </c>
      <c r="DI22" s="98"/>
      <c r="DJ22" s="99"/>
      <c r="DK22" s="99"/>
      <c r="DL22" s="9">
        <v>1566929127.5999999</v>
      </c>
      <c r="DM22" s="98"/>
      <c r="DN22" s="99"/>
      <c r="DO22" s="99"/>
      <c r="DP22" s="9">
        <v>831933000</v>
      </c>
      <c r="DQ22" s="98"/>
      <c r="DR22" s="99"/>
      <c r="DS22" s="99"/>
      <c r="DT22" s="9">
        <v>1498993713.9000001</v>
      </c>
      <c r="DU22" s="98"/>
      <c r="DV22" s="99"/>
      <c r="DW22" s="99"/>
      <c r="DX22" s="9">
        <v>595187592.39999998</v>
      </c>
      <c r="DY22" s="98"/>
      <c r="DZ22" s="99"/>
      <c r="EA22" s="99"/>
      <c r="EB22" s="9">
        <v>3593913849.6999998</v>
      </c>
      <c r="EC22" s="103"/>
      <c r="ED22" s="99"/>
      <c r="EE22" s="99"/>
      <c r="EF22" s="9">
        <v>4605511348.6000004</v>
      </c>
      <c r="EG22" s="98"/>
      <c r="EH22" s="99"/>
      <c r="EI22" s="99"/>
      <c r="EJ22" s="9">
        <v>1016111738</v>
      </c>
      <c r="EK22" s="103"/>
      <c r="EL22" s="99"/>
      <c r="EM22" s="99"/>
      <c r="EN22" s="9">
        <v>1492497997.6000001</v>
      </c>
      <c r="EO22" s="98"/>
      <c r="EP22" s="99"/>
      <c r="EQ22" s="99"/>
      <c r="ER22" s="9">
        <v>3878858500</v>
      </c>
      <c r="ES22" s="98"/>
      <c r="ET22" s="99"/>
      <c r="EU22" s="99"/>
      <c r="EV22" s="9">
        <v>493054021.10000002</v>
      </c>
      <c r="EW22" s="103"/>
      <c r="EX22" s="99"/>
      <c r="EY22" s="99"/>
      <c r="EZ22" s="9">
        <v>918257040.60000002</v>
      </c>
      <c r="FA22" s="103"/>
      <c r="FB22" s="99"/>
      <c r="FC22" s="99"/>
      <c r="FD22" s="9">
        <v>1356372150</v>
      </c>
      <c r="FE22" s="98"/>
      <c r="FF22" s="99"/>
      <c r="FG22" s="99"/>
      <c r="FH22" s="9">
        <v>46985392.399999999</v>
      </c>
      <c r="FI22" s="98"/>
      <c r="FJ22" s="99"/>
      <c r="FK22" s="99"/>
      <c r="FL22" s="9">
        <v>1867529946.3</v>
      </c>
      <c r="FM22" s="98"/>
      <c r="FN22" s="99"/>
      <c r="FO22" s="99"/>
      <c r="FP22" s="9">
        <v>7076010000</v>
      </c>
      <c r="FQ22" s="98"/>
      <c r="FR22" s="99"/>
      <c r="FS22" s="99"/>
      <c r="FT22" s="9">
        <v>4130721776.0500002</v>
      </c>
      <c r="FU22" s="98"/>
      <c r="FV22" s="99"/>
      <c r="FW22" s="99"/>
      <c r="FX22" s="9">
        <v>789088087.10000002</v>
      </c>
      <c r="FY22" s="103"/>
      <c r="FZ22" s="99"/>
      <c r="GA22" s="99"/>
      <c r="GB22" s="9">
        <v>3355616828</v>
      </c>
      <c r="GC22" s="98"/>
      <c r="GD22" s="99"/>
      <c r="GE22" s="99"/>
      <c r="GF22" s="9">
        <v>1113175957</v>
      </c>
      <c r="GG22" s="98"/>
      <c r="GH22" s="99"/>
      <c r="GI22" s="99"/>
      <c r="GJ22" s="9">
        <v>763851333</v>
      </c>
      <c r="GK22" s="98"/>
      <c r="GL22" s="99"/>
      <c r="GM22" s="99"/>
      <c r="GN22" s="9">
        <v>665686600</v>
      </c>
      <c r="GO22" s="98"/>
      <c r="GP22" s="99"/>
      <c r="GQ22" s="99"/>
      <c r="GR22" s="9">
        <v>9952599115.8999996</v>
      </c>
      <c r="GS22" s="98"/>
      <c r="GT22" s="99"/>
      <c r="GU22" s="99"/>
      <c r="GV22" s="9">
        <v>1097310449</v>
      </c>
      <c r="GW22" s="98"/>
      <c r="GX22" s="99"/>
      <c r="GY22" s="99"/>
      <c r="GZ22" s="9">
        <v>1452599586</v>
      </c>
      <c r="HA22" s="98"/>
      <c r="HB22" s="99"/>
      <c r="HC22" s="99"/>
      <c r="HD22" s="9">
        <v>2760323000</v>
      </c>
      <c r="HE22" s="98"/>
      <c r="HF22" s="99"/>
      <c r="HG22" s="99"/>
      <c r="HH22" s="9">
        <v>945935466</v>
      </c>
      <c r="HI22" s="98"/>
      <c r="HJ22" s="99"/>
      <c r="HK22" s="99"/>
      <c r="HL22" s="9">
        <v>1980390240</v>
      </c>
      <c r="HM22" s="98"/>
      <c r="HN22" s="99"/>
      <c r="HO22" s="99"/>
      <c r="HP22" s="9">
        <v>1824081298.25</v>
      </c>
      <c r="HQ22" s="98"/>
      <c r="HR22" s="99"/>
      <c r="HS22" s="99"/>
      <c r="HT22" s="9">
        <v>1373905904</v>
      </c>
      <c r="HU22" s="98"/>
      <c r="HV22" s="99"/>
      <c r="HW22" s="99"/>
      <c r="HX22" s="9">
        <v>599185697</v>
      </c>
      <c r="HY22" s="98"/>
      <c r="HZ22" s="99"/>
      <c r="IA22" s="99"/>
      <c r="IB22" s="9">
        <v>4034172343</v>
      </c>
      <c r="IC22" s="98"/>
      <c r="ID22" s="99"/>
      <c r="IE22" s="99"/>
      <c r="IF22" s="9">
        <v>2557477134</v>
      </c>
      <c r="IG22" s="98"/>
      <c r="IH22" s="99"/>
      <c r="II22" s="99"/>
      <c r="IJ22" s="9">
        <v>2762809563</v>
      </c>
      <c r="IK22" s="98"/>
      <c r="IL22" s="100"/>
      <c r="IM22" s="100"/>
      <c r="IN22" s="9">
        <v>187701439</v>
      </c>
      <c r="IO22" s="98"/>
      <c r="IP22" s="99"/>
      <c r="IQ22" s="99"/>
      <c r="IR22" s="9">
        <v>665770265.5</v>
      </c>
      <c r="IS22" s="98"/>
      <c r="IT22" s="99"/>
      <c r="IU22" s="99"/>
      <c r="IV22" s="9">
        <v>1925317000</v>
      </c>
      <c r="IW22" s="98"/>
      <c r="IX22" s="99"/>
      <c r="IY22" s="99"/>
      <c r="IZ22" s="9">
        <v>56436985</v>
      </c>
      <c r="JA22" s="103"/>
      <c r="JB22" s="99"/>
      <c r="JC22" s="99"/>
      <c r="JD22" s="9">
        <v>6522116285</v>
      </c>
      <c r="JE22" s="98"/>
      <c r="JF22" s="99"/>
      <c r="JG22" s="99"/>
      <c r="JH22" s="9">
        <v>873628912</v>
      </c>
      <c r="JI22" s="98"/>
      <c r="JJ22" s="99"/>
      <c r="JK22" s="99"/>
      <c r="JL22" s="9">
        <v>1523768657</v>
      </c>
      <c r="JM22" s="98"/>
      <c r="JN22" s="99"/>
      <c r="JO22" s="99"/>
      <c r="JP22" s="9">
        <v>2779993164.5</v>
      </c>
      <c r="JQ22" s="98"/>
      <c r="JR22" s="99"/>
      <c r="JS22" s="99"/>
      <c r="JT22" s="9">
        <v>1523768657</v>
      </c>
      <c r="JU22" s="98"/>
      <c r="JV22" s="99"/>
      <c r="JW22" s="99"/>
      <c r="JX22" s="9">
        <v>2065547999</v>
      </c>
      <c r="JY22" s="98"/>
      <c r="JZ22" s="99"/>
      <c r="KA22" s="99"/>
      <c r="KB22" s="9">
        <v>2306570500</v>
      </c>
      <c r="KC22" s="98"/>
      <c r="KD22" s="99"/>
      <c r="KE22" s="99"/>
    </row>
    <row r="23" spans="1:339" s="3" customFormat="1" ht="32.25" customHeight="1" x14ac:dyDescent="0.3">
      <c r="A23" s="153" t="s">
        <v>143</v>
      </c>
      <c r="B23" s="153" t="s">
        <v>41</v>
      </c>
      <c r="C23" s="69" t="s">
        <v>16</v>
      </c>
      <c r="D23" s="71">
        <f>+D18</f>
        <v>173234820</v>
      </c>
      <c r="E23" s="98">
        <f>+D23/D24</f>
        <v>6.9874711790967617E-2</v>
      </c>
      <c r="F23" s="99" t="str">
        <f>IF(OR(E23&gt;=0.03,E23="INDETERMINADO"),"CUMPLE","NO CUMPLE")</f>
        <v>CUMPLE</v>
      </c>
      <c r="G23" s="118"/>
      <c r="H23" s="71">
        <f>+H18</f>
        <v>11007282404</v>
      </c>
      <c r="I23" s="98">
        <f>+H23/H24</f>
        <v>2.0205202435094587</v>
      </c>
      <c r="J23" s="99" t="str">
        <f>IF(OR(I23&gt;=0.03,I23="INDETERMINADO"),"CUMPLE","NO CUMPLE")</f>
        <v>CUMPLE</v>
      </c>
      <c r="K23" s="118"/>
      <c r="L23" s="71">
        <f>+L18</f>
        <v>219925492</v>
      </c>
      <c r="M23" s="98">
        <f>+L23/L24</f>
        <v>0.11931506374241588</v>
      </c>
      <c r="N23" s="99" t="str">
        <f>IF(OR(M23&gt;=0.03,M23="INDETERMINADO"),"CUMPLE","NO CUMPLE")</f>
        <v>CUMPLE</v>
      </c>
      <c r="O23" s="118"/>
      <c r="P23" s="71">
        <f>+P18</f>
        <v>158432154</v>
      </c>
      <c r="Q23" s="98">
        <f>+P23/P24</f>
        <v>0.12374269324971197</v>
      </c>
      <c r="R23" s="99" t="str">
        <f>IF(OR(Q23&gt;=0.03,Q23="INDETERMINADO"),"CUMPLE","NO CUMPLE")</f>
        <v>CUMPLE</v>
      </c>
      <c r="S23" s="118"/>
      <c r="T23" s="71">
        <f>+T18</f>
        <v>177585959</v>
      </c>
      <c r="U23" s="103">
        <f>+T23/T24</f>
        <v>0.11862400533388522</v>
      </c>
      <c r="V23" s="99" t="str">
        <f>IF(OR(U23&gt;=0.03,U23="INDETERMINADO"),"CUMPLE","NO CUMPLE")</f>
        <v>CUMPLE</v>
      </c>
      <c r="W23" s="118"/>
      <c r="X23" s="71">
        <f>+X18</f>
        <v>781900874</v>
      </c>
      <c r="Y23" s="98">
        <f>+X23/X24</f>
        <v>5.2397835343582028E-2</v>
      </c>
      <c r="Z23" s="99" t="str">
        <f>IF(OR(Y23&gt;=0.03,Y23="INDETERMINADO"),"CUMPLE","NO CUMPLE")</f>
        <v>CUMPLE</v>
      </c>
      <c r="AA23" s="118"/>
      <c r="AB23" s="71">
        <f>+AB18</f>
        <v>185931000</v>
      </c>
      <c r="AC23" s="98">
        <f>+AB23/AB24</f>
        <v>5.6553534858270173E-2</v>
      </c>
      <c r="AD23" s="99" t="str">
        <f>IF(OR(AC23&gt;=0.03,AC23="INDETERMINADO"),"CUMPLE","NO CUMPLE")</f>
        <v>CUMPLE</v>
      </c>
      <c r="AE23" s="118"/>
      <c r="AF23" s="71">
        <f>+AF18</f>
        <v>371001418</v>
      </c>
      <c r="AG23" s="98">
        <f>+AF23/AF24</f>
        <v>0.36846028485106841</v>
      </c>
      <c r="AH23" s="99" t="str">
        <f>IF(OR(AG23&gt;=0.03,AG23="INDETERMINADO"),"CUMPLE","NO CUMPLE")</f>
        <v>CUMPLE</v>
      </c>
      <c r="AI23" s="118"/>
      <c r="AJ23" s="71">
        <f>AJ18</f>
        <v>33269808</v>
      </c>
      <c r="AK23" s="98">
        <f>+AJ23/AJ24</f>
        <v>4.1247137649708165E-2</v>
      </c>
      <c r="AL23" s="99" t="str">
        <f>IF(OR(AK23&gt;=0.03,AK23="INDETERMINADO"),"CUMPLE","NO CUMPLE")</f>
        <v>CUMPLE</v>
      </c>
      <c r="AM23" s="118"/>
      <c r="AN23" s="71">
        <f>+AN18</f>
        <v>26464971</v>
      </c>
      <c r="AO23" s="98">
        <f>+AN23/AN24</f>
        <v>5.1247704371429285E-3</v>
      </c>
      <c r="AP23" s="99" t="str">
        <f>IF(OR(AO23&gt;=0.03,AO23="INDETERMINADO"),"CUMPLE","NO CUMPLE")</f>
        <v>NO CUMPLE</v>
      </c>
      <c r="AQ23" s="118"/>
      <c r="AR23" s="71">
        <f>+AR18</f>
        <v>928960127</v>
      </c>
      <c r="AS23" s="98">
        <f>+AR23/AR24</f>
        <v>0.30125576438894702</v>
      </c>
      <c r="AT23" s="99" t="str">
        <f>IF(OR(AS23&gt;=0.03,AS23="INDETERMINADO"),"CUMPLE","NO CUMPLE")</f>
        <v>CUMPLE</v>
      </c>
      <c r="AU23" s="118"/>
      <c r="AV23" s="71">
        <f>+AV18</f>
        <v>553611804</v>
      </c>
      <c r="AW23" s="98">
        <f>+AV23/AV24</f>
        <v>0.29747598081380372</v>
      </c>
      <c r="AX23" s="99" t="str">
        <f>IF(OR(AW23&gt;=0.03,AW23="INDETERMINADO"),"CUMPLE","NO CUMPLE")</f>
        <v>CUMPLE</v>
      </c>
      <c r="AY23" s="118"/>
      <c r="AZ23" s="71">
        <f>+AZ18</f>
        <v>208715872</v>
      </c>
      <c r="BA23" s="98">
        <f>+AZ23/AZ24</f>
        <v>0.17138060272608491</v>
      </c>
      <c r="BB23" s="99" t="str">
        <f>IF(OR(BA23&gt;=0.03,BA23="INDETERMINADO"),"CUMPLE","NO CUMPLE")</f>
        <v>CUMPLE</v>
      </c>
      <c r="BC23" s="118"/>
      <c r="BD23" s="71">
        <f>+BD18</f>
        <v>1552515219</v>
      </c>
      <c r="BE23" s="98">
        <f>+BD23/BD24</f>
        <v>9.1209798776618861E-2</v>
      </c>
      <c r="BF23" s="99" t="str">
        <f>IF(OR(BE23&gt;=0.03,BE23="INDETERMINADO"),"CUMPLE","NO CUMPLE")</f>
        <v>CUMPLE</v>
      </c>
      <c r="BG23" s="118"/>
      <c r="BH23" s="71">
        <f>+BH18</f>
        <v>718766255</v>
      </c>
      <c r="BI23" s="98">
        <f>+BH23/BH24</f>
        <v>0.18524982301271342</v>
      </c>
      <c r="BJ23" s="99" t="str">
        <f>IF(OR(BI23&gt;=0.03,BI23="INDETERMINADO"),"CUMPLE","NO CUMPLE")</f>
        <v>CUMPLE</v>
      </c>
      <c r="BK23" s="118"/>
      <c r="BL23" s="71">
        <f>+BL18</f>
        <v>147242183</v>
      </c>
      <c r="BM23" s="98">
        <f>+BL23/BL24</f>
        <v>8.3012742197663386E-2</v>
      </c>
      <c r="BN23" s="99" t="str">
        <f>IF(OR(BM23&gt;=0.03,BM23="INDETERMINADO"),"CUMPLE","NO CUMPLE")</f>
        <v>CUMPLE</v>
      </c>
      <c r="BO23" s="118"/>
      <c r="BP23" s="71">
        <f>+BP18</f>
        <v>1106712255</v>
      </c>
      <c r="BQ23" s="98">
        <f>+BP23/BP24</f>
        <v>9.9257002949667703E-2</v>
      </c>
      <c r="BR23" s="99" t="str">
        <f>IF(OR(BQ23&gt;=0.03,BQ23="INDETERMINADO"),"CUMPLE","NO CUMPLE")</f>
        <v>CUMPLE</v>
      </c>
      <c r="BS23" s="118"/>
      <c r="BT23" s="71">
        <f>+BT18</f>
        <v>1027197682</v>
      </c>
      <c r="BU23" s="98">
        <f>+BT23/BT24</f>
        <v>0.1159213415830492</v>
      </c>
      <c r="BV23" s="99" t="str">
        <f>IF(OR(BU23&gt;=0.03,BU23="INDETERMINADO"),"CUMPLE","NO CUMPLE")</f>
        <v>CUMPLE</v>
      </c>
      <c r="BW23" s="118"/>
      <c r="BX23" s="71">
        <f>+BX18</f>
        <v>355862300</v>
      </c>
      <c r="BY23" s="98">
        <f>+BX23/BX24</f>
        <v>0.20558962609285583</v>
      </c>
      <c r="BZ23" s="99" t="str">
        <f>IF(OR(BY23&gt;=0.03,BY23="INDETERMINADO"),"CUMPLE","NO CUMPLE")</f>
        <v>CUMPLE</v>
      </c>
      <c r="CA23" s="118"/>
      <c r="CB23" s="71">
        <f>CB21</f>
        <v>603418107</v>
      </c>
      <c r="CC23" s="98">
        <f>+CB23/CB24</f>
        <v>5.2521443384644227E-2</v>
      </c>
      <c r="CD23" s="99" t="str">
        <f>IF(OR(CC23&gt;=0.03,CC23="INDETERMINADO"),"CUMPLE","NO CUMPLE")</f>
        <v>CUMPLE</v>
      </c>
      <c r="CE23" s="118"/>
      <c r="CF23" s="9">
        <v>522029027.79999995</v>
      </c>
      <c r="CG23" s="98">
        <f>+CF23/CF24</f>
        <v>0.13040801824774412</v>
      </c>
      <c r="CH23" s="99" t="str">
        <f>IF(OR(CG23&gt;=0,CG23="INDETERMINADO"),"CUMPLE","NO CUMPLE")</f>
        <v>CUMPLE</v>
      </c>
      <c r="CI23" s="99"/>
      <c r="CJ23" s="9">
        <v>161347000</v>
      </c>
      <c r="CK23" s="98">
        <v>2.5777215058423182E-2</v>
      </c>
      <c r="CL23" s="99" t="s">
        <v>36</v>
      </c>
      <c r="CM23" s="99"/>
      <c r="CN23" s="9">
        <v>45034128</v>
      </c>
      <c r="CO23" s="98">
        <f>+CN23/CN24</f>
        <v>0.12898117366250642</v>
      </c>
      <c r="CP23" s="99" t="str">
        <f>IF(OR(CO23&gt;=0.02,CO23="INDETERMINADO"),"CUMPLE","NO CUMPLE")</f>
        <v>CUMPLE</v>
      </c>
      <c r="CQ23" s="99"/>
      <c r="CR23" s="9">
        <v>1121082025.6999998</v>
      </c>
      <c r="CS23" s="98">
        <f>+CR23/CR24</f>
        <v>0.13220529554432636</v>
      </c>
      <c r="CT23" s="99" t="str">
        <f>IF(OR(CS23&gt;=0.02,CS23="INDETERMINADO"),"CUMPLE","NO CUMPLE")</f>
        <v>CUMPLE</v>
      </c>
      <c r="CU23" s="99"/>
      <c r="CV23" s="9">
        <v>218461352</v>
      </c>
      <c r="CW23" s="98">
        <f>+CV23/CV24</f>
        <v>0.29410140301063575</v>
      </c>
      <c r="CX23" s="99" t="str">
        <f>IF(OR(CW23&gt;=0,CW23="INDETERMINADO"),"CUMPLE","NO CUMPLE")</f>
        <v>CUMPLE</v>
      </c>
      <c r="CY23" s="99"/>
      <c r="CZ23" s="9">
        <v>409976496</v>
      </c>
      <c r="DA23" s="98">
        <f>+CZ23/CZ24</f>
        <v>0.10696170398164143</v>
      </c>
      <c r="DB23" s="99" t="str">
        <f>IF(OR(DA23&gt;=0.02,DA23="INDETERMINADO"),"CUMPLE","NO CUMPLE")</f>
        <v>CUMPLE</v>
      </c>
      <c r="DC23" s="99"/>
      <c r="DD23" s="9">
        <v>56021945</v>
      </c>
      <c r="DE23" s="98">
        <f>+DD23/DD24</f>
        <v>1.9285518223905895E-2</v>
      </c>
      <c r="DF23" s="99" t="str">
        <f>IF(OR(DE23&gt;=0,DE23="INDETERMINADO"),"CUMPLE","NO CUMPLE")</f>
        <v>CUMPLE</v>
      </c>
      <c r="DG23" s="99"/>
      <c r="DH23" s="9">
        <v>21266861</v>
      </c>
      <c r="DI23" s="98">
        <f>+DH23/DH24</f>
        <v>4.4488441604956979E-3</v>
      </c>
      <c r="DJ23" s="99" t="str">
        <f>IF(OR(DI23&gt;=0,DI23="INDETERMINADO"),"CUMPLE","NO CUMPLE")</f>
        <v>CUMPLE</v>
      </c>
      <c r="DK23" s="99"/>
      <c r="DL23" s="9">
        <v>671953059</v>
      </c>
      <c r="DM23" s="98">
        <f>+DL23/DL24</f>
        <v>0.20100856705927772</v>
      </c>
      <c r="DN23" s="99" t="str">
        <f>IF(OR(DM23&gt;=0,DM23="INDETERMINADO"),"CUMPLE","NO CUMPLE")</f>
        <v>CUMPLE</v>
      </c>
      <c r="DO23" s="99"/>
      <c r="DP23" s="9">
        <v>162050000</v>
      </c>
      <c r="DQ23" s="98">
        <f>+DP23/DP24</f>
        <v>0.16806801127989934</v>
      </c>
      <c r="DR23" s="99" t="str">
        <f>IF(OR(DQ23&gt;=0,DQ23="INDETERMINADO"),"CUMPLE","NO CUMPLE")</f>
        <v>CUMPLE</v>
      </c>
      <c r="DS23" s="99"/>
      <c r="DT23" s="9">
        <v>162258146.40000001</v>
      </c>
      <c r="DU23" s="98">
        <f>+DT23/DT24</f>
        <v>8.7344444733188489E-2</v>
      </c>
      <c r="DV23" s="99" t="str">
        <f>IF(OR(DU23&gt;=0,DU23="INDETERMINADO"),"CUMPLE","NO CUMPLE")</f>
        <v>CUMPLE</v>
      </c>
      <c r="DW23" s="99"/>
      <c r="DX23" s="9">
        <v>227662104.90000001</v>
      </c>
      <c r="DY23" s="98">
        <f>+DX23/DX24</f>
        <v>0.32800793420545216</v>
      </c>
      <c r="DZ23" s="99" t="str">
        <f>IF(OR(DY23&gt;=0,DY23="INDETERMINADO"),"CUMPLE","NO CUMPLE")</f>
        <v>CUMPLE</v>
      </c>
      <c r="EA23" s="99"/>
      <c r="EB23" s="9">
        <v>215400741.79999998</v>
      </c>
      <c r="EC23" s="98">
        <f>+EB23/EB24</f>
        <v>2.5759267685115134E-2</v>
      </c>
      <c r="ED23" s="99" t="str">
        <f>IF(OR(EC23&gt;=0.02,EC23="INDETERMINADO"),"CUMPLE","NO CUMPLE")</f>
        <v>CUMPLE</v>
      </c>
      <c r="EE23" s="99"/>
      <c r="EF23" s="9">
        <v>487615695</v>
      </c>
      <c r="EG23" s="98">
        <f>+EF23/EF24</f>
        <v>0.10272567433367465</v>
      </c>
      <c r="EH23" s="99" t="str">
        <f>IF(OR(EG23&gt;=0,EG23="INDETERMINADO"),"CUMPLE","NO CUMPLE")</f>
        <v>CUMPLE</v>
      </c>
      <c r="EI23" s="99"/>
      <c r="EJ23" s="9">
        <v>107230238</v>
      </c>
      <c r="EK23" s="98">
        <f>+EJ23/EJ24</f>
        <v>6.7928044513643523E-2</v>
      </c>
      <c r="EL23" s="99" t="str">
        <f>IF(OR(EK23&gt;=0.02,EK23="INDETERMINADO"),"CUMPLE","NO CUMPLE")</f>
        <v>CUMPLE</v>
      </c>
      <c r="EM23" s="99"/>
      <c r="EN23" s="9">
        <v>171261031.90000001</v>
      </c>
      <c r="EO23" s="98">
        <f>+EN23/EN24</f>
        <v>6.0674401166408772E-2</v>
      </c>
      <c r="EP23" s="99" t="str">
        <f>IF(OR(EO23&gt;=0,EO23="INDETERMINADO"),"CUMPLE","NO CUMPLE")</f>
        <v>CUMPLE</v>
      </c>
      <c r="EQ23" s="99"/>
      <c r="ER23" s="9">
        <v>642224500</v>
      </c>
      <c r="ES23" s="98">
        <f>+ER23/ER24</f>
        <v>0.15680530295206097</v>
      </c>
      <c r="ET23" s="99" t="str">
        <f>IF(OR(ES23&gt;=0,ES23="INDETERMINADO"),"CUMPLE","NO CUMPLE")</f>
        <v>CUMPLE</v>
      </c>
      <c r="EU23" s="99"/>
      <c r="EV23" s="9">
        <v>113388091.59999999</v>
      </c>
      <c r="EW23" s="98">
        <f>+EV23/EV24</f>
        <v>0.21264828266685867</v>
      </c>
      <c r="EX23" s="99" t="str">
        <f>IF(OR(EW23&gt;=0.02,EW23="INDETERMINADO"),"CUMPLE","NO CUMPLE")</f>
        <v>CUMPLE</v>
      </c>
      <c r="EY23" s="99"/>
      <c r="EZ23" s="9">
        <v>160821432.90000001</v>
      </c>
      <c r="FA23" s="98">
        <f>+EZ23/EZ24</f>
        <v>0.17427288265985896</v>
      </c>
      <c r="FB23" s="99" t="str">
        <f>IF(OR(FA23&gt;=0.02,FA23="INDETERMINADO"),"CUMPLE","NO CUMPLE")</f>
        <v>CUMPLE</v>
      </c>
      <c r="FC23" s="99"/>
      <c r="FD23" s="9">
        <v>80495284.5</v>
      </c>
      <c r="FE23" s="98">
        <f>+FD23/FD24</f>
        <v>4.8881934855268684E-2</v>
      </c>
      <c r="FF23" s="99" t="str">
        <f>IF(OR(FE23&gt;=0,FE23="INDETERMINADO"),"CUMPLE","NO CUMPLE")</f>
        <v>CUMPLE</v>
      </c>
      <c r="FG23" s="99"/>
      <c r="FH23" s="9">
        <f>+FH18</f>
        <v>631449.80000000005</v>
      </c>
      <c r="FI23" s="98">
        <f>+FH23/FH24</f>
        <v>1.341438096192892E-2</v>
      </c>
      <c r="FJ23" s="99" t="str">
        <f>IF(OR(FI23&gt;=0,FI23="INDETERMINADO"),"CUMPLE","NO CUMPLE")</f>
        <v>CUMPLE</v>
      </c>
      <c r="FK23" s="99"/>
      <c r="FL23" s="9">
        <f>+FL18</f>
        <v>233530103</v>
      </c>
      <c r="FM23" s="98">
        <f>+FL23/FL24</f>
        <v>0.11897107586866817</v>
      </c>
      <c r="FN23" s="99" t="str">
        <f>IF(OR(FM23&gt;=0,FM23="INDETERMINADO"),"CUMPLE","NO CUMPLE")</f>
        <v>CUMPLE</v>
      </c>
      <c r="FO23" s="99"/>
      <c r="FP23" s="9">
        <f>+FP18</f>
        <v>724480000</v>
      </c>
      <c r="FQ23" s="98">
        <f>+FP23/FP24</f>
        <v>5.9021879839703716E-2</v>
      </c>
      <c r="FR23" s="99" t="str">
        <f>IF(OR(FQ23&gt;=0,FQ23="INDETERMINADO"),"CUMPLE","NO CUMPLE")</f>
        <v>CUMPLE</v>
      </c>
      <c r="FS23" s="99"/>
      <c r="FT23" s="9">
        <f>+FT18</f>
        <v>282433176.75</v>
      </c>
      <c r="FU23" s="98">
        <f>+FT23/FT24</f>
        <v>6.1019833942064144E-2</v>
      </c>
      <c r="FV23" s="99" t="str">
        <f>IF(OR(FU23&gt;=0,FU23="INDETERMINADO"),"CUMPLE","NO CUMPLE")</f>
        <v>CUMPLE</v>
      </c>
      <c r="FW23" s="99"/>
      <c r="FX23" s="9">
        <f>+FX18</f>
        <v>631450</v>
      </c>
      <c r="FY23" s="103">
        <f>+FX23/FX24</f>
        <v>7.5685071603006347E-4</v>
      </c>
      <c r="FZ23" s="99" t="str">
        <f>IF(OR(FY23&gt;=0,FY23="INDETERMINADO"),"CUMPLE","NO CUMPLE")</f>
        <v>CUMPLE</v>
      </c>
      <c r="GA23" s="99"/>
      <c r="GB23" s="9">
        <f>+GB18</f>
        <v>1507592252</v>
      </c>
      <c r="GC23" s="98">
        <f>+GB23/GB24</f>
        <v>0.15831441090721757</v>
      </c>
      <c r="GD23" s="99" t="str">
        <f>IF(OR(GC23&gt;=0,GC23="INDETERMINADO"),"CUMPLE","NO CUMPLE")</f>
        <v>CUMPLE</v>
      </c>
      <c r="GE23" s="99"/>
      <c r="GF23" s="9">
        <f>+GF18</f>
        <v>107684847</v>
      </c>
      <c r="GG23" s="98">
        <f>+GF23/GF24</f>
        <v>7.3011655426102301E-2</v>
      </c>
      <c r="GH23" s="99" t="str">
        <f>IF(OR(GG23&gt;=0,GG23="INDETERMINADO"),"CUMPLE","NO CUMPLE")</f>
        <v>CUMPLE</v>
      </c>
      <c r="GI23" s="99"/>
      <c r="GJ23" s="9">
        <f>+GJ18</f>
        <v>21523748.300000001</v>
      </c>
      <c r="GK23" s="98">
        <f>+GJ23/GJ24</f>
        <v>0.18797404795614117</v>
      </c>
      <c r="GL23" s="99" t="str">
        <f>IF(OR(GK23&gt;=0,GK23="INDETERMINADO"),"CUMPLE","NO CUMPLE")</f>
        <v>CUMPLE</v>
      </c>
      <c r="GM23" s="99"/>
      <c r="GN23" s="9">
        <f>GN18</f>
        <v>53711263</v>
      </c>
      <c r="GO23" s="98">
        <f>+GN23/GN24</f>
        <v>7.2778753285830597E-2</v>
      </c>
      <c r="GP23" s="99" t="str">
        <f>IF(OR(GO23&gt;=0,GO23="INDETERMINADO"),"CUMPLE","NO CUMPLE")</f>
        <v>CUMPLE</v>
      </c>
      <c r="GQ23" s="99"/>
      <c r="GR23" s="9">
        <f>+GR18</f>
        <v>2777327767.1999998</v>
      </c>
      <c r="GS23" s="98">
        <f>+GR23/GR24</f>
        <v>0.23167064016174208</v>
      </c>
      <c r="GT23" s="99" t="str">
        <f>IF(OR(GS23&gt;=0,GS23="INDETERMINADO"),"CUMPLE","NO CUMPLE")</f>
        <v>CUMPLE</v>
      </c>
      <c r="GU23" s="99"/>
      <c r="GV23" s="9">
        <f>+GV18</f>
        <v>556702646</v>
      </c>
      <c r="GW23" s="98">
        <f>+GV23/GV24</f>
        <v>0.1822858365181034</v>
      </c>
      <c r="GX23" s="99" t="str">
        <f>IF(OR(GW23&gt;=0,GW23="INDETERMINADO"),"CUMPLE","NO CUMPLE")</f>
        <v>CUMPLE</v>
      </c>
      <c r="GY23" s="99"/>
      <c r="GZ23" s="9">
        <f>+GZ18</f>
        <v>105954535</v>
      </c>
      <c r="HA23" s="98">
        <f>+GZ23/GZ24</f>
        <v>4.0165078107542655E-2</v>
      </c>
      <c r="HB23" s="99" t="str">
        <f>IF(OR(HA23&gt;=0,HA23="INDETERMINADO"),"CUMPLE","NO CUMPLE")</f>
        <v>CUMPLE</v>
      </c>
      <c r="HC23" s="99"/>
      <c r="HD23" s="9">
        <f>+HD18</f>
        <v>86427000</v>
      </c>
      <c r="HE23" s="98">
        <f>+HD23/HD24</f>
        <v>2.4860040563283697E-2</v>
      </c>
      <c r="HF23" s="99" t="str">
        <f>IF(OR(HE23&gt;=0,HE23="INDETERMINADO"),"CUMPLE","NO CUMPLE")</f>
        <v>CUMPLE</v>
      </c>
      <c r="HG23" s="99"/>
      <c r="HH23" s="9">
        <f>+HH18</f>
        <v>852957155</v>
      </c>
      <c r="HI23" s="98">
        <f>+HH23/HH24</f>
        <v>0.83464497905717716</v>
      </c>
      <c r="HJ23" s="99" t="str">
        <f>IF(OR(HI23&gt;=0,HI23="INDETERMINADO"),"CUMPLE","NO CUMPLE")</f>
        <v>CUMPLE</v>
      </c>
      <c r="HK23" s="99"/>
      <c r="HL23" s="9">
        <f>+HL18</f>
        <v>446985003.5</v>
      </c>
      <c r="HM23" s="98">
        <f>+HL23/HL24</f>
        <v>0.18403944246292106</v>
      </c>
      <c r="HN23" s="99" t="str">
        <f>IF(OR(HM23&gt;=0,HM23="INDETERMINADO"),"CUMPLE","NO CUMPLE")</f>
        <v>CUMPLE</v>
      </c>
      <c r="HO23" s="99"/>
      <c r="HP23" s="9">
        <f>+HP18</f>
        <v>632450098.14999998</v>
      </c>
      <c r="HQ23" s="98">
        <f>+HP23/HP24</f>
        <v>0.20808762796117061</v>
      </c>
      <c r="HR23" s="99" t="str">
        <f>IF(OR(HQ23&gt;=0,HQ23="INDETERMINADO"),"CUMPLE","NO CUMPLE")</f>
        <v>CUMPLE</v>
      </c>
      <c r="HS23" s="99"/>
      <c r="HT23" s="9">
        <f>+HT18</f>
        <v>39590602</v>
      </c>
      <c r="HU23" s="98">
        <f>+HT23/HT24</f>
        <v>1.5701271875613126E-2</v>
      </c>
      <c r="HV23" s="99" t="str">
        <f>IF(OR(HU23&gt;=0,HU23="INDETERMINADO"),"CUMPLE","NO CUMPLE")</f>
        <v>CUMPLE</v>
      </c>
      <c r="HW23" s="99"/>
      <c r="HX23" s="9">
        <f>+HX18</f>
        <v>162890223</v>
      </c>
      <c r="HY23" s="98">
        <f>+HX23/HX24</f>
        <v>0.23823149506378846</v>
      </c>
      <c r="HZ23" s="99" t="str">
        <f>IF(OR(HY23&gt;=0,HY23="INDETERMINADO"),"CUMPLE","NO CUMPLE")</f>
        <v>CUMPLE</v>
      </c>
      <c r="IA23" s="99"/>
      <c r="IB23" s="9">
        <f>+IB18</f>
        <v>237990711</v>
      </c>
      <c r="IC23" s="98">
        <f>+IB23/IB24</f>
        <v>3.5455310064470939E-2</v>
      </c>
      <c r="ID23" s="99" t="str">
        <f>IF(OR(IC23&gt;=0,IC23="INDETERMINADO"),"CUMPLE","NO CUMPLE")</f>
        <v>CUMPLE</v>
      </c>
      <c r="IE23" s="99"/>
      <c r="IF23" s="9">
        <f>IF21</f>
        <v>408058312</v>
      </c>
      <c r="IG23" s="98">
        <f>+IF23/IF24</f>
        <v>0.15770508911480877</v>
      </c>
      <c r="IH23" s="99" t="str">
        <f>IF(OR(IG23&gt;=0,IG23="INDETERMINADO"),"CUMPLE","NO CUMPLE")</f>
        <v>CUMPLE</v>
      </c>
      <c r="II23" s="99"/>
      <c r="IJ23" s="9">
        <v>915984132</v>
      </c>
      <c r="IK23" s="98">
        <v>0.67818678085042183</v>
      </c>
      <c r="IL23" s="100" t="s">
        <v>36</v>
      </c>
      <c r="IM23" s="100"/>
      <c r="IN23" s="9">
        <v>60975836</v>
      </c>
      <c r="IO23" s="98">
        <v>0.1174667341779846</v>
      </c>
      <c r="IP23" s="99" t="s">
        <v>36</v>
      </c>
      <c r="IQ23" s="99"/>
      <c r="IR23" s="9">
        <v>131084969</v>
      </c>
      <c r="IS23" s="98">
        <v>8.7866729180656883E-2</v>
      </c>
      <c r="IT23" s="99" t="s">
        <v>36</v>
      </c>
      <c r="IU23" s="99"/>
      <c r="IV23" s="9">
        <v>402798000</v>
      </c>
      <c r="IW23" s="98">
        <v>0.20807648656872008</v>
      </c>
      <c r="IX23" s="99" t="s">
        <v>36</v>
      </c>
      <c r="IY23" s="99"/>
      <c r="IZ23" s="9">
        <v>3796932</v>
      </c>
      <c r="JA23" s="103">
        <v>6.2238988456206616E-2</v>
      </c>
      <c r="JB23" s="99" t="s">
        <v>36</v>
      </c>
      <c r="JC23" s="99"/>
      <c r="JD23" s="9">
        <v>1514398544</v>
      </c>
      <c r="JE23" s="98">
        <v>0.1674290233329036</v>
      </c>
      <c r="JF23" s="99" t="s">
        <v>36</v>
      </c>
      <c r="JG23" s="99"/>
      <c r="JH23" s="9">
        <v>103214296.5</v>
      </c>
      <c r="JI23" s="98">
        <v>4.5282220566435258E-2</v>
      </c>
      <c r="JJ23" s="99" t="s">
        <v>36</v>
      </c>
      <c r="JK23" s="99"/>
      <c r="JL23" s="9">
        <v>474402493.5</v>
      </c>
      <c r="JM23" s="98">
        <v>0.17149912253182797</v>
      </c>
      <c r="JN23" s="99" t="s">
        <v>36</v>
      </c>
      <c r="JO23" s="99"/>
      <c r="JP23" s="9">
        <v>737285424.5</v>
      </c>
      <c r="JQ23" s="98">
        <v>0.12885579855889612</v>
      </c>
      <c r="JR23" s="99" t="s">
        <v>36</v>
      </c>
      <c r="JS23" s="99"/>
      <c r="JT23" s="9">
        <v>474402493.5</v>
      </c>
      <c r="JU23" s="98">
        <v>0.17149912253182797</v>
      </c>
      <c r="JV23" s="99" t="s">
        <v>36</v>
      </c>
      <c r="JW23" s="99"/>
      <c r="JX23" s="9">
        <v>1411671166</v>
      </c>
      <c r="JY23" s="98">
        <v>0.24345664526660774</v>
      </c>
      <c r="JZ23" s="99" t="s">
        <v>36</v>
      </c>
      <c r="KA23" s="99"/>
      <c r="KB23" s="9">
        <v>900985000</v>
      </c>
      <c r="KC23" s="98">
        <v>0.31313133419454575</v>
      </c>
      <c r="KD23" s="99" t="s">
        <v>36</v>
      </c>
      <c r="KE23" s="99"/>
    </row>
    <row r="24" spans="1:339" s="3" customFormat="1" ht="67.5" customHeight="1" x14ac:dyDescent="0.3">
      <c r="A24" s="153"/>
      <c r="B24" s="153"/>
      <c r="C24" s="69" t="s">
        <v>19</v>
      </c>
      <c r="D24" s="71">
        <f>+D17</f>
        <v>2479220530</v>
      </c>
      <c r="E24" s="98"/>
      <c r="F24" s="99"/>
      <c r="G24" s="118"/>
      <c r="H24" s="71">
        <f>+H17</f>
        <v>5447746658</v>
      </c>
      <c r="I24" s="98"/>
      <c r="J24" s="99"/>
      <c r="K24" s="118"/>
      <c r="L24" s="71">
        <f>+L17</f>
        <v>1843233244</v>
      </c>
      <c r="M24" s="98"/>
      <c r="N24" s="99"/>
      <c r="O24" s="118"/>
      <c r="P24" s="71">
        <f>+P17</f>
        <v>1280335427</v>
      </c>
      <c r="Q24" s="98"/>
      <c r="R24" s="99"/>
      <c r="S24" s="118"/>
      <c r="T24" s="71">
        <f>+T17</f>
        <v>1497049088</v>
      </c>
      <c r="U24" s="103"/>
      <c r="V24" s="99"/>
      <c r="W24" s="118"/>
      <c r="X24" s="71">
        <f>+X17</f>
        <v>14922388852</v>
      </c>
      <c r="Y24" s="98"/>
      <c r="Z24" s="99"/>
      <c r="AA24" s="118"/>
      <c r="AB24" s="71">
        <f>+AB17</f>
        <v>3287699000</v>
      </c>
      <c r="AC24" s="98"/>
      <c r="AD24" s="99"/>
      <c r="AE24" s="118"/>
      <c r="AF24" s="71">
        <f>+AF17</f>
        <v>1006896627</v>
      </c>
      <c r="AG24" s="98"/>
      <c r="AH24" s="99"/>
      <c r="AI24" s="118"/>
      <c r="AJ24" s="71">
        <f>AJ17</f>
        <v>806596770</v>
      </c>
      <c r="AK24" s="98"/>
      <c r="AL24" s="99"/>
      <c r="AM24" s="118"/>
      <c r="AN24" s="71">
        <f>+AN17</f>
        <v>5164128096</v>
      </c>
      <c r="AO24" s="98"/>
      <c r="AP24" s="99"/>
      <c r="AQ24" s="118"/>
      <c r="AR24" s="71">
        <f>+AR17</f>
        <v>3083626064</v>
      </c>
      <c r="AS24" s="98"/>
      <c r="AT24" s="99"/>
      <c r="AU24" s="118"/>
      <c r="AV24" s="71">
        <f>+AV17</f>
        <v>1861030267</v>
      </c>
      <c r="AW24" s="98"/>
      <c r="AX24" s="99"/>
      <c r="AY24" s="118"/>
      <c r="AZ24" s="71">
        <f>+AZ17</f>
        <v>1217850029</v>
      </c>
      <c r="BA24" s="98"/>
      <c r="BB24" s="99"/>
      <c r="BC24" s="118"/>
      <c r="BD24" s="71">
        <f>+BD17</f>
        <v>17021364369</v>
      </c>
      <c r="BE24" s="98"/>
      <c r="BF24" s="99"/>
      <c r="BG24" s="118"/>
      <c r="BH24" s="71">
        <f>+BH17</f>
        <v>3879983491</v>
      </c>
      <c r="BI24" s="98"/>
      <c r="BJ24" s="99"/>
      <c r="BK24" s="118"/>
      <c r="BL24" s="71">
        <f>+BL17</f>
        <v>1773729901</v>
      </c>
      <c r="BM24" s="98"/>
      <c r="BN24" s="99"/>
      <c r="BO24" s="118"/>
      <c r="BP24" s="71">
        <f>+BP17</f>
        <v>11149966472</v>
      </c>
      <c r="BQ24" s="98"/>
      <c r="BR24" s="99"/>
      <c r="BS24" s="118"/>
      <c r="BT24" s="71">
        <f>+BT17</f>
        <v>8861161094</v>
      </c>
      <c r="BU24" s="98"/>
      <c r="BV24" s="99"/>
      <c r="BW24" s="118"/>
      <c r="BX24" s="71">
        <f>+BX17</f>
        <v>1730935100</v>
      </c>
      <c r="BY24" s="98"/>
      <c r="BZ24" s="99"/>
      <c r="CA24" s="118"/>
      <c r="CB24" s="71">
        <f>CB17</f>
        <v>11488985605</v>
      </c>
      <c r="CC24" s="98"/>
      <c r="CD24" s="99"/>
      <c r="CE24" s="118"/>
      <c r="CF24" s="9">
        <v>4003043944.7999997</v>
      </c>
      <c r="CG24" s="98"/>
      <c r="CH24" s="99"/>
      <c r="CI24" s="99"/>
      <c r="CJ24" s="9">
        <v>6259287500</v>
      </c>
      <c r="CK24" s="98"/>
      <c r="CL24" s="99"/>
      <c r="CM24" s="99"/>
      <c r="CN24" s="9">
        <v>349152723</v>
      </c>
      <c r="CO24" s="98"/>
      <c r="CP24" s="99"/>
      <c r="CQ24" s="99"/>
      <c r="CR24" s="9">
        <v>8479857187.8999996</v>
      </c>
      <c r="CS24" s="98"/>
      <c r="CT24" s="99"/>
      <c r="CU24" s="99"/>
      <c r="CV24" s="9">
        <v>742809622</v>
      </c>
      <c r="CW24" s="98"/>
      <c r="CX24" s="99"/>
      <c r="CY24" s="99"/>
      <c r="CZ24" s="9">
        <v>3832927868</v>
      </c>
      <c r="DA24" s="98"/>
      <c r="DB24" s="99"/>
      <c r="DC24" s="99"/>
      <c r="DD24" s="9">
        <v>2904871124</v>
      </c>
      <c r="DE24" s="98"/>
      <c r="DF24" s="99"/>
      <c r="DG24" s="99"/>
      <c r="DH24" s="9">
        <v>4780311522</v>
      </c>
      <c r="DI24" s="98"/>
      <c r="DJ24" s="99"/>
      <c r="DK24" s="99"/>
      <c r="DL24" s="9">
        <v>3342907562.75</v>
      </c>
      <c r="DM24" s="98"/>
      <c r="DN24" s="99"/>
      <c r="DO24" s="99"/>
      <c r="DP24" s="9">
        <v>964193000</v>
      </c>
      <c r="DQ24" s="98"/>
      <c r="DR24" s="99"/>
      <c r="DS24" s="99"/>
      <c r="DT24" s="9">
        <v>1857681354.5000002</v>
      </c>
      <c r="DU24" s="98"/>
      <c r="DV24" s="99"/>
      <c r="DW24" s="99"/>
      <c r="DX24" s="9">
        <v>694074993.79999995</v>
      </c>
      <c r="DY24" s="98"/>
      <c r="DZ24" s="99"/>
      <c r="EA24" s="99"/>
      <c r="EB24" s="9">
        <v>8362067758.8000002</v>
      </c>
      <c r="EC24" s="98"/>
      <c r="ED24" s="99"/>
      <c r="EE24" s="99"/>
      <c r="EF24" s="9">
        <v>4746775313.6000004</v>
      </c>
      <c r="EG24" s="98"/>
      <c r="EH24" s="99"/>
      <c r="EI24" s="99"/>
      <c r="EJ24" s="9">
        <v>1578585675</v>
      </c>
      <c r="EK24" s="98"/>
      <c r="EL24" s="99"/>
      <c r="EM24" s="99"/>
      <c r="EN24" s="9">
        <v>2822624181</v>
      </c>
      <c r="EO24" s="98"/>
      <c r="EP24" s="99"/>
      <c r="EQ24" s="99"/>
      <c r="ER24" s="9">
        <v>4095681000</v>
      </c>
      <c r="ES24" s="98"/>
      <c r="ET24" s="99"/>
      <c r="EU24" s="99"/>
      <c r="EV24" s="9">
        <v>533218938.70000005</v>
      </c>
      <c r="EW24" s="98"/>
      <c r="EX24" s="99"/>
      <c r="EY24" s="99"/>
      <c r="EZ24" s="9">
        <v>922813867.80000007</v>
      </c>
      <c r="FA24" s="98"/>
      <c r="FB24" s="99"/>
      <c r="FC24" s="99"/>
      <c r="FD24" s="9">
        <v>1646728689</v>
      </c>
      <c r="FE24" s="98"/>
      <c r="FF24" s="99"/>
      <c r="FG24" s="99"/>
      <c r="FH24" s="9">
        <f>+FH17</f>
        <v>47072600.799999997</v>
      </c>
      <c r="FI24" s="98"/>
      <c r="FJ24" s="99"/>
      <c r="FK24" s="99"/>
      <c r="FL24" s="9">
        <f>+FL17</f>
        <v>1962914946.3</v>
      </c>
      <c r="FM24" s="98"/>
      <c r="FN24" s="99"/>
      <c r="FO24" s="99"/>
      <c r="FP24" s="9">
        <f>+FP17</f>
        <v>12274770000</v>
      </c>
      <c r="FQ24" s="98"/>
      <c r="FR24" s="99"/>
      <c r="FS24" s="99"/>
      <c r="FT24" s="9">
        <f>+FT17</f>
        <v>4628547121.5500002</v>
      </c>
      <c r="FU24" s="98"/>
      <c r="FV24" s="99"/>
      <c r="FW24" s="99"/>
      <c r="FX24" s="9">
        <f>+FX17</f>
        <v>834312482.79999995</v>
      </c>
      <c r="FY24" s="103"/>
      <c r="FZ24" s="99"/>
      <c r="GA24" s="99"/>
      <c r="GB24" s="9">
        <f>+GB17</f>
        <v>9522773343</v>
      </c>
      <c r="GC24" s="98"/>
      <c r="GD24" s="99"/>
      <c r="GE24" s="99"/>
      <c r="GF24" s="9">
        <f>+GF17</f>
        <v>1474899403</v>
      </c>
      <c r="GG24" s="98"/>
      <c r="GH24" s="99"/>
      <c r="GI24" s="99"/>
      <c r="GJ24" s="9">
        <f>+GJ17</f>
        <v>114503829.3</v>
      </c>
      <c r="GK24" s="98"/>
      <c r="GL24" s="99"/>
      <c r="GM24" s="99"/>
      <c r="GN24" s="9">
        <f>GN17</f>
        <v>738007462</v>
      </c>
      <c r="GO24" s="98"/>
      <c r="GP24" s="99"/>
      <c r="GQ24" s="99"/>
      <c r="GR24" s="9">
        <f>+GR17</f>
        <v>11988259562.200001</v>
      </c>
      <c r="GS24" s="98"/>
      <c r="GT24" s="99"/>
      <c r="GU24" s="99"/>
      <c r="GV24" s="9">
        <f>+GV17</f>
        <v>3054009333</v>
      </c>
      <c r="GW24" s="98"/>
      <c r="GX24" s="99"/>
      <c r="GY24" s="99"/>
      <c r="GZ24" s="9">
        <f>+GZ17</f>
        <v>2637976570.5</v>
      </c>
      <c r="HA24" s="98"/>
      <c r="HB24" s="99"/>
      <c r="HC24" s="99"/>
      <c r="HD24" s="9">
        <f>+HD17</f>
        <v>3476543000</v>
      </c>
      <c r="HE24" s="98"/>
      <c r="HF24" s="99"/>
      <c r="HG24" s="99"/>
      <c r="HH24" s="9">
        <f>+HH17</f>
        <v>1021940078</v>
      </c>
      <c r="HI24" s="98"/>
      <c r="HJ24" s="99"/>
      <c r="HK24" s="99"/>
      <c r="HL24" s="9">
        <f>+HL17</f>
        <v>2428745694.5</v>
      </c>
      <c r="HM24" s="98"/>
      <c r="HN24" s="99"/>
      <c r="HO24" s="99"/>
      <c r="HP24" s="9">
        <f>+HP17</f>
        <v>3039345031.4499998</v>
      </c>
      <c r="HQ24" s="98"/>
      <c r="HR24" s="99"/>
      <c r="HS24" s="99"/>
      <c r="HT24" s="9">
        <f>+HT17</f>
        <v>2521490126</v>
      </c>
      <c r="HU24" s="98"/>
      <c r="HV24" s="99"/>
      <c r="HW24" s="99"/>
      <c r="HX24" s="9">
        <f>+HX17</f>
        <v>683747642</v>
      </c>
      <c r="HY24" s="98"/>
      <c r="HZ24" s="99"/>
      <c r="IA24" s="99"/>
      <c r="IB24" s="9">
        <f>+IB17</f>
        <v>6712413756</v>
      </c>
      <c r="IC24" s="98"/>
      <c r="ID24" s="99"/>
      <c r="IE24" s="99"/>
      <c r="IF24" s="9">
        <f>IF17</f>
        <v>2587477134</v>
      </c>
      <c r="IG24" s="98"/>
      <c r="IH24" s="99"/>
      <c r="II24" s="99"/>
      <c r="IJ24" s="9">
        <v>1350636960</v>
      </c>
      <c r="IK24" s="98"/>
      <c r="IL24" s="100"/>
      <c r="IM24" s="100"/>
      <c r="IN24" s="9">
        <v>519090246.5</v>
      </c>
      <c r="IO24" s="98"/>
      <c r="IP24" s="99"/>
      <c r="IQ24" s="99"/>
      <c r="IR24" s="9">
        <v>1491861256.5</v>
      </c>
      <c r="IS24" s="98"/>
      <c r="IT24" s="99"/>
      <c r="IU24" s="99"/>
      <c r="IV24" s="9">
        <v>1935817000</v>
      </c>
      <c r="IW24" s="98"/>
      <c r="IX24" s="99"/>
      <c r="IY24" s="99"/>
      <c r="IZ24" s="9">
        <v>61005683</v>
      </c>
      <c r="JA24" s="103"/>
      <c r="JB24" s="99"/>
      <c r="JC24" s="99"/>
      <c r="JD24" s="9">
        <v>9045018085</v>
      </c>
      <c r="JE24" s="98"/>
      <c r="JF24" s="99"/>
      <c r="JG24" s="99"/>
      <c r="JH24" s="9">
        <v>2279355897.5</v>
      </c>
      <c r="JI24" s="98"/>
      <c r="JJ24" s="99"/>
      <c r="JK24" s="99"/>
      <c r="JL24" s="9">
        <v>2766209450.5</v>
      </c>
      <c r="JM24" s="98"/>
      <c r="JN24" s="99"/>
      <c r="JO24" s="99"/>
      <c r="JP24" s="9">
        <v>5721786933.5</v>
      </c>
      <c r="JQ24" s="98"/>
      <c r="JR24" s="99"/>
      <c r="JS24" s="99"/>
      <c r="JT24" s="9">
        <v>2766209450.5</v>
      </c>
      <c r="JU24" s="98"/>
      <c r="JV24" s="99"/>
      <c r="JW24" s="99"/>
      <c r="JX24" s="9">
        <v>5798449923</v>
      </c>
      <c r="JY24" s="98"/>
      <c r="JZ24" s="99"/>
      <c r="KA24" s="99"/>
      <c r="KB24" s="9">
        <v>2877339000</v>
      </c>
      <c r="KC24" s="98"/>
      <c r="KD24" s="99"/>
      <c r="KE24" s="99"/>
    </row>
    <row r="25" spans="1:339" s="3" customFormat="1" ht="45" customHeight="1" x14ac:dyDescent="0.3">
      <c r="A25" s="18" t="s">
        <v>38</v>
      </c>
      <c r="B25" s="18" t="s">
        <v>121</v>
      </c>
      <c r="C25" s="69" t="s">
        <v>40</v>
      </c>
      <c r="D25" s="71">
        <f>D14-D15</f>
        <v>-287455885</v>
      </c>
      <c r="E25" s="19"/>
      <c r="F25" s="99" t="str">
        <f>IF(OR(D25&gt;=38283228,D25="INDETERMINADO"),"CUMPLE","NO CUMPLE")</f>
        <v>NO CUMPLE</v>
      </c>
      <c r="G25" s="118"/>
      <c r="H25" s="71">
        <f>H14-H15</f>
        <v>4741392270</v>
      </c>
      <c r="I25" s="19"/>
      <c r="J25" s="99" t="str">
        <f>IF(OR(H25&gt;=38283228,H25="INDETERMINADO"),"CUMPLE","NO CUMPLE")</f>
        <v>CUMPLE</v>
      </c>
      <c r="K25" s="118"/>
      <c r="L25" s="71">
        <f>L14-L15</f>
        <v>1091958902</v>
      </c>
      <c r="M25" s="19"/>
      <c r="N25" s="99" t="str">
        <f>IF(OR(L25&gt;=38283228,L25="INDETERMINADO"),"CUMPLE","NO CUMPLE")</f>
        <v>CUMPLE</v>
      </c>
      <c r="O25" s="118"/>
      <c r="P25" s="71">
        <f>P14-P15</f>
        <v>980635298</v>
      </c>
      <c r="Q25" s="19"/>
      <c r="R25" s="99" t="str">
        <f>IF(OR(P25&gt;=38283228,P25="INDETERMINADO"),"CUMPLE","NO CUMPLE")</f>
        <v>CUMPLE</v>
      </c>
      <c r="S25" s="118"/>
      <c r="T25" s="71">
        <f>T14-T15</f>
        <v>1424525788</v>
      </c>
      <c r="U25" s="19"/>
      <c r="V25" s="99" t="str">
        <f>IF(OR(T25&gt;=38283228,T25="INDETERMINADO"),"CUMPLE","NO CUMPLE")</f>
        <v>CUMPLE</v>
      </c>
      <c r="W25" s="118"/>
      <c r="X25" s="71">
        <f>X14-X15</f>
        <v>11869208148</v>
      </c>
      <c r="Y25" s="19"/>
      <c r="Z25" s="99" t="str">
        <f>IF(OR(X25&gt;=38283228,X25="INDETERMINADO"),"CUMPLE","NO CUMPLE")</f>
        <v>CUMPLE</v>
      </c>
      <c r="AA25" s="118"/>
      <c r="AB25" s="71">
        <f>AB14-AB15</f>
        <v>2266213000</v>
      </c>
      <c r="AC25" s="19"/>
      <c r="AD25" s="99" t="str">
        <f>IF(OR(AB25&gt;=38283228,AB25="INDETERMINADO"),"CUMPLE","NO CUMPLE")</f>
        <v>CUMPLE</v>
      </c>
      <c r="AE25" s="118"/>
      <c r="AF25" s="71">
        <f>AF14-AF15</f>
        <v>581881826</v>
      </c>
      <c r="AG25" s="19"/>
      <c r="AH25" s="99" t="str">
        <f>IF(OR(AF25&gt;=38283228,AF25="INDETERMINADO"),"CUMPLE","NO CUMPLE")</f>
        <v>CUMPLE</v>
      </c>
      <c r="AI25" s="118"/>
      <c r="AJ25" s="71">
        <f>AJ14-AJ15</f>
        <v>3121229755</v>
      </c>
      <c r="AK25" s="19"/>
      <c r="AL25" s="99" t="str">
        <f>IF(OR(AJ25&gt;=38283228,AJ25="INDETERMINADO"),"CUMPLE","NO CUMPLE")</f>
        <v>CUMPLE</v>
      </c>
      <c r="AM25" s="118"/>
      <c r="AN25" s="71">
        <f>AN14-AN15</f>
        <v>4219798147</v>
      </c>
      <c r="AO25" s="19"/>
      <c r="AP25" s="99" t="str">
        <f>IF(OR(AN25&gt;=38283228,AN25="INDETERMINADO"),"CUMPLE","NO CUMPLE")</f>
        <v>CUMPLE</v>
      </c>
      <c r="AQ25" s="118"/>
      <c r="AR25" s="71">
        <f>AR14-AR15</f>
        <v>974715285</v>
      </c>
      <c r="AS25" s="19"/>
      <c r="AT25" s="99" t="str">
        <f>IF(OR(AR25&gt;=38283228,AR25="INDETERMINADO"),"CUMPLE","NO CUMPLE")</f>
        <v>CUMPLE</v>
      </c>
      <c r="AU25" s="118"/>
      <c r="AV25" s="71">
        <f>AV14-AV15</f>
        <v>1421820598</v>
      </c>
      <c r="AW25" s="19"/>
      <c r="AX25" s="99" t="str">
        <f>IF(OR(AV25&gt;=38283228,AV25="INDETERMINADO"),"CUMPLE","NO CUMPLE")</f>
        <v>CUMPLE</v>
      </c>
      <c r="AY25" s="118"/>
      <c r="AZ25" s="71">
        <f>AZ14-AZ15</f>
        <v>869274838</v>
      </c>
      <c r="BA25" s="19"/>
      <c r="BB25" s="99" t="str">
        <f>IF(OR(AZ25&gt;=38283228,AZ25="INDETERMINADO"),"CUMPLE","NO CUMPLE")</f>
        <v>CUMPLE</v>
      </c>
      <c r="BC25" s="118"/>
      <c r="BD25" s="71">
        <f>BD14-BD15</f>
        <v>11930563028</v>
      </c>
      <c r="BE25" s="19"/>
      <c r="BF25" s="99" t="str">
        <f>IF(OR(BD25&gt;=38283228,BD25="INDETERMINADO"),"CUMPLE","NO CUMPLE")</f>
        <v>CUMPLE</v>
      </c>
      <c r="BG25" s="118"/>
      <c r="BH25" s="71">
        <f>BH14-BH15</f>
        <v>3133405884</v>
      </c>
      <c r="BI25" s="19"/>
      <c r="BJ25" s="99" t="str">
        <f>IF(OR(BH25&gt;=38283228,BH25="INDETERMINADO"),"CUMPLE","NO CUMPLE")</f>
        <v>CUMPLE</v>
      </c>
      <c r="BK25" s="118"/>
      <c r="BL25" s="71">
        <f>BL14-BL15</f>
        <v>814821041</v>
      </c>
      <c r="BM25" s="19"/>
      <c r="BN25" s="99" t="str">
        <f>IF(OR(BL25&gt;=38283228,BL25="INDETERMINADO"),"CUMPLE","NO CUMPLE")</f>
        <v>CUMPLE</v>
      </c>
      <c r="BO25" s="118"/>
      <c r="BP25" s="71">
        <f>BP14-BP15</f>
        <v>4010183072</v>
      </c>
      <c r="BQ25" s="19"/>
      <c r="BR25" s="99" t="str">
        <f>IF(OR(BP25&gt;=38283228,BP25="INDETERMINADO"),"CUMPLE","NO CUMPLE")</f>
        <v>CUMPLE</v>
      </c>
      <c r="BS25" s="118"/>
      <c r="BT25" s="71">
        <f>BT14-BT15</f>
        <v>3967445887</v>
      </c>
      <c r="BU25" s="19"/>
      <c r="BV25" s="99" t="str">
        <f>IF(OR(BT25&gt;=38283228,BT25="INDETERMINADO"),"CUMPLE","NO CUMPLE")</f>
        <v>CUMPLE</v>
      </c>
      <c r="BW25" s="118"/>
      <c r="BX25" s="71">
        <f>BX14-BX15</f>
        <v>976255400</v>
      </c>
      <c r="BY25" s="19"/>
      <c r="BZ25" s="99" t="str">
        <f>IF(OR(BX25&gt;=938283228,BX25="INDETERMINADO"),"CUMPLE","NO CUMPLE")</f>
        <v>CUMPLE</v>
      </c>
      <c r="CA25" s="118"/>
      <c r="CB25" s="71">
        <f>CB14-CB15</f>
        <v>3978170140</v>
      </c>
      <c r="CC25" s="19"/>
      <c r="CD25" s="99" t="str">
        <f>IF(OR(CB25&gt;=38283228,CB25="INDETERMINADO"),"CUMPLE","NO CUMPLE")</f>
        <v>CUMPLE</v>
      </c>
      <c r="CE25" s="118"/>
      <c r="CF25" s="89">
        <f>CF14-CF15</f>
        <v>2264268696.5999999</v>
      </c>
      <c r="CG25" s="84"/>
      <c r="CH25" s="119" t="str">
        <f>IF(OR(H25&gt;=$B25,H25="INDETERMINADO"),"CUMPLE","NO CUMPLE")</f>
        <v>NO CUMPLE</v>
      </c>
      <c r="CI25" s="120"/>
      <c r="CJ25" s="89">
        <v>4637305900</v>
      </c>
      <c r="CK25" s="84"/>
      <c r="CL25" s="117" t="s">
        <v>36</v>
      </c>
      <c r="CM25" s="117"/>
      <c r="CN25" s="9">
        <f>CN14-CN15</f>
        <v>173022596</v>
      </c>
      <c r="CO25" s="19"/>
      <c r="CP25" s="117" t="s">
        <v>36</v>
      </c>
      <c r="CQ25" s="117"/>
      <c r="CR25" s="9">
        <f>CR14-CR15</f>
        <v>6167014068.5</v>
      </c>
      <c r="CS25" s="19"/>
      <c r="CT25" s="117" t="s">
        <v>36</v>
      </c>
      <c r="CU25" s="117"/>
      <c r="CV25" s="89">
        <f>CV14-CV15</f>
        <v>624450323</v>
      </c>
      <c r="CW25" s="84"/>
      <c r="CX25" s="117" t="s">
        <v>36</v>
      </c>
      <c r="CY25" s="117"/>
      <c r="CZ25" s="9">
        <f>CZ14-CZ15</f>
        <v>1843693450</v>
      </c>
      <c r="DA25" s="19"/>
      <c r="DB25" s="117" t="s">
        <v>36</v>
      </c>
      <c r="DC25" s="117"/>
      <c r="DD25" s="89">
        <f>DD14-DD15</f>
        <v>2737633718</v>
      </c>
      <c r="DE25" s="84"/>
      <c r="DF25" s="117" t="s">
        <v>36</v>
      </c>
      <c r="DG25" s="117"/>
      <c r="DH25" s="89">
        <f>DH14-DH15</f>
        <v>4542555998</v>
      </c>
      <c r="DI25" s="84"/>
      <c r="DJ25" s="117" t="s">
        <v>36</v>
      </c>
      <c r="DK25" s="117"/>
      <c r="DL25" s="89">
        <f>DL14-DL15</f>
        <v>2225432139.1000004</v>
      </c>
      <c r="DM25" s="84"/>
      <c r="DN25" s="117" t="s">
        <v>36</v>
      </c>
      <c r="DO25" s="117"/>
      <c r="DP25" s="89">
        <f>DP14-DP15</f>
        <v>837247000</v>
      </c>
      <c r="DQ25" s="84"/>
      <c r="DR25" s="117" t="s">
        <v>36</v>
      </c>
      <c r="DS25" s="117"/>
      <c r="DT25" s="89">
        <f>DT14-DT15</f>
        <v>1385324063.4000001</v>
      </c>
      <c r="DU25" s="84"/>
      <c r="DV25" s="117" t="s">
        <v>36</v>
      </c>
      <c r="DW25" s="117"/>
      <c r="DX25" s="89">
        <f>DX14-DX15</f>
        <v>597586562.69999993</v>
      </c>
      <c r="DY25" s="84"/>
      <c r="DZ25" s="117" t="s">
        <v>36</v>
      </c>
      <c r="EA25" s="117"/>
      <c r="EB25" s="9">
        <f>EB14-EB15</f>
        <v>3387647838.5</v>
      </c>
      <c r="EC25" s="19"/>
      <c r="ED25" s="117" t="s">
        <v>36</v>
      </c>
      <c r="EE25" s="117"/>
      <c r="EF25" s="89">
        <f>EF14-EF15</f>
        <v>4658520282.1000004</v>
      </c>
      <c r="EG25" s="84"/>
      <c r="EH25" s="117" t="s">
        <v>36</v>
      </c>
      <c r="EI25" s="117"/>
      <c r="EJ25" s="9">
        <f>EJ14-EJ15</f>
        <v>1095764390</v>
      </c>
      <c r="EK25" s="19"/>
      <c r="EL25" s="117" t="s">
        <v>36</v>
      </c>
      <c r="EM25" s="117"/>
      <c r="EN25" s="89">
        <f>EN14-EN15</f>
        <v>1969513443.8000002</v>
      </c>
      <c r="EO25" s="84"/>
      <c r="EP25" s="117" t="s">
        <v>36</v>
      </c>
      <c r="EQ25" s="117"/>
      <c r="ER25" s="89">
        <f>ER14-ER15</f>
        <v>2079133000</v>
      </c>
      <c r="ES25" s="84"/>
      <c r="ET25" s="117" t="s">
        <v>36</v>
      </c>
      <c r="EU25" s="117"/>
      <c r="EV25" s="9">
        <f>EV14-EV15</f>
        <v>494113568.69999999</v>
      </c>
      <c r="EW25" s="19"/>
      <c r="EX25" s="117" t="s">
        <v>36</v>
      </c>
      <c r="EY25" s="117"/>
      <c r="EZ25" s="9">
        <f>EZ14-EZ15</f>
        <v>769494904.19999993</v>
      </c>
      <c r="FA25" s="19"/>
      <c r="FB25" s="117" t="s">
        <v>36</v>
      </c>
      <c r="FC25" s="117"/>
      <c r="FD25" s="89">
        <f>FD14-FD15</f>
        <v>1080715321.5</v>
      </c>
      <c r="FE25" s="84"/>
      <c r="FF25" s="117" t="s">
        <v>36</v>
      </c>
      <c r="FG25" s="117"/>
      <c r="FH25" s="9">
        <f>FH14-FH15</f>
        <v>46985392.399999999</v>
      </c>
      <c r="FI25" s="90">
        <f>FH25</f>
        <v>46985392.399999999</v>
      </c>
      <c r="FJ25" s="99" t="str">
        <f>IF(OR(FH25&gt;=38283228,FH25="INDETERMINADO"),"CUMPLE","NO CUMPLE")</f>
        <v>CUMPLE</v>
      </c>
      <c r="FK25" s="99"/>
      <c r="FL25" s="9">
        <f>FL14-FL15</f>
        <v>733609437.29999995</v>
      </c>
      <c r="FM25" s="90">
        <f>FL25</f>
        <v>733609437.29999995</v>
      </c>
      <c r="FN25" s="99" t="str">
        <f>IF(OR(FL25&gt;=38283228.8,FL25="INDETERMINADO"),"CUMPLE","NO CUMPLE")</f>
        <v>CUMPLE</v>
      </c>
      <c r="FO25" s="99"/>
      <c r="FP25" s="9">
        <f>FP14-FP15</f>
        <v>9459250000</v>
      </c>
      <c r="FQ25" s="90">
        <f>FP25</f>
        <v>9459250000</v>
      </c>
      <c r="FR25" s="99" t="str">
        <f>IF(OR(FP25&gt;38283228.8,FP25="INDETERMINADO"),"CUMPLE","NO CUMPLE")</f>
        <v>CUMPLE</v>
      </c>
      <c r="FS25" s="99"/>
      <c r="FT25" s="9">
        <f>FT14-FT15</f>
        <v>3432623455.1500001</v>
      </c>
      <c r="FU25" s="19">
        <f>FT25</f>
        <v>3432623455.1500001</v>
      </c>
      <c r="FV25" s="99" t="str">
        <f>IF(OR(FT25&gt;=38283228.8,FT25="INDETERMINADO"),"CUMPLE","NO CUMPLE")</f>
        <v>CUMPLE</v>
      </c>
      <c r="FW25" s="99"/>
      <c r="FX25" s="9">
        <f>FX14-FX15</f>
        <v>775204728.39999998</v>
      </c>
      <c r="FY25" s="19">
        <f>FX25</f>
        <v>775204728.39999998</v>
      </c>
      <c r="FZ25" s="99" t="str">
        <f>IF(OR(FX25&gt;=38283228.8,FX25="INDETERMINADO"),"CUMPLE","NO CUMPLE")</f>
        <v>CUMPLE</v>
      </c>
      <c r="GA25" s="99"/>
      <c r="GB25" s="9">
        <f>GB14-GB15</f>
        <v>6290056496</v>
      </c>
      <c r="GC25" s="19">
        <f>GB25</f>
        <v>6290056496</v>
      </c>
      <c r="GD25" s="99" t="str">
        <f>IF(OR(GB25&gt;=38283228.8,GB25="INDETERMINADO"),"CUMPLE","NO CUMPLE")</f>
        <v>CUMPLE</v>
      </c>
      <c r="GE25" s="99"/>
      <c r="GF25" s="9">
        <f>GF14-GF15</f>
        <v>1271780998</v>
      </c>
      <c r="GG25" s="19"/>
      <c r="GH25" s="99" t="str">
        <f>IF(OR(GF25&gt;=38283228.8,GF25="INDETERMINADO"),"CUMPLE","NO CUMPLE")</f>
        <v>CUMPLE</v>
      </c>
      <c r="GI25" s="99"/>
      <c r="GJ25" s="9">
        <f>GJ14-GJ15</f>
        <v>112376091</v>
      </c>
      <c r="GK25" s="19">
        <f>GJ25</f>
        <v>112376091</v>
      </c>
      <c r="GL25" s="99" t="str">
        <f>IF(OR(GJ25&gt;=38283228.8,GJ25="INDETERMINADO"),"CUMPLE","NO CUMPLE")</f>
        <v>CUMPLE</v>
      </c>
      <c r="GM25" s="99"/>
      <c r="GN25" s="9">
        <f>GN14-GN15</f>
        <v>609121701.5</v>
      </c>
      <c r="GO25" s="19">
        <f>GN25</f>
        <v>609121701.5</v>
      </c>
      <c r="GP25" s="99" t="str">
        <f>IF(OR(GN25&gt;=38283228.8,GN25="INDETERMINADO"),"CUMPLE","NO CUMPLE")</f>
        <v>CUMPLE</v>
      </c>
      <c r="GQ25" s="99"/>
      <c r="GR25" s="9">
        <f>GR14-GR15</f>
        <v>9226449514.1000004</v>
      </c>
      <c r="GS25" s="19">
        <f>GR25</f>
        <v>9226449514.1000004</v>
      </c>
      <c r="GT25" s="99" t="str">
        <f>IF(OR(GR25&gt;=38283228.8,GR25="INDETERMINADO"),"CUMPLE","NO CUMPLE")</f>
        <v>CUMPLE</v>
      </c>
      <c r="GU25" s="99"/>
      <c r="GV25" s="9">
        <f>GV14-GV15</f>
        <v>1337630761</v>
      </c>
      <c r="GW25" s="19">
        <f>GV25</f>
        <v>1337630761</v>
      </c>
      <c r="GX25" s="99" t="str">
        <f>IF(OR(GV25&gt;=38283228.8,GV25="INDETERMINADO"),"CUMPLE","NO CUMPLE")</f>
        <v>CUMPLE</v>
      </c>
      <c r="GY25" s="99"/>
      <c r="GZ25" s="9">
        <f>GZ14-GZ15</f>
        <v>1395107266</v>
      </c>
      <c r="HA25" s="19">
        <f>GZ25</f>
        <v>1395107266</v>
      </c>
      <c r="HB25" s="99" t="str">
        <f>IF(OR(GZ25&gt;=38283228.8,GZ25="INDETERMINADO"),"CUMPLE","NO CUMPLE")</f>
        <v>CUMPLE</v>
      </c>
      <c r="HC25" s="99"/>
      <c r="HD25" s="9">
        <f>HD14-HD15</f>
        <v>3252636000</v>
      </c>
      <c r="HE25" s="19">
        <f>HD25</f>
        <v>3252636000</v>
      </c>
      <c r="HF25" s="99" t="str">
        <f>IF(OR(HD25&gt;=38283228.8,HD25="INDETERMINADO"),"CUMPLE","NO CUMPLE")</f>
        <v>CUMPLE</v>
      </c>
      <c r="HG25" s="99"/>
      <c r="HH25" s="9">
        <f>HH14-HH15</f>
        <v>907288549</v>
      </c>
      <c r="HI25" s="19">
        <f>HH25</f>
        <v>907288549</v>
      </c>
      <c r="HJ25" s="99" t="str">
        <f>IF(OR(HH25&gt;=38283228.8,HH25="INDETERMINADO"),"CUMPLE","NO CUMPLE")</f>
        <v>CUMPLE</v>
      </c>
      <c r="HK25" s="99"/>
      <c r="HL25" s="9">
        <f>HL14-HL15</f>
        <v>1812091727</v>
      </c>
      <c r="HM25" s="19"/>
      <c r="HN25" s="99" t="str">
        <f>IF(OR(HL25&gt;=38283228.8,HL25="INDETERMINADO"),"CUMPLE","NO CUMPLE")</f>
        <v>CUMPLE</v>
      </c>
      <c r="HO25" s="99"/>
      <c r="HP25" s="9">
        <f>HP14-HP15</f>
        <v>1243738854.55</v>
      </c>
      <c r="HQ25" s="19">
        <f>HP25</f>
        <v>1243738854.55</v>
      </c>
      <c r="HR25" s="99" t="str">
        <f>IF(OR(HP25&gt;=38283228.8,HP25="INDETERMINADO"),"CUMPLE","NO CUMPLE")</f>
        <v>CUMPLE</v>
      </c>
      <c r="HS25" s="99"/>
      <c r="HT25" s="9">
        <f>HT14-HT15</f>
        <v>1225044904</v>
      </c>
      <c r="HU25" s="19">
        <f>HT25</f>
        <v>1225044904</v>
      </c>
      <c r="HV25" s="99" t="str">
        <f>IF(OR(HT25&gt;=38283228.8,HT25="INDETERMINADO"),"CUMPLE","NO CUMPLE")</f>
        <v>CUMPLE</v>
      </c>
      <c r="HW25" s="99"/>
      <c r="HX25" s="9">
        <f>HX14-HX15</f>
        <v>501185697</v>
      </c>
      <c r="HY25" s="19">
        <f>HX25</f>
        <v>501185697</v>
      </c>
      <c r="HZ25" s="99" t="str">
        <f>IF(OR(HX25&gt;=38283228.8,HX25="INDETERMINADO"),"CUMPLE","NO CUMPLE")</f>
        <v>CUMPLE</v>
      </c>
      <c r="IA25" s="99"/>
      <c r="IB25" s="9">
        <f>IB14-IB15</f>
        <v>5373242784</v>
      </c>
      <c r="IC25" s="19">
        <f>IB25</f>
        <v>5373242784</v>
      </c>
      <c r="ID25" s="99" t="str">
        <f>IF(OR(IB25&gt;=38283228.8,IB25="INDETERMINADO"),"CUMPLE","NO CUMPLE")</f>
        <v>CUMPLE</v>
      </c>
      <c r="IE25" s="99"/>
      <c r="IF25" s="9">
        <f>IF14-IF15</f>
        <v>1804807134</v>
      </c>
      <c r="IG25" s="19">
        <f>IF25</f>
        <v>1804807134</v>
      </c>
      <c r="IH25" s="99" t="str">
        <f>IF(OR(IF25&gt;=38283228.8,IF25="INDETERMINADO"),"CUMPLE","NO CUMPLE")</f>
        <v>CUMPLE</v>
      </c>
      <c r="II25" s="99"/>
      <c r="IJ25" s="9">
        <f>IJ14-IJ15</f>
        <v>2367369971</v>
      </c>
      <c r="IK25" s="91">
        <f>IJ25</f>
        <v>2367369971</v>
      </c>
      <c r="IL25" s="99" t="str">
        <f>IF(OR(IJ25&gt;=38283228.8,IJ25="INDETERMINADO"),"CUMPLE","NO CUMPLE")</f>
        <v>CUMPLE</v>
      </c>
      <c r="IM25" s="99"/>
      <c r="IN25" s="9">
        <v>398684002.5</v>
      </c>
      <c r="IO25" s="19"/>
      <c r="IP25" s="100" t="s">
        <v>36</v>
      </c>
      <c r="IQ25" s="100"/>
      <c r="IR25" s="9">
        <v>584565559.5</v>
      </c>
      <c r="IS25" s="19"/>
      <c r="IT25" s="100" t="s">
        <v>36</v>
      </c>
      <c r="IU25" s="100"/>
      <c r="IV25" s="9">
        <v>1237953000</v>
      </c>
      <c r="IW25" s="19"/>
      <c r="IX25" s="100" t="s">
        <v>36</v>
      </c>
      <c r="IY25" s="100"/>
      <c r="IZ25" s="9">
        <v>50436985</v>
      </c>
      <c r="JA25" s="19"/>
      <c r="JB25" s="100" t="s">
        <v>36</v>
      </c>
      <c r="JC25" s="100"/>
      <c r="JD25" s="9">
        <v>5996437506</v>
      </c>
      <c r="JE25" s="19"/>
      <c r="JF25" s="100" t="s">
        <v>36</v>
      </c>
      <c r="JG25" s="100"/>
      <c r="JH25" s="9">
        <v>836226872</v>
      </c>
      <c r="JI25" s="19"/>
      <c r="JJ25" s="100" t="s">
        <v>36</v>
      </c>
      <c r="JK25" s="100"/>
      <c r="JL25" s="9">
        <v>1800685295</v>
      </c>
      <c r="JM25" s="19"/>
      <c r="JN25" s="100" t="s">
        <v>36</v>
      </c>
      <c r="JO25" s="100"/>
      <c r="JP25" s="9">
        <v>3742492985.5</v>
      </c>
      <c r="JQ25" s="19"/>
      <c r="JR25" s="100" t="s">
        <v>36</v>
      </c>
      <c r="JS25" s="100"/>
      <c r="JT25" s="9">
        <v>1800685295</v>
      </c>
      <c r="JU25" s="19"/>
      <c r="JV25" s="100" t="s">
        <v>36</v>
      </c>
      <c r="JW25" s="100"/>
      <c r="JX25" s="9">
        <v>3279046405</v>
      </c>
      <c r="JY25" s="19"/>
      <c r="JZ25" s="100" t="s">
        <v>36</v>
      </c>
      <c r="KA25" s="100"/>
      <c r="KB25" s="9">
        <f>KB14-KB15</f>
        <v>-390267500</v>
      </c>
      <c r="KC25" s="19"/>
      <c r="KD25" s="100" t="s">
        <v>37</v>
      </c>
      <c r="KE25" s="100"/>
    </row>
    <row r="26" spans="1:339" s="3" customFormat="1" ht="45" customHeight="1" x14ac:dyDescent="0.3">
      <c r="A26" s="153" t="s">
        <v>167</v>
      </c>
      <c r="B26" s="85" t="s">
        <v>171</v>
      </c>
      <c r="C26" s="69" t="s">
        <v>168</v>
      </c>
      <c r="D26" s="9">
        <f>D23/D22</f>
        <v>8.8685186854922202E-2</v>
      </c>
      <c r="E26" s="19">
        <f>D26</f>
        <v>8.8685186854922202E-2</v>
      </c>
      <c r="F26" s="99" t="str">
        <f>IF(OR(D26&gt;=0,D26="0"),"CUMPLE","NO CUMPLE")</f>
        <v>CUMPLE</v>
      </c>
      <c r="G26" s="99"/>
      <c r="H26" s="9">
        <f>H23/H22</f>
        <v>2.2198080933641551</v>
      </c>
      <c r="I26" s="19">
        <f>H26</f>
        <v>2.2198080933641551</v>
      </c>
      <c r="J26" s="99" t="str">
        <f>IF(OR(H26&gt;=0,H26="0"),"CUMPLE","NO CUMPLE")</f>
        <v>CUMPLE</v>
      </c>
      <c r="K26" s="99"/>
      <c r="L26" s="9">
        <f>L23/L22</f>
        <v>0.19496456272462562</v>
      </c>
      <c r="M26" s="19">
        <f>L26</f>
        <v>0.19496456272462562</v>
      </c>
      <c r="N26" s="99" t="str">
        <f>IF(OR(L26&gt;=0,L26="0"),"CUMPLE","NO CUMPLE")</f>
        <v>CUMPLE</v>
      </c>
      <c r="O26" s="99"/>
      <c r="P26" s="9">
        <f>P23/P22</f>
        <v>0.22303625791022183</v>
      </c>
      <c r="Q26" s="19">
        <f>P26</f>
        <v>0.22303625791022183</v>
      </c>
      <c r="R26" s="99" t="str">
        <f>IF(OR(P26&gt;=0,P26="0"),"CUMPLE","NO CUMPLE")</f>
        <v>CUMPLE</v>
      </c>
      <c r="S26" s="99"/>
      <c r="T26" s="9">
        <f>T23/T22</f>
        <v>0.14561886328885076</v>
      </c>
      <c r="U26" s="19">
        <f>T26</f>
        <v>0.14561886328885076</v>
      </c>
      <c r="V26" s="99" t="str">
        <f>IF(OR(T26&gt;=0,T26="0"),"CUMPLE","NO CUMPLE")</f>
        <v>CUMPLE</v>
      </c>
      <c r="W26" s="99"/>
      <c r="X26" s="9">
        <f>X23/X22</f>
        <v>6.4460216908573759E-2</v>
      </c>
      <c r="Y26" s="19">
        <f>X26</f>
        <v>6.4460216908573759E-2</v>
      </c>
      <c r="Z26" s="99" t="str">
        <f>IF(OR(X26&gt;=0,X26="0"),"CUMPLE","NO CUMPLE")</f>
        <v>CUMPLE</v>
      </c>
      <c r="AA26" s="99"/>
      <c r="AB26" s="9">
        <f>AB23/AB22</f>
        <v>3.4550674545657265</v>
      </c>
      <c r="AC26" s="19">
        <f>AB26</f>
        <v>3.4550674545657265</v>
      </c>
      <c r="AD26" s="99" t="str">
        <f>IF(OR(AB26&gt;=0,AB26="0"),"CUMPLE","NO CUMPLE")</f>
        <v>CUMPLE</v>
      </c>
      <c r="AE26" s="99"/>
      <c r="AF26" s="9">
        <f>AF23/AF22</f>
        <v>0.43129744218855381</v>
      </c>
      <c r="AG26" s="19">
        <f>AF26</f>
        <v>0.43129744218855381</v>
      </c>
      <c r="AH26" s="99" t="str">
        <f>IF(OR(AF26&gt;=0,AF26="0"),"CUMPLE","NO CUMPLE")</f>
        <v>CUMPLE</v>
      </c>
      <c r="AI26" s="99"/>
      <c r="AJ26" s="9">
        <f>AJ23/AJ22</f>
        <v>0.10438713942643965</v>
      </c>
      <c r="AK26" s="19">
        <f>AJ26</f>
        <v>0.10438713942643965</v>
      </c>
      <c r="AL26" s="99" t="str">
        <f>IF(OR(AJ26&gt;=0,AJ26="0"),"CUMPLE","NO CUMPLE")</f>
        <v>CUMPLE</v>
      </c>
      <c r="AM26" s="99"/>
      <c r="AN26" s="9">
        <f>AN23/AN22</f>
        <v>9.1988241426876893E-3</v>
      </c>
      <c r="AO26" s="19">
        <f>AN26</f>
        <v>9.1988241426876893E-3</v>
      </c>
      <c r="AP26" s="99" t="str">
        <f>IF(OR(AN26&gt;=0,AN26="0"),"CUMPLE","NO CUMPLE")</f>
        <v>CUMPLE</v>
      </c>
      <c r="AQ26" s="99"/>
      <c r="AR26" s="9">
        <f>AR23/AR22</f>
        <v>0.44974027592180876</v>
      </c>
      <c r="AS26" s="19">
        <f>AR26</f>
        <v>0.44974027592180876</v>
      </c>
      <c r="AT26" s="99" t="str">
        <f>IF(OR(AR26&gt;=0,AR26="0"),"CUMPLE","NO CUMPLE")</f>
        <v>CUMPLE</v>
      </c>
      <c r="AU26" s="99"/>
      <c r="AV26" s="9">
        <f>AV23/AV22</f>
        <v>0.3601159174371254</v>
      </c>
      <c r="AW26" s="19">
        <f>AV26</f>
        <v>0.3601159174371254</v>
      </c>
      <c r="AX26" s="99" t="str">
        <f>IF(OR(AV26&gt;=0,AV26="0"),"CUMPLE","NO CUMPLE")</f>
        <v>CUMPLE</v>
      </c>
      <c r="AY26" s="99"/>
      <c r="AZ26" s="9">
        <f>AZ23/AZ22</f>
        <v>0.23992226272981698</v>
      </c>
      <c r="BA26" s="19">
        <f>AZ26</f>
        <v>0.23992226272981698</v>
      </c>
      <c r="BB26" s="99" t="str">
        <f>IF(OR(AZ26&gt;=0,AZ26="0"),"CUMPLE","NO CUMPLE")</f>
        <v>CUMPLE</v>
      </c>
      <c r="BC26" s="99"/>
      <c r="BD26" s="9">
        <f>BD23/BD22</f>
        <v>0.16548146514117257</v>
      </c>
      <c r="BE26" s="19">
        <f>BD26</f>
        <v>0.16548146514117257</v>
      </c>
      <c r="BF26" s="99" t="str">
        <f>IF(OR(BD26&gt;=0,BD26="0"),"CUMPLE","NO CUMPLE")</f>
        <v>CUMPLE</v>
      </c>
      <c r="BG26" s="99"/>
      <c r="BH26" s="9">
        <f>BH23/BH22</f>
        <v>0.21866835860156172</v>
      </c>
      <c r="BI26" s="19">
        <f>BH26</f>
        <v>0.21866835860156172</v>
      </c>
      <c r="BJ26" s="99" t="str">
        <f>IF(OR(BH26&gt;=0,BH26="0"),"CUMPLE","NO CUMPLE")</f>
        <v>CUMPLE</v>
      </c>
      <c r="BK26" s="99"/>
      <c r="BL26" s="9">
        <f>BL23/BL22</f>
        <v>9.2774998541417686E-2</v>
      </c>
      <c r="BM26" s="19">
        <f>BL26</f>
        <v>9.2774998541417686E-2</v>
      </c>
      <c r="BN26" s="99" t="str">
        <f>IF(OR(BL26&gt;=0,BL26="0"),"CUMPLE","NO CUMPLE")</f>
        <v>CUMPLE</v>
      </c>
      <c r="BO26" s="99"/>
      <c r="BP26" s="9">
        <f>BP23/BP22</f>
        <v>0.15712894168738195</v>
      </c>
      <c r="BQ26" s="19">
        <f>BP26</f>
        <v>0.15712894168738195</v>
      </c>
      <c r="BR26" s="99" t="str">
        <f>IF(OR(BP26&gt;=0,BP26="0"),"CUMPLE","NO CUMPLE")</f>
        <v>CUMPLE</v>
      </c>
      <c r="BS26" s="99"/>
      <c r="BT26" s="9">
        <f>BT23/BT22</f>
        <v>0.22813925142903829</v>
      </c>
      <c r="BU26" s="19">
        <f>BT26</f>
        <v>0.22813925142903829</v>
      </c>
      <c r="BV26" s="99" t="str">
        <f>IF(OR(BT26&gt;=0,BT26="0"),"CUMPLE","NO CUMPLE")</f>
        <v>CUMPLE</v>
      </c>
      <c r="BW26" s="99"/>
      <c r="BX26" s="9">
        <f>BX23/BX22</f>
        <v>0.23676054639132116</v>
      </c>
      <c r="BY26" s="19">
        <f>BX26</f>
        <v>0.23676054639132116</v>
      </c>
      <c r="BZ26" s="99" t="str">
        <f>IF(OR(BX26&gt;=0,BX26="0"),"CUMPLE","NO CUMPLE")</f>
        <v>CUMPLE</v>
      </c>
      <c r="CA26" s="99"/>
      <c r="CB26" s="9">
        <f>CB23/CB22</f>
        <v>9.1973178019170168E-2</v>
      </c>
      <c r="CC26" s="19">
        <f>CB26</f>
        <v>9.1973178019170168E-2</v>
      </c>
      <c r="CD26" s="99" t="str">
        <f>IF(OR(CB26&gt;=0,CB26="0"),"CUMPLE","NO CUMPLE")</f>
        <v>CUMPLE</v>
      </c>
      <c r="CE26" s="99"/>
      <c r="CF26" s="89">
        <f>CF21/CF22</f>
        <v>0.20277017849212034</v>
      </c>
      <c r="CG26" s="89">
        <f>CF26</f>
        <v>0.20277017849212034</v>
      </c>
      <c r="CH26" s="119" t="str">
        <f>IF(OR(CF26&gt;=0,CF26="INDETERMINADO"),"CUMPLE","NO CUMPLE")</f>
        <v>CUMPLE</v>
      </c>
      <c r="CI26" s="120"/>
      <c r="CJ26" s="89">
        <v>3.516135920760622E-2</v>
      </c>
      <c r="CK26" s="89">
        <v>3.516135920760622E-2</v>
      </c>
      <c r="CL26" s="119" t="s">
        <v>36</v>
      </c>
      <c r="CM26" s="120"/>
      <c r="CN26" s="9">
        <f>CN21/CN22</f>
        <v>0.26027888288070766</v>
      </c>
      <c r="CO26" s="19">
        <f>CN26</f>
        <v>0.26027888288070766</v>
      </c>
      <c r="CP26" s="117" t="str">
        <f>IF(OR(CN26&gt;=0,CN26="INDETERMINADO"),"CUMPLE","NO CUMPLE")</f>
        <v>CUMPLE</v>
      </c>
      <c r="CQ26" s="117"/>
      <c r="CR26" s="9">
        <f>CR21/CR22</f>
        <v>0.1662078472503325</v>
      </c>
      <c r="CS26" s="19">
        <f>CR26</f>
        <v>0.1662078472503325</v>
      </c>
      <c r="CT26" s="117" t="str">
        <f>IF(OR(CR26&gt;=0,CR26="INDETERMINADO"),"CUMPLE","NO CUMPLE")</f>
        <v>CUMPLE</v>
      </c>
      <c r="CU26" s="117"/>
      <c r="CV26" s="89">
        <f>CV21/CV22</f>
        <v>0.33486562507036199</v>
      </c>
      <c r="CW26" s="89">
        <f>CV26</f>
        <v>0.33486562507036199</v>
      </c>
      <c r="CX26" s="119" t="str">
        <f>IF(OR(CV26&gt;=0,CV26="INDETERMINADO"),"CUMPLE","NO CUMPLE")</f>
        <v>CUMPLE</v>
      </c>
      <c r="CY26" s="120"/>
      <c r="CZ26" s="9">
        <f>CZ21/CZ22</f>
        <v>0.12632485510390939</v>
      </c>
      <c r="DA26" s="19">
        <f>CZ26</f>
        <v>0.12632485510390939</v>
      </c>
      <c r="DB26" s="117" t="str">
        <f>IF(OR(CZ26&gt;=0,CZ26="INDETERMINADO"),"CUMPLE","NO CUMPLE")</f>
        <v>CUMPLE</v>
      </c>
      <c r="DC26" s="117"/>
      <c r="DD26" s="89">
        <f>DD21/DD22</f>
        <v>2.0116486514343699E-2</v>
      </c>
      <c r="DE26" s="89">
        <f>DD26</f>
        <v>2.0116486514343699E-2</v>
      </c>
      <c r="DF26" s="119" t="str">
        <f>IF(OR(DD26&gt;=0,DD26="INDETERMINADO"),"CUMPLE","NO CUMPLE")</f>
        <v>CUMPLE</v>
      </c>
      <c r="DG26" s="120"/>
      <c r="DH26" s="89">
        <f>DH21/DH22</f>
        <v>4.5436316076481352E-3</v>
      </c>
      <c r="DI26" s="89">
        <f>DH26</f>
        <v>4.5436316076481352E-3</v>
      </c>
      <c r="DJ26" s="119" t="str">
        <f>IF(OR(DH26&gt;=0,DH26="INDETERMINADO"),"CUMPLE","NO CUMPLE")</f>
        <v>CUMPLE</v>
      </c>
      <c r="DK26" s="120"/>
      <c r="DL26" s="89">
        <f>DL21/DL22</f>
        <v>0.42883436599918373</v>
      </c>
      <c r="DM26" s="89">
        <f>DL26</f>
        <v>0.42883436599918373</v>
      </c>
      <c r="DN26" s="119" t="str">
        <f>IF(OR(DL26&gt;=0,DL26="INDETERMINADO"),"CUMPLE","NO CUMPLE")</f>
        <v>CUMPLE</v>
      </c>
      <c r="DO26" s="120"/>
      <c r="DP26" s="89">
        <f>DP21/DP22</f>
        <v>0.19478732061355902</v>
      </c>
      <c r="DQ26" s="89">
        <f>DP26</f>
        <v>0.19478732061355902</v>
      </c>
      <c r="DR26" s="119" t="str">
        <f>IF(OR(DP26&gt;=0,DP26="INDETERMINADO"),"CUMPLE","NO CUMPLE")</f>
        <v>CUMPLE</v>
      </c>
      <c r="DS26" s="120"/>
      <c r="DT26" s="89">
        <f>DT21/DT22</f>
        <v>0.10824471436764442</v>
      </c>
      <c r="DU26" s="89">
        <f>DT26</f>
        <v>0.10824471436764442</v>
      </c>
      <c r="DV26" s="119" t="str">
        <f>IF(OR(DT26&gt;=0,DT26="INDETERMINADO"),"CUMPLE","NO CUMPLE")</f>
        <v>CUMPLE</v>
      </c>
      <c r="DW26" s="120"/>
      <c r="DX26" s="89">
        <f>DX21/DX22</f>
        <v>0.3825047897621463</v>
      </c>
      <c r="DY26" s="89">
        <f>DX26</f>
        <v>0.3825047897621463</v>
      </c>
      <c r="DZ26" s="119" t="str">
        <f>IF(OR(DX26&gt;=0,DX26="INDETERMINADO"),"CUMPLE","NO CUMPLE")</f>
        <v>CUMPLE</v>
      </c>
      <c r="EA26" s="120"/>
      <c r="EB26" s="9">
        <f>EB21/EB22</f>
        <v>5.9934865110353286E-2</v>
      </c>
      <c r="EC26" s="19">
        <f>EB26</f>
        <v>5.9934865110353286E-2</v>
      </c>
      <c r="ED26" s="117" t="str">
        <f>IF(OR(EB26&gt;=0,EB26="INDETERMINADO"),"CUMPLE","NO CUMPLE")</f>
        <v>CUMPLE</v>
      </c>
      <c r="EE26" s="117"/>
      <c r="EF26" s="89">
        <f>EF21/EF22</f>
        <v>0.10587655921165565</v>
      </c>
      <c r="EG26" s="89">
        <f>EF26</f>
        <v>0.10587655921165565</v>
      </c>
      <c r="EH26" s="119" t="str">
        <f>IF(OR(EF26&gt;=0,EF26="INDETERMINADO"),"CUMPLE","NO CUMPLE")</f>
        <v>CUMPLE</v>
      </c>
      <c r="EI26" s="120"/>
      <c r="EJ26" s="9">
        <f>EJ21/EJ22</f>
        <v>0.1055299668233928</v>
      </c>
      <c r="EK26" s="19">
        <f>EJ26</f>
        <v>0.1055299668233928</v>
      </c>
      <c r="EL26" s="117" t="str">
        <f>IF(OR(EJ26&gt;=0,EJ26="INDETERMINADO"),"CUMPLE","NO CUMPLE")</f>
        <v>CUMPLE</v>
      </c>
      <c r="EM26" s="117"/>
      <c r="EN26" s="89">
        <f>EN21/EN22</f>
        <v>0.11474791401756985</v>
      </c>
      <c r="EO26" s="89">
        <f>EN26</f>
        <v>0.11474791401756985</v>
      </c>
      <c r="EP26" s="119" t="str">
        <f>IF(OR(EN26&gt;=0,EN26="INDETERMINADO"),"CUMPLE","NO CUMPLE")</f>
        <v>CUMPLE</v>
      </c>
      <c r="EQ26" s="120"/>
      <c r="ER26" s="89">
        <f>ER21/ER22</f>
        <v>0.16557048935917615</v>
      </c>
      <c r="ES26" s="89">
        <f>ER26</f>
        <v>0.16557048935917615</v>
      </c>
      <c r="ET26" s="119" t="str">
        <f>IF(OR(ER26&gt;=0,ER26="INDETERMINADO"),"CUMPLE","NO CUMPLE")</f>
        <v>CUMPLE</v>
      </c>
      <c r="EU26" s="120"/>
      <c r="EV26" s="9">
        <f>EV21/EV22</f>
        <v>0.22997092964992349</v>
      </c>
      <c r="EW26" s="19">
        <f>EV26</f>
        <v>0.22997092964992349</v>
      </c>
      <c r="EX26" s="117" t="str">
        <f>IF(OR(EV26&gt;=0,EV26="INDETERMINADO"),"CUMPLE","NO CUMPLE")</f>
        <v>CUMPLE</v>
      </c>
      <c r="EY26" s="117"/>
      <c r="EZ26" s="9">
        <f>EZ21/EZ22</f>
        <v>0.17513770740588863</v>
      </c>
      <c r="FA26" s="19">
        <f>EZ26</f>
        <v>0.17513770740588863</v>
      </c>
      <c r="FB26" s="117" t="str">
        <f>IF(OR(EZ26&gt;=0,EZ26="INDETERMINADO"),"CUMPLE","NO CUMPLE")</f>
        <v>CUMPLE</v>
      </c>
      <c r="FC26" s="117"/>
      <c r="FD26" s="89">
        <f>FD21/FD22</f>
        <v>5.934601687302412E-2</v>
      </c>
      <c r="FE26" s="89">
        <f>FD26</f>
        <v>5.934601687302412E-2</v>
      </c>
      <c r="FF26" s="119" t="str">
        <f>IF(OR(FD26&gt;=0,FD26="INDETERMINADO"),"CUMPLE","NO CUMPLE")</f>
        <v>CUMPLE</v>
      </c>
      <c r="FG26" s="120"/>
      <c r="FH26" s="87">
        <f>FH21/FH22</f>
        <v>1.3439279055590054E-2</v>
      </c>
      <c r="FI26" s="86">
        <f>FH26</f>
        <v>1.3439279055590054E-2</v>
      </c>
      <c r="FJ26" s="104" t="str">
        <f>IF(OR(FH26&gt;=0,FH26="INDETERMINADO"),"CUMPLE","NO CUMPLE")</f>
        <v>CUMPLE</v>
      </c>
      <c r="FK26" s="104"/>
      <c r="FL26" s="87">
        <f>FL21/FL22</f>
        <v>0.12504758141237632</v>
      </c>
      <c r="FM26" s="86">
        <f>FL26</f>
        <v>0.12504758141237632</v>
      </c>
      <c r="FN26" s="104" t="str">
        <f>IF(OR(FL26&gt;=0,FL26="INDETERMINADO"),"CUMPLE","NO CUMPLE")</f>
        <v>CUMPLE</v>
      </c>
      <c r="FO26" s="104"/>
      <c r="FP26" s="87">
        <f>FP21/FP22</f>
        <v>0.10238538385332978</v>
      </c>
      <c r="FQ26" s="86">
        <f>FP26</f>
        <v>0.10238538385332978</v>
      </c>
      <c r="FR26" s="104" t="str">
        <f>IF(OR(FP26&gt;=0,FP26="INDETERMINADO"),"CUMPLE","NO CUMPLE")</f>
        <v>CUMPLE</v>
      </c>
      <c r="FS26" s="104"/>
      <c r="FT26" s="87">
        <f>FT21/FT22</f>
        <v>6.8373807790094387E-2</v>
      </c>
      <c r="FU26" s="86">
        <f>FT26</f>
        <v>6.8373807790094387E-2</v>
      </c>
      <c r="FV26" s="104" t="str">
        <f>IF(OR(FT26&gt;=0,FT26="INDETERMINADO"),"CUMPLE","NO CUMPLE")</f>
        <v>CUMPLE</v>
      </c>
      <c r="FW26" s="104"/>
      <c r="FX26" s="87">
        <f>FX21/FX22</f>
        <v>8.0022751619614457E-4</v>
      </c>
      <c r="FY26" s="86">
        <f>FX26</f>
        <v>8.0022751619614457E-4</v>
      </c>
      <c r="FZ26" s="104" t="str">
        <f>IF(OR(FX26&gt;=0,FX26="INDETERMINADO"),"CUMPLE","NO CUMPLE")</f>
        <v>CUMPLE</v>
      </c>
      <c r="GA26" s="104"/>
      <c r="GB26" s="87">
        <f>GB21/GB22</f>
        <v>0.44927425545739336</v>
      </c>
      <c r="GC26" s="86">
        <f>GB26</f>
        <v>0.44927425545739336</v>
      </c>
      <c r="GD26" s="104" t="str">
        <f>IF(OR(GB26&gt;=0,GB26="INDETERMINADO"),"CUMPLE","NO CUMPLE")</f>
        <v>CUMPLE</v>
      </c>
      <c r="GE26" s="104"/>
      <c r="GF26" s="87">
        <f>GF21/GF22</f>
        <v>9.6736590763431302E-2</v>
      </c>
      <c r="GG26" s="86">
        <f>GF26</f>
        <v>9.6736590763431302E-2</v>
      </c>
      <c r="GH26" s="104" t="str">
        <f>IF(OR(GF26&gt;=0,GF26="INDETERMINADO"),"CUMPLE","NO CUMPLE")</f>
        <v>CUMPLE</v>
      </c>
      <c r="GI26" s="104"/>
      <c r="GJ26" s="87">
        <f>GJ21/GJ22</f>
        <v>2.8177928570820469E-2</v>
      </c>
      <c r="GK26" s="86">
        <f>GJ26</f>
        <v>2.8177928570820469E-2</v>
      </c>
      <c r="GL26" s="104" t="str">
        <f>IF(OR(GJ26&gt;=0,GJ26="INDETERMINADO"),"CUMPLE","NO CUMPLE")</f>
        <v>CUMPLE</v>
      </c>
      <c r="GM26" s="104"/>
      <c r="GN26" s="87">
        <f>GN21/GN22</f>
        <v>8.0685510268645941E-2</v>
      </c>
      <c r="GO26" s="86">
        <f>GN26</f>
        <v>8.0685510268645941E-2</v>
      </c>
      <c r="GP26" s="104" t="str">
        <f>IF(OR(GN26&gt;=0,GN26="INDETERMINADO"),"CUMPLE","NO CUMPLE")</f>
        <v>CUMPLE</v>
      </c>
      <c r="GQ26" s="104"/>
      <c r="GR26" s="87">
        <f>GR21/GR22</f>
        <v>0.2790555245777977</v>
      </c>
      <c r="GS26" s="86">
        <f>GR26</f>
        <v>0.2790555245777977</v>
      </c>
      <c r="GT26" s="104" t="str">
        <f>IF(OR(GR26&gt;=0,GR26="INDETERMINADO"),"CUMPLE","NO CUMPLE")</f>
        <v>CUMPLE</v>
      </c>
      <c r="GU26" s="104"/>
      <c r="GV26" s="87">
        <f>GV21/GV22</f>
        <v>0.50733376913282269</v>
      </c>
      <c r="GW26" s="86">
        <f>GV26</f>
        <v>0.50733376913282269</v>
      </c>
      <c r="GX26" s="104" t="str">
        <f>IF(OR(GV26&gt;=0,GV26="INDETERMINADO"),"CUMPLE","NO CUMPLE")</f>
        <v>CUMPLE</v>
      </c>
      <c r="GY26" s="104"/>
      <c r="GZ26" s="87">
        <f>GZ21/GZ22</f>
        <v>7.2941322592391264E-2</v>
      </c>
      <c r="HA26" s="86">
        <f>GZ26</f>
        <v>7.2941322592391264E-2</v>
      </c>
      <c r="HB26" s="104" t="str">
        <f>IF(OR(GZ26&gt;=0,GZ26="INDETERMINADO"),"CUMPLE","NO CUMPLE")</f>
        <v>CUMPLE</v>
      </c>
      <c r="HC26" s="104"/>
      <c r="HD26" s="87">
        <f>HD21/HD22</f>
        <v>3.1310466202687147E-2</v>
      </c>
      <c r="HE26" s="86">
        <f>HD26</f>
        <v>3.1310466202687147E-2</v>
      </c>
      <c r="HF26" s="104" t="str">
        <f>IF(OR(HD26&gt;=0,HD26="INDETERMINADO"),"CUMPLE","NO CUMPLE")</f>
        <v>CUMPLE</v>
      </c>
      <c r="HG26" s="104"/>
      <c r="HH26" s="87">
        <f>HH21/HH22</f>
        <v>0.90170755369478872</v>
      </c>
      <c r="HI26" s="86">
        <f>HH26</f>
        <v>0.90170755369478872</v>
      </c>
      <c r="HJ26" s="104" t="str">
        <f>IF(OR(HH26&gt;=0,HH26="INDETERMINADO"),"CUMPLE","NO CUMPLE")</f>
        <v>CUMPLE</v>
      </c>
      <c r="HK26" s="104"/>
      <c r="HL26" s="87">
        <f>HL21/HL22</f>
        <v>0.22570551726209276</v>
      </c>
      <c r="HM26" s="86">
        <f>HL26</f>
        <v>0.22570551726209276</v>
      </c>
      <c r="HN26" s="104" t="str">
        <f>IF(OR(HL26&gt;=0,HL26="INDETERMINADO"),"CUMPLE","NO CUMPLE")</f>
        <v>CUMPLE</v>
      </c>
      <c r="HO26" s="104"/>
      <c r="HP26" s="87">
        <f>HP21/HP22</f>
        <v>0.3467225384947285</v>
      </c>
      <c r="HQ26" s="86">
        <f>HP26</f>
        <v>0.3467225384947285</v>
      </c>
      <c r="HR26" s="104" t="str">
        <f>IF(OR(HP26&gt;=0,HP26="INDETERMINADO"),"CUMPLE","NO CUMPLE")</f>
        <v>CUMPLE</v>
      </c>
      <c r="HS26" s="104"/>
      <c r="HT26" s="87">
        <f>HT21/HT22</f>
        <v>2.8816094235227917E-2</v>
      </c>
      <c r="HU26" s="86">
        <f>HT26</f>
        <v>2.8816094235227917E-2</v>
      </c>
      <c r="HV26" s="104" t="str">
        <f>IF(OR(HT26&gt;=0,HT26="INDETERMINADO"),"CUMPLE","NO CUMPLE")</f>
        <v>CUMPLE</v>
      </c>
      <c r="HW26" s="104"/>
      <c r="HX26" s="87">
        <f>HX21/HX22</f>
        <v>0.2718526557218538</v>
      </c>
      <c r="HY26" s="86">
        <f>HX26</f>
        <v>0.2718526557218538</v>
      </c>
      <c r="HZ26" s="104" t="str">
        <f>IF(OR(HX26&gt;=0,HX26="INDETERMINADO"),"CUMPLE","NO CUMPLE")</f>
        <v>CUMPLE</v>
      </c>
      <c r="IA26" s="104"/>
      <c r="IB26" s="87">
        <f>IB21/IB22</f>
        <v>5.899368960102952E-2</v>
      </c>
      <c r="IC26" s="86">
        <f>IB26</f>
        <v>5.899368960102952E-2</v>
      </c>
      <c r="ID26" s="104" t="str">
        <f>IF(OR(IB26&gt;=0,IB26="INDETERMINADO"),"CUMPLE","NO CUMPLE")</f>
        <v>CUMPLE</v>
      </c>
      <c r="IE26" s="104"/>
      <c r="IF26" s="87">
        <f>IF21/IF22</f>
        <v>0.1595550187233854</v>
      </c>
      <c r="IG26" s="86">
        <f>IF26</f>
        <v>0.1595550187233854</v>
      </c>
      <c r="IH26" s="104" t="str">
        <f>IF(OR(IF26&gt;=0,IF26="INDETERMINADO"),"CUMPLE","NO CUMPLE")</f>
        <v>CUMPLE</v>
      </c>
      <c r="II26" s="104"/>
      <c r="IJ26" s="9">
        <v>0.33154081420124287</v>
      </c>
      <c r="IK26" s="19">
        <v>0.33154081420124287</v>
      </c>
      <c r="IL26" s="99" t="s">
        <v>36</v>
      </c>
      <c r="IM26" s="99"/>
      <c r="IN26" s="9">
        <v>0.32485545302612195</v>
      </c>
      <c r="IO26" s="19"/>
      <c r="IP26" s="99" t="s">
        <v>36</v>
      </c>
      <c r="IQ26" s="99"/>
      <c r="IR26" s="9">
        <v>0.19689219509007946</v>
      </c>
      <c r="IS26" s="19"/>
      <c r="IT26" s="99" t="s">
        <v>36</v>
      </c>
      <c r="IU26" s="99"/>
      <c r="IV26" s="9">
        <v>0.20921126235316054</v>
      </c>
      <c r="IW26" s="19"/>
      <c r="IX26" s="99" t="s">
        <v>36</v>
      </c>
      <c r="IY26" s="99"/>
      <c r="IZ26" s="9">
        <v>6.7277371390410026E-2</v>
      </c>
      <c r="JA26" s="19"/>
      <c r="JB26" s="99" t="s">
        <v>36</v>
      </c>
      <c r="JC26" s="99"/>
      <c r="JD26" s="9">
        <v>0.23219434886233403</v>
      </c>
      <c r="JE26" s="19"/>
      <c r="JF26" s="99" t="s">
        <v>36</v>
      </c>
      <c r="JG26" s="99"/>
      <c r="JH26" s="9">
        <v>0.11814432315857239</v>
      </c>
      <c r="JI26" s="19"/>
      <c r="JJ26" s="99" t="s">
        <v>36</v>
      </c>
      <c r="JK26" s="99"/>
      <c r="JL26" s="9">
        <v>0.31133498600371856</v>
      </c>
      <c r="JM26" s="19"/>
      <c r="JN26" s="99" t="s">
        <v>36</v>
      </c>
      <c r="JO26" s="99"/>
      <c r="JP26" s="9">
        <v>0.26521123645734057</v>
      </c>
      <c r="JQ26" s="19"/>
      <c r="JR26" s="99" t="s">
        <v>36</v>
      </c>
      <c r="JS26" s="99"/>
      <c r="JT26" s="9">
        <v>0.31133498600371856</v>
      </c>
      <c r="JU26" s="19"/>
      <c r="JV26" s="99" t="s">
        <v>36</v>
      </c>
      <c r="JW26" s="99"/>
      <c r="JX26" s="9">
        <v>0.68343663119106246</v>
      </c>
      <c r="JY26" s="19"/>
      <c r="JZ26" s="99" t="s">
        <v>36</v>
      </c>
      <c r="KA26" s="99"/>
      <c r="KB26" s="9">
        <v>0.39061671863053826</v>
      </c>
      <c r="KC26" s="19"/>
      <c r="KD26" s="99" t="s">
        <v>36</v>
      </c>
      <c r="KE26" s="99"/>
    </row>
    <row r="27" spans="1:339" ht="42" customHeight="1" x14ac:dyDescent="0.25">
      <c r="A27" s="153"/>
      <c r="B27" s="68" t="s">
        <v>169</v>
      </c>
      <c r="C27" s="67" t="s">
        <v>170</v>
      </c>
      <c r="D27" s="9">
        <f>D21/D24</f>
        <v>6.9874711790967617E-2</v>
      </c>
      <c r="E27" s="19">
        <f>D27</f>
        <v>6.9874711790967617E-2</v>
      </c>
      <c r="F27" s="99" t="str">
        <f>IF(OR(D27&gt;=0,D27="INDETERMINADO"),"CUMPLE","NO CUMPLE")</f>
        <v>CUMPLE</v>
      </c>
      <c r="G27" s="99"/>
      <c r="H27" s="9">
        <f>H21/H24</f>
        <v>2.0205202435094587</v>
      </c>
      <c r="I27" s="19">
        <f>H27</f>
        <v>2.0205202435094587</v>
      </c>
      <c r="J27" s="99" t="str">
        <f>IF(OR(H27&gt;=0,H27="INDETERMINADO"),"CUMPLE","NO CUMPLE")</f>
        <v>CUMPLE</v>
      </c>
      <c r="K27" s="99"/>
      <c r="L27" s="9">
        <f>L21/L24</f>
        <v>0.11931506374241588</v>
      </c>
      <c r="M27" s="19">
        <f>L27</f>
        <v>0.11931506374241588</v>
      </c>
      <c r="N27" s="99" t="str">
        <f>IF(OR(L27&gt;=0,L27="INDETERMINADO"),"CUMPLE","NO CUMPLE")</f>
        <v>CUMPLE</v>
      </c>
      <c r="O27" s="99"/>
      <c r="P27" s="9">
        <f>P21/P24</f>
        <v>0.12374269324971197</v>
      </c>
      <c r="Q27" s="19">
        <f>P27</f>
        <v>0.12374269324971197</v>
      </c>
      <c r="R27" s="99" t="str">
        <f>IF(OR(P27&gt;=0,P27="INDETERMINADO"),"CUMPLE","NO CUMPLE")</f>
        <v>CUMPLE</v>
      </c>
      <c r="S27" s="99"/>
      <c r="T27" s="9">
        <f>T21/T24</f>
        <v>0.11862400533388522</v>
      </c>
      <c r="U27" s="19">
        <f>T27</f>
        <v>0.11862400533388522</v>
      </c>
      <c r="V27" s="99" t="str">
        <f>IF(OR(T27&gt;=0,T27="INDETERMINADO"),"CUMPLE","NO CUMPLE")</f>
        <v>CUMPLE</v>
      </c>
      <c r="W27" s="99"/>
      <c r="X27" s="9">
        <f>X21/X24</f>
        <v>5.2397835343582028E-2</v>
      </c>
      <c r="Y27" s="19">
        <f>X27</f>
        <v>5.2397835343582028E-2</v>
      </c>
      <c r="Z27" s="99" t="str">
        <f>IF(OR(X27&gt;=0,X27="INDETERMINADO"),"CUMPLE","NO CUMPLE")</f>
        <v>CUMPLE</v>
      </c>
      <c r="AA27" s="99"/>
      <c r="AB27" s="9">
        <f>AB21/AB24</f>
        <v>5.6553534858270173E-2</v>
      </c>
      <c r="AC27" s="19">
        <f>AB27</f>
        <v>5.6553534858270173E-2</v>
      </c>
      <c r="AD27" s="99" t="str">
        <f>IF(OR(AB27&gt;=0,AB27="INDETERMINADO"),"CUMPLE","NO CUMPLE")</f>
        <v>CUMPLE</v>
      </c>
      <c r="AE27" s="99"/>
      <c r="AF27" s="9">
        <f>AF21/AF24</f>
        <v>0.36846028485106841</v>
      </c>
      <c r="AG27" s="19">
        <f>AF27</f>
        <v>0.36846028485106841</v>
      </c>
      <c r="AH27" s="99" t="str">
        <f>IF(OR(AF27&gt;=0,AF27="INDETERMINADO"),"CUMPLE","NO CUMPLE")</f>
        <v>CUMPLE</v>
      </c>
      <c r="AI27" s="99"/>
      <c r="AJ27" s="9">
        <f>AJ21/AJ24</f>
        <v>4.1247137649708165E-2</v>
      </c>
      <c r="AK27" s="19">
        <f>AJ27</f>
        <v>4.1247137649708165E-2</v>
      </c>
      <c r="AL27" s="99" t="str">
        <f>IF(OR(AJ27&gt;=0,AJ27="INDETERMINADO"),"CUMPLE","NO CUMPLE")</f>
        <v>CUMPLE</v>
      </c>
      <c r="AM27" s="99"/>
      <c r="AN27" s="9">
        <f>AN21/AN24</f>
        <v>5.1247704371429285E-3</v>
      </c>
      <c r="AO27" s="19">
        <f>AN27</f>
        <v>5.1247704371429285E-3</v>
      </c>
      <c r="AP27" s="99" t="str">
        <f>IF(OR(AN27&gt;=0,AN27="INDETERMINADO"),"CUMPLE","NO CUMPLE")</f>
        <v>CUMPLE</v>
      </c>
      <c r="AQ27" s="99"/>
      <c r="AR27" s="9">
        <f>AR21/AR24</f>
        <v>0.30125576438894702</v>
      </c>
      <c r="AS27" s="19">
        <f>AR27</f>
        <v>0.30125576438894702</v>
      </c>
      <c r="AT27" s="99" t="str">
        <f>IF(OR(AR27&gt;=0,AR27="INDETERMINADO"),"CUMPLE","NO CUMPLE")</f>
        <v>CUMPLE</v>
      </c>
      <c r="AU27" s="99"/>
      <c r="AV27" s="9">
        <f>AV21/AV24</f>
        <v>0.29747598081380372</v>
      </c>
      <c r="AW27" s="19">
        <f>AV27</f>
        <v>0.29747598081380372</v>
      </c>
      <c r="AX27" s="99" t="str">
        <f>IF(OR(AV27&gt;=0,AV27="INDETERMINADO"),"CUMPLE","NO CUMPLE")</f>
        <v>CUMPLE</v>
      </c>
      <c r="AY27" s="99"/>
      <c r="AZ27" s="9">
        <f>AZ21/AZ24</f>
        <v>0.17138060272608491</v>
      </c>
      <c r="BA27" s="19">
        <f>AZ27</f>
        <v>0.17138060272608491</v>
      </c>
      <c r="BB27" s="99" t="str">
        <f>IF(OR(AZ27&gt;=0,AZ27="INDETERMINADO"),"CUMPLE","NO CUMPLE")</f>
        <v>CUMPLE</v>
      </c>
      <c r="BC27" s="99"/>
      <c r="BD27" s="9">
        <f>BD21/BD24</f>
        <v>9.1209798776618861E-2</v>
      </c>
      <c r="BE27" s="19">
        <f>BD27</f>
        <v>9.1209798776618861E-2</v>
      </c>
      <c r="BF27" s="99" t="str">
        <f>IF(OR(BD27&gt;=0,BD27="INDETERMINADO"),"CUMPLE","NO CUMPLE")</f>
        <v>CUMPLE</v>
      </c>
      <c r="BG27" s="99"/>
      <c r="BH27" s="9">
        <f>BH21/BH24</f>
        <v>0.18524982301271342</v>
      </c>
      <c r="BI27" s="19">
        <f>BH27</f>
        <v>0.18524982301271342</v>
      </c>
      <c r="BJ27" s="99" t="str">
        <f>IF(OR(BH27&gt;=0,BH27="INDETERMINADO"),"CUMPLE","NO CUMPLE")</f>
        <v>CUMPLE</v>
      </c>
      <c r="BK27" s="99"/>
      <c r="BL27" s="9">
        <f>BL21/BL24</f>
        <v>8.3012742197663386E-2</v>
      </c>
      <c r="BM27" s="19">
        <f>BL27</f>
        <v>8.3012742197663386E-2</v>
      </c>
      <c r="BN27" s="99" t="str">
        <f>IF(OR(BL27&gt;=0,BL27="INDETERMINADO"),"CUMPLE","NO CUMPLE")</f>
        <v>CUMPLE</v>
      </c>
      <c r="BO27" s="99"/>
      <c r="BP27" s="9">
        <f>BP21/BP24</f>
        <v>9.9257002949667703E-2</v>
      </c>
      <c r="BQ27" s="19">
        <f>BP27</f>
        <v>9.9257002949667703E-2</v>
      </c>
      <c r="BR27" s="99" t="str">
        <f>IF(OR(BP27&gt;=0,BP27="INDETERMINADO"),"CUMPLE","NO CUMPLE")</f>
        <v>CUMPLE</v>
      </c>
      <c r="BS27" s="99"/>
      <c r="BT27" s="9">
        <f>BT21/BT24</f>
        <v>0.1159213415830492</v>
      </c>
      <c r="BU27" s="19">
        <f>BT27</f>
        <v>0.1159213415830492</v>
      </c>
      <c r="BV27" s="99" t="str">
        <f>IF(OR(BT27&gt;=0,BT27="INDETERMINADO"),"CUMPLE","NO CUMPLE")</f>
        <v>CUMPLE</v>
      </c>
      <c r="BW27" s="99"/>
      <c r="BX27" s="9">
        <f>BX21/BX24</f>
        <v>0.20558962609285583</v>
      </c>
      <c r="BY27" s="19">
        <f>BX27</f>
        <v>0.20558962609285583</v>
      </c>
      <c r="BZ27" s="99" t="str">
        <f>IF(OR(BX27&gt;=0,BX27="INDETERMINADO"),"CUMPLE","NO CUMPLE")</f>
        <v>CUMPLE</v>
      </c>
      <c r="CA27" s="99"/>
      <c r="CB27" s="9">
        <f>CB21/CB24</f>
        <v>5.2521443384644227E-2</v>
      </c>
      <c r="CC27" s="19">
        <f>CB27</f>
        <v>5.2521443384644227E-2</v>
      </c>
      <c r="CD27" s="99" t="str">
        <f>IF(OR(CB27&gt;=0,CB27="INDETERMINADO"),"CUMPLE","NO CUMPLE")</f>
        <v>CUMPLE</v>
      </c>
      <c r="CE27" s="99"/>
      <c r="CF27" s="89">
        <f>CF21/CF24</f>
        <v>0.13040801824774412</v>
      </c>
      <c r="CG27" s="89">
        <f>CF27</f>
        <v>0.13040801824774412</v>
      </c>
      <c r="CH27" s="119" t="str">
        <f>IF(OR(CF27&gt;=0,CF27="INDETERMINADO"),"CUMPLE","NO CUMPLE")</f>
        <v>CUMPLE</v>
      </c>
      <c r="CI27" s="120"/>
      <c r="CJ27" s="89">
        <v>2.5777215058423182E-2</v>
      </c>
      <c r="CK27" s="89">
        <v>2.5777215058423182E-2</v>
      </c>
      <c r="CL27" s="119" t="s">
        <v>36</v>
      </c>
      <c r="CM27" s="120"/>
      <c r="CN27" s="9">
        <f>CN21/CN24</f>
        <v>0.12898117366250642</v>
      </c>
      <c r="CO27" s="19">
        <f>CN27</f>
        <v>0.12898117366250642</v>
      </c>
      <c r="CP27" s="117" t="str">
        <f>IF(OR(CN27&gt;=0,CN27="INDETERMINADO"),"CUMPLE","NO CUMPLE")</f>
        <v>CUMPLE</v>
      </c>
      <c r="CQ27" s="117"/>
      <c r="CR27" s="9">
        <f>CR21/CR24</f>
        <v>0.13220529554432636</v>
      </c>
      <c r="CS27" s="19">
        <f>CR27</f>
        <v>0.13220529554432636</v>
      </c>
      <c r="CT27" s="117" t="str">
        <f>IF(OR(CR27&gt;=0,CR27="INDETERMINADO"),"CUMPLE","NO CUMPLE")</f>
        <v>CUMPLE</v>
      </c>
      <c r="CU27" s="117"/>
      <c r="CV27" s="89">
        <f>CV21/CV24</f>
        <v>0.29410140301063575</v>
      </c>
      <c r="CW27" s="89">
        <f>CV27</f>
        <v>0.29410140301063575</v>
      </c>
      <c r="CX27" s="119" t="str">
        <f>IF(OR(CV27&gt;=0,CV27="INDETERMINADO"),"CUMPLE","NO CUMPLE")</f>
        <v>CUMPLE</v>
      </c>
      <c r="CY27" s="120"/>
      <c r="CZ27" s="9">
        <f>CZ21/CZ24</f>
        <v>0.10696170398164143</v>
      </c>
      <c r="DA27" s="19">
        <f>CZ27</f>
        <v>0.10696170398164143</v>
      </c>
      <c r="DB27" s="117" t="str">
        <f>IF(OR(CZ27&gt;=0,CZ27="INDETERMINADO"),"CUMPLE","NO CUMPLE")</f>
        <v>CUMPLE</v>
      </c>
      <c r="DC27" s="117"/>
      <c r="DD27" s="89">
        <f>DD21/DD24</f>
        <v>1.9285518223905895E-2</v>
      </c>
      <c r="DE27" s="89">
        <f>DD27</f>
        <v>1.9285518223905895E-2</v>
      </c>
      <c r="DF27" s="119" t="str">
        <f>IF(OR(DD27&gt;=0,DD27="INDETERMINADO"),"CUMPLE","NO CUMPLE")</f>
        <v>CUMPLE</v>
      </c>
      <c r="DG27" s="120"/>
      <c r="DH27" s="89">
        <f>DH21/DH24</f>
        <v>4.4488441604956979E-3</v>
      </c>
      <c r="DI27" s="89">
        <f>DH27</f>
        <v>4.4488441604956979E-3</v>
      </c>
      <c r="DJ27" s="119" t="str">
        <f>IF(OR(DH27&gt;=0,DH27="INDETERMINADO"),"CUMPLE","NO CUMPLE")</f>
        <v>CUMPLE</v>
      </c>
      <c r="DK27" s="120"/>
      <c r="DL27" s="89">
        <f>DL21/DL24</f>
        <v>0.20100856705927772</v>
      </c>
      <c r="DM27" s="89">
        <f>DL27</f>
        <v>0.20100856705927772</v>
      </c>
      <c r="DN27" s="119" t="str">
        <f>IF(OR(DL27&gt;=0,DL27="INDETERMINADO"),"CUMPLE","NO CUMPLE")</f>
        <v>CUMPLE</v>
      </c>
      <c r="DO27" s="120"/>
      <c r="DP27" s="89">
        <f>DP21/DP24</f>
        <v>0.16806801127989934</v>
      </c>
      <c r="DQ27" s="89">
        <f>DP27</f>
        <v>0.16806801127989934</v>
      </c>
      <c r="DR27" s="119" t="str">
        <f>IF(OR(DP27&gt;=0,DP27="INDETERMINADO"),"CUMPLE","NO CUMPLE")</f>
        <v>CUMPLE</v>
      </c>
      <c r="DS27" s="120"/>
      <c r="DT27" s="89">
        <f>DT21/DT24</f>
        <v>8.7344444733188489E-2</v>
      </c>
      <c r="DU27" s="89">
        <f>DT27</f>
        <v>8.7344444733188489E-2</v>
      </c>
      <c r="DV27" s="119" t="str">
        <f>IF(OR(DT27&gt;=0,DT27="INDETERMINADO"),"CUMPLE","NO CUMPLE")</f>
        <v>CUMPLE</v>
      </c>
      <c r="DW27" s="120"/>
      <c r="DX27" s="89">
        <f>DX21/DX24</f>
        <v>0.32800793420545216</v>
      </c>
      <c r="DY27" s="89">
        <f>DX27</f>
        <v>0.32800793420545216</v>
      </c>
      <c r="DZ27" s="119" t="str">
        <f>IF(OR(DX27&gt;=0,DX27="INDETERMINADO"),"CUMPLE","NO CUMPLE")</f>
        <v>CUMPLE</v>
      </c>
      <c r="EA27" s="120"/>
      <c r="EB27" s="9">
        <f>EB21/EB24</f>
        <v>2.5759267685115134E-2</v>
      </c>
      <c r="EC27" s="19">
        <f>EB27</f>
        <v>2.5759267685115134E-2</v>
      </c>
      <c r="ED27" s="117" t="str">
        <f>IF(OR(EB27&gt;=0,EB27="INDETERMINADO"),"CUMPLE","NO CUMPLE")</f>
        <v>CUMPLE</v>
      </c>
      <c r="EE27" s="117"/>
      <c r="EF27" s="89">
        <f>EF21/EF24</f>
        <v>0.10272567433367465</v>
      </c>
      <c r="EG27" s="89">
        <f>EF27</f>
        <v>0.10272567433367465</v>
      </c>
      <c r="EH27" s="119" t="str">
        <f>IF(OR(EF27&gt;=0,EF27="INDETERMINADO"),"CUMPLE","NO CUMPLE")</f>
        <v>CUMPLE</v>
      </c>
      <c r="EI27" s="120"/>
      <c r="EJ27" s="9">
        <f>EJ21/EJ24</f>
        <v>6.7928044513643523E-2</v>
      </c>
      <c r="EK27" s="19">
        <f>EJ27</f>
        <v>6.7928044513643523E-2</v>
      </c>
      <c r="EL27" s="117" t="str">
        <f>IF(OR(EJ27&gt;=0,EJ27="INDETERMINADO"),"CUMPLE","NO CUMPLE")</f>
        <v>CUMPLE</v>
      </c>
      <c r="EM27" s="117"/>
      <c r="EN27" s="89">
        <f>EN21/EN24</f>
        <v>6.0674401166408772E-2</v>
      </c>
      <c r="EO27" s="89">
        <f>EN27</f>
        <v>6.0674401166408772E-2</v>
      </c>
      <c r="EP27" s="119" t="str">
        <f>IF(OR(EN27&gt;=0,EN27="INDETERMINADO"),"CUMPLE","NO CUMPLE")</f>
        <v>CUMPLE</v>
      </c>
      <c r="EQ27" s="120"/>
      <c r="ER27" s="89">
        <f>ER21/ER24</f>
        <v>0.15680530295206097</v>
      </c>
      <c r="ES27" s="89">
        <f>ER27</f>
        <v>0.15680530295206097</v>
      </c>
      <c r="ET27" s="119" t="str">
        <f>IF(OR(ER27&gt;=0,ER27="INDETERMINADO"),"CUMPLE","NO CUMPLE")</f>
        <v>CUMPLE</v>
      </c>
      <c r="EU27" s="120"/>
      <c r="EV27" s="9">
        <f>EV21/EV24</f>
        <v>0.21264828266685867</v>
      </c>
      <c r="EW27" s="19">
        <f>EV27</f>
        <v>0.21264828266685867</v>
      </c>
      <c r="EX27" s="117" t="str">
        <f>IF(OR(EV27&gt;=0,EV27="INDETERMINADO"),"CUMPLE","NO CUMPLE")</f>
        <v>CUMPLE</v>
      </c>
      <c r="EY27" s="117"/>
      <c r="EZ27" s="9">
        <f>EZ21/EZ24</f>
        <v>0.17427288265985896</v>
      </c>
      <c r="FA27" s="19">
        <f>EZ27</f>
        <v>0.17427288265985896</v>
      </c>
      <c r="FB27" s="117" t="str">
        <f>IF(OR(EZ27&gt;=0,EZ27="INDETERMINADO"),"CUMPLE","NO CUMPLE")</f>
        <v>CUMPLE</v>
      </c>
      <c r="FC27" s="117"/>
      <c r="FD27" s="89">
        <f>FD21/FD24</f>
        <v>4.8881934855268684E-2</v>
      </c>
      <c r="FE27" s="89">
        <f>FD27</f>
        <v>4.8881934855268684E-2</v>
      </c>
      <c r="FF27" s="119" t="str">
        <f>IF(OR(FD27&gt;=0,FD27="INDETERMINADO"),"CUMPLE","NO CUMPLE")</f>
        <v>CUMPLE</v>
      </c>
      <c r="FG27" s="120"/>
      <c r="FH27" s="9">
        <f>FH21/FH24</f>
        <v>1.341438096192892E-2</v>
      </c>
      <c r="FI27" s="19">
        <f>FH27</f>
        <v>1.341438096192892E-2</v>
      </c>
      <c r="FJ27" s="99" t="str">
        <f>IF(OR(FH27&gt;=0,FH27="INDETERMINADO"),"CUMPLE","NO CUMPLE")</f>
        <v>CUMPLE</v>
      </c>
      <c r="FK27" s="99"/>
      <c r="FL27" s="9">
        <f>FL21/FL24</f>
        <v>0.11897107586866817</v>
      </c>
      <c r="FM27" s="19">
        <f>FL27</f>
        <v>0.11897107586866817</v>
      </c>
      <c r="FN27" s="99" t="str">
        <f>IF(OR(FL27&gt;=0,FL27="INDETERMINADO"),"CUMPLE","NO CUMPLE")</f>
        <v>CUMPLE</v>
      </c>
      <c r="FO27" s="99"/>
      <c r="FP27" s="9">
        <f>FP21/FP24</f>
        <v>5.9021879839703716E-2</v>
      </c>
      <c r="FQ27" s="19">
        <f>FP27</f>
        <v>5.9021879839703716E-2</v>
      </c>
      <c r="FR27" s="99" t="str">
        <f>IF(OR(FP27&gt;=0,FP27="INDETERMINADO"),"CUMPLE","NO CUMPLE")</f>
        <v>CUMPLE</v>
      </c>
      <c r="FS27" s="99"/>
      <c r="FT27" s="9">
        <f>FT21/FT24</f>
        <v>6.1019833942064144E-2</v>
      </c>
      <c r="FU27" s="19">
        <f>FT27</f>
        <v>6.1019833942064144E-2</v>
      </c>
      <c r="FV27" s="99" t="str">
        <f>IF(OR(FT27&gt;=0,FT27="INDETERMINADO"),"CUMPLE","NO CUMPLE")</f>
        <v>CUMPLE</v>
      </c>
      <c r="FW27" s="99"/>
      <c r="FX27" s="9">
        <f>FX21/FX24</f>
        <v>7.5685071603006347E-4</v>
      </c>
      <c r="FY27" s="19">
        <f>FX27</f>
        <v>7.5685071603006347E-4</v>
      </c>
      <c r="FZ27" s="99" t="str">
        <f>IF(OR(FX27&gt;=0,FX27="INDETERMINADO"),"CUMPLE","NO CUMPLE")</f>
        <v>CUMPLE</v>
      </c>
      <c r="GA27" s="99"/>
      <c r="GB27" s="9">
        <f>GB21/GB24</f>
        <v>0.15831441090721757</v>
      </c>
      <c r="GC27" s="19">
        <f>GB27</f>
        <v>0.15831441090721757</v>
      </c>
      <c r="GD27" s="99" t="str">
        <f>IF(OR(GB27&gt;=0,GB27="INDETERMINADO"),"CUMPLE","NO CUMPLE")</f>
        <v>CUMPLE</v>
      </c>
      <c r="GE27" s="99"/>
      <c r="GF27" s="9">
        <f>GF21/GF24</f>
        <v>7.3011655426102301E-2</v>
      </c>
      <c r="GG27" s="19">
        <f>GF27</f>
        <v>7.3011655426102301E-2</v>
      </c>
      <c r="GH27" s="99" t="str">
        <f>IF(OR(GF27&gt;=0,GF27="INDETERMINADO"),"CUMPLE","NO CUMPLE")</f>
        <v>CUMPLE</v>
      </c>
      <c r="GI27" s="99"/>
      <c r="GJ27" s="9">
        <f>GJ21/GJ24</f>
        <v>0.18797404795614117</v>
      </c>
      <c r="GK27" s="19">
        <f>GJ27</f>
        <v>0.18797404795614117</v>
      </c>
      <c r="GL27" s="99" t="str">
        <f>IF(OR(GJ27&gt;=0,GJ27="INDETERMINADO"),"CUMPLE","NO CUMPLE")</f>
        <v>CUMPLE</v>
      </c>
      <c r="GM27" s="99"/>
      <c r="GN27" s="9">
        <f>GN21/GN24</f>
        <v>7.2778753285830597E-2</v>
      </c>
      <c r="GO27" s="19">
        <f>GN27</f>
        <v>7.2778753285830597E-2</v>
      </c>
      <c r="GP27" s="99" t="str">
        <f>IF(OR(GN27&gt;=0,GN27="INDETERMINADO"),"CUMPLE","NO CUMPLE")</f>
        <v>CUMPLE</v>
      </c>
      <c r="GQ27" s="99"/>
      <c r="GR27" s="9">
        <f>GR21/GR24</f>
        <v>0.23167064016174208</v>
      </c>
      <c r="GS27" s="19">
        <f>GR27</f>
        <v>0.23167064016174208</v>
      </c>
      <c r="GT27" s="99" t="str">
        <f>IF(OR(GR27&gt;=0,GR27="INDETERMINADO"),"CUMPLE","NO CUMPLE")</f>
        <v>CUMPLE</v>
      </c>
      <c r="GU27" s="99"/>
      <c r="GV27" s="9">
        <f>GV21/GV24</f>
        <v>0.1822858365181034</v>
      </c>
      <c r="GW27" s="19">
        <f>GV27</f>
        <v>0.1822858365181034</v>
      </c>
      <c r="GX27" s="99" t="str">
        <f>IF(OR(GV27&gt;=0,GV27="INDETERMINADO"),"CUMPLE","NO CUMPLE")</f>
        <v>CUMPLE</v>
      </c>
      <c r="GY27" s="99"/>
      <c r="GZ27" s="9">
        <f>GZ21/GZ24</f>
        <v>4.0165078107542655E-2</v>
      </c>
      <c r="HA27" s="19">
        <f>GZ27</f>
        <v>4.0165078107542655E-2</v>
      </c>
      <c r="HB27" s="99" t="str">
        <f>IF(OR(GZ27&gt;=0,GZ27="INDETERMINADO"),"CUMPLE","NO CUMPLE")</f>
        <v>CUMPLE</v>
      </c>
      <c r="HC27" s="99"/>
      <c r="HD27" s="9">
        <f>HD21/HD24</f>
        <v>2.4860040563283697E-2</v>
      </c>
      <c r="HE27" s="19">
        <f>HD27</f>
        <v>2.4860040563283697E-2</v>
      </c>
      <c r="HF27" s="99" t="str">
        <f>IF(OR(HD27&gt;=0,HD27="INDETERMINADO"),"CUMPLE","NO CUMPLE")</f>
        <v>CUMPLE</v>
      </c>
      <c r="HG27" s="99"/>
      <c r="HH27" s="9">
        <f>HH21/HH24</f>
        <v>0.83464497905717716</v>
      </c>
      <c r="HI27" s="19">
        <f>HH27</f>
        <v>0.83464497905717716</v>
      </c>
      <c r="HJ27" s="99" t="str">
        <f>IF(OR(HH27&gt;=0,HH27="INDETERMINADO"),"CUMPLE","NO CUMPLE")</f>
        <v>CUMPLE</v>
      </c>
      <c r="HK27" s="99"/>
      <c r="HL27" s="9">
        <f>HL21/HL24</f>
        <v>0.18403944246292106</v>
      </c>
      <c r="HM27" s="19">
        <f>HL27</f>
        <v>0.18403944246292106</v>
      </c>
      <c r="HN27" s="99" t="str">
        <f>IF(OR(HL27&gt;=0,HL27="INDETERMINADO"),"CUMPLE","NO CUMPLE")</f>
        <v>CUMPLE</v>
      </c>
      <c r="HO27" s="99"/>
      <c r="HP27" s="9">
        <f>HP21/HP24</f>
        <v>0.20808762796117061</v>
      </c>
      <c r="HQ27" s="19">
        <f>HP27</f>
        <v>0.20808762796117061</v>
      </c>
      <c r="HR27" s="99" t="str">
        <f>IF(OR(HP27&gt;=0,HP27="INDETERMINADO"),"CUMPLE","NO CUMPLE")</f>
        <v>CUMPLE</v>
      </c>
      <c r="HS27" s="99"/>
      <c r="HT27" s="9">
        <f>HT21/HT24</f>
        <v>1.5701271875613126E-2</v>
      </c>
      <c r="HU27" s="19">
        <f>HT27</f>
        <v>1.5701271875613126E-2</v>
      </c>
      <c r="HV27" s="99" t="str">
        <f>IF(OR(HT27&gt;=0,HT27="INDETERMINADO"),"CUMPLE","NO CUMPLE")</f>
        <v>CUMPLE</v>
      </c>
      <c r="HW27" s="99"/>
      <c r="HX27" s="9">
        <f>HX21/HX24</f>
        <v>0.23823149506378846</v>
      </c>
      <c r="HY27" s="19">
        <f>HX27</f>
        <v>0.23823149506378846</v>
      </c>
      <c r="HZ27" s="99" t="str">
        <f>IF(OR(HX27&gt;=0,HX27="INDETERMINADO"),"CUMPLE","NO CUMPLE")</f>
        <v>CUMPLE</v>
      </c>
      <c r="IA27" s="99"/>
      <c r="IB27" s="9">
        <f>IB21/IB24</f>
        <v>3.5455310064470939E-2</v>
      </c>
      <c r="IC27" s="19">
        <f>IB27</f>
        <v>3.5455310064470939E-2</v>
      </c>
      <c r="ID27" s="99" t="str">
        <f>IF(OR(IB27&gt;=0,IB27="INDETERMINADO"),"CUMPLE","NO CUMPLE")</f>
        <v>CUMPLE</v>
      </c>
      <c r="IE27" s="99"/>
      <c r="IF27" s="9">
        <f>IF21/IF24</f>
        <v>0.15770508911480877</v>
      </c>
      <c r="IG27" s="19">
        <f>IF27</f>
        <v>0.15770508911480877</v>
      </c>
      <c r="IH27" s="99" t="str">
        <f>IF(OR(IF27&gt;=0,IF27="INDETERMINADO"),"CUMPLE","NO CUMPLE")</f>
        <v>CUMPLE</v>
      </c>
      <c r="II27" s="99"/>
      <c r="IJ27" s="9">
        <v>0.67818678085042183</v>
      </c>
      <c r="IK27" s="19">
        <v>0.67818678085042183</v>
      </c>
      <c r="IL27" s="99" t="s">
        <v>36</v>
      </c>
      <c r="IM27" s="99"/>
      <c r="IN27" s="9">
        <v>0.1174667341779846</v>
      </c>
      <c r="IO27" s="19"/>
      <c r="IP27" s="99" t="s">
        <v>36</v>
      </c>
      <c r="IQ27" s="99"/>
      <c r="IR27" s="9">
        <v>8.7866729180656883E-2</v>
      </c>
      <c r="IS27" s="19"/>
      <c r="IT27" s="99" t="s">
        <v>36</v>
      </c>
      <c r="IU27" s="99"/>
      <c r="IV27" s="9">
        <v>0.20807648656872008</v>
      </c>
      <c r="IW27" s="19"/>
      <c r="IX27" s="99" t="s">
        <v>36</v>
      </c>
      <c r="IY27" s="99"/>
      <c r="IZ27" s="9">
        <v>6.2238988456206616E-2</v>
      </c>
      <c r="JA27" s="19"/>
      <c r="JB27" s="99" t="s">
        <v>36</v>
      </c>
      <c r="JC27" s="99"/>
      <c r="JD27" s="9">
        <v>0.1674290233329036</v>
      </c>
      <c r="JE27" s="19"/>
      <c r="JF27" s="99" t="s">
        <v>36</v>
      </c>
      <c r="JG27" s="99"/>
      <c r="JH27" s="9">
        <v>4.5282220566435258E-2</v>
      </c>
      <c r="JI27" s="19"/>
      <c r="JJ27" s="99" t="s">
        <v>36</v>
      </c>
      <c r="JK27" s="99"/>
      <c r="JL27" s="9">
        <v>0.17149912253182797</v>
      </c>
      <c r="JM27" s="19"/>
      <c r="JN27" s="99" t="s">
        <v>36</v>
      </c>
      <c r="JO27" s="99"/>
      <c r="JP27" s="9">
        <v>0.12885579855889612</v>
      </c>
      <c r="JQ27" s="19"/>
      <c r="JR27" s="99" t="s">
        <v>36</v>
      </c>
      <c r="JS27" s="99"/>
      <c r="JT27" s="9">
        <v>0.17149912253182797</v>
      </c>
      <c r="JU27" s="19"/>
      <c r="JV27" s="99" t="s">
        <v>36</v>
      </c>
      <c r="JW27" s="99"/>
      <c r="JX27" s="9">
        <v>0.24345664526660774</v>
      </c>
      <c r="JY27" s="19"/>
      <c r="JZ27" s="99" t="s">
        <v>36</v>
      </c>
      <c r="KA27" s="99"/>
      <c r="KB27" s="9">
        <v>0.31313133419454575</v>
      </c>
      <c r="KC27" s="19"/>
      <c r="KD27" s="99" t="s">
        <v>36</v>
      </c>
      <c r="KE27" s="99"/>
    </row>
    <row r="28" spans="1:339" x14ac:dyDescent="0.25">
      <c r="A28" s="67"/>
      <c r="B28" s="68"/>
      <c r="C28" s="68"/>
      <c r="D28" s="79"/>
      <c r="E28" s="2"/>
      <c r="F28" s="2"/>
      <c r="G28" s="80"/>
      <c r="H28" s="79"/>
      <c r="K28" s="80"/>
      <c r="L28" s="79"/>
      <c r="O28" s="80"/>
      <c r="P28" s="79"/>
      <c r="S28" s="80"/>
      <c r="T28" s="79"/>
      <c r="W28" s="80"/>
      <c r="X28" s="79"/>
      <c r="AA28" s="80"/>
      <c r="AB28" s="79"/>
      <c r="AE28" s="80"/>
      <c r="AF28" s="79"/>
      <c r="AI28" s="80"/>
      <c r="AJ28" s="79"/>
      <c r="AM28" s="80"/>
      <c r="AN28" s="79"/>
      <c r="AQ28" s="80"/>
      <c r="AR28" s="79"/>
      <c r="AU28" s="80"/>
      <c r="AV28" s="79"/>
      <c r="AY28" s="80"/>
      <c r="AZ28" s="79"/>
      <c r="BC28" s="80"/>
      <c r="BD28" s="79"/>
      <c r="BG28" s="80"/>
      <c r="BH28" s="79"/>
      <c r="BK28" s="80"/>
      <c r="BL28" s="79"/>
      <c r="BO28" s="80"/>
      <c r="BP28" s="79"/>
      <c r="BS28" s="80"/>
      <c r="BT28" s="79"/>
      <c r="BW28" s="80"/>
      <c r="BX28" s="79"/>
      <c r="CA28" s="80"/>
      <c r="CB28" s="79"/>
      <c r="CE28" s="80"/>
      <c r="CF28" s="84"/>
      <c r="CG28" s="84"/>
      <c r="CH28" s="84"/>
      <c r="CI28" s="84"/>
      <c r="CJ28" s="84"/>
      <c r="CK28" s="84"/>
      <c r="CL28" s="84"/>
      <c r="CM28" s="84"/>
      <c r="CN28" s="84"/>
      <c r="CO28" s="84"/>
      <c r="CP28" s="84"/>
      <c r="CQ28" s="84"/>
      <c r="CR28" s="84"/>
      <c r="CS28" s="84"/>
      <c r="CT28" s="84"/>
      <c r="CU28" s="84"/>
      <c r="CV28" s="84"/>
      <c r="CW28" s="84"/>
      <c r="CX28" s="84"/>
      <c r="CY28" s="84"/>
      <c r="CZ28" s="84"/>
      <c r="DA28" s="84"/>
      <c r="DB28" s="84"/>
      <c r="DC28" s="84"/>
      <c r="DD28" s="84"/>
      <c r="DE28" s="84"/>
      <c r="DF28" s="84"/>
      <c r="DG28" s="84"/>
      <c r="DH28" s="84"/>
      <c r="DI28" s="84"/>
      <c r="DJ28" s="84"/>
      <c r="DK28" s="84"/>
      <c r="DL28" s="84"/>
      <c r="DM28" s="84"/>
      <c r="DN28" s="84"/>
      <c r="DO28" s="84"/>
      <c r="DP28" s="84"/>
      <c r="DQ28" s="84"/>
      <c r="DR28" s="84"/>
      <c r="DS28" s="84"/>
      <c r="DT28" s="84"/>
      <c r="DU28" s="84"/>
      <c r="DV28" s="84"/>
      <c r="DW28" s="84"/>
      <c r="DX28" s="84"/>
      <c r="DY28" s="84"/>
      <c r="DZ28" s="84"/>
      <c r="EA28" s="84"/>
      <c r="EB28" s="84"/>
      <c r="EC28" s="84"/>
      <c r="ED28" s="84"/>
      <c r="EE28" s="84"/>
      <c r="EF28" s="84"/>
      <c r="EG28" s="84"/>
      <c r="EH28" s="84"/>
      <c r="EI28" s="84"/>
      <c r="EJ28" s="84"/>
      <c r="EK28" s="84"/>
      <c r="EL28" s="84"/>
      <c r="EM28" s="84"/>
      <c r="EN28" s="84"/>
      <c r="EO28" s="84"/>
      <c r="EP28" s="84"/>
      <c r="EQ28" s="84"/>
      <c r="ER28" s="84"/>
      <c r="ES28" s="84"/>
      <c r="ET28" s="84"/>
      <c r="EU28" s="84"/>
      <c r="EV28" s="84"/>
      <c r="EW28" s="84"/>
      <c r="EX28" s="84"/>
      <c r="EY28" s="84"/>
      <c r="EZ28" s="84"/>
      <c r="FA28" s="84"/>
      <c r="FB28" s="84"/>
      <c r="FC28" s="84"/>
      <c r="FD28" s="84"/>
      <c r="FE28" s="84"/>
      <c r="FF28" s="84"/>
      <c r="FG28" s="84"/>
      <c r="FH28" s="81"/>
      <c r="FI28" s="82"/>
      <c r="FJ28" s="83"/>
      <c r="FK28" s="83"/>
      <c r="FL28" s="81"/>
      <c r="FM28" s="82"/>
      <c r="FN28" s="83"/>
      <c r="FO28" s="83"/>
      <c r="FP28" s="81"/>
      <c r="FQ28" s="82"/>
      <c r="FR28" s="83"/>
      <c r="FS28" s="83"/>
      <c r="FT28" s="81"/>
      <c r="FU28" s="82"/>
      <c r="FV28" s="83"/>
      <c r="FW28" s="83"/>
      <c r="FX28" s="81"/>
      <c r="FY28" s="82"/>
      <c r="FZ28" s="83"/>
      <c r="GA28" s="83"/>
      <c r="GB28" s="81"/>
      <c r="GC28" s="82"/>
      <c r="GD28" s="83"/>
      <c r="GE28" s="83"/>
      <c r="GF28" s="81"/>
      <c r="GG28" s="82"/>
      <c r="GH28" s="83"/>
      <c r="GI28" s="83"/>
      <c r="GJ28" s="81"/>
      <c r="GK28" s="82"/>
      <c r="GL28" s="83"/>
      <c r="GM28" s="83"/>
      <c r="GN28" s="81"/>
      <c r="GO28" s="82"/>
      <c r="GP28" s="83"/>
      <c r="GQ28" s="83"/>
      <c r="GR28" s="81"/>
      <c r="GS28" s="82"/>
      <c r="GT28" s="83"/>
      <c r="GU28" s="83"/>
      <c r="GV28" s="81"/>
      <c r="GW28" s="82"/>
      <c r="GX28" s="83"/>
      <c r="GY28" s="83"/>
      <c r="GZ28" s="81"/>
      <c r="HA28" s="82"/>
      <c r="HB28" s="83"/>
      <c r="HC28" s="83"/>
      <c r="HD28" s="81"/>
      <c r="HE28" s="82"/>
      <c r="HF28" s="83"/>
      <c r="HG28" s="83"/>
      <c r="HH28" s="81"/>
      <c r="HI28" s="82"/>
      <c r="HJ28" s="83"/>
      <c r="HK28" s="83"/>
      <c r="HL28" s="81"/>
      <c r="HM28" s="82"/>
      <c r="HN28" s="83"/>
      <c r="HO28" s="83"/>
      <c r="HP28" s="81"/>
      <c r="HQ28" s="82"/>
      <c r="HR28" s="83"/>
      <c r="HS28" s="83"/>
      <c r="HT28" s="81"/>
      <c r="HU28" s="82"/>
      <c r="HV28" s="83"/>
      <c r="HW28" s="83"/>
      <c r="HX28" s="81"/>
      <c r="HY28" s="82"/>
      <c r="HZ28" s="83"/>
      <c r="IA28" s="83"/>
      <c r="IB28" s="81"/>
      <c r="IC28" s="82"/>
      <c r="ID28" s="83"/>
      <c r="IE28" s="83"/>
      <c r="IF28" s="81"/>
      <c r="IG28" s="82"/>
      <c r="IH28" s="83"/>
      <c r="II28" s="83"/>
      <c r="IJ28" s="81"/>
      <c r="IK28" s="82"/>
      <c r="IL28" s="83"/>
      <c r="IM28" s="83"/>
      <c r="IN28" s="81"/>
      <c r="IO28" s="82"/>
      <c r="IP28" s="83"/>
      <c r="IQ28" s="83"/>
      <c r="IR28" s="81"/>
      <c r="IS28" s="82"/>
      <c r="IT28" s="83"/>
      <c r="IU28" s="83"/>
      <c r="IV28" s="81"/>
      <c r="IW28" s="82"/>
      <c r="IX28" s="83"/>
      <c r="IY28" s="83"/>
      <c r="IZ28" s="81"/>
      <c r="JA28" s="82"/>
      <c r="JB28" s="83"/>
      <c r="JC28" s="83"/>
      <c r="JD28" s="81"/>
      <c r="JE28" s="82"/>
      <c r="JF28" s="83"/>
      <c r="JG28" s="83"/>
      <c r="JH28" s="81"/>
      <c r="JI28" s="82"/>
      <c r="JJ28" s="83"/>
      <c r="JK28" s="83"/>
      <c r="JL28" s="81"/>
      <c r="JM28" s="82"/>
      <c r="JN28" s="83"/>
      <c r="JO28" s="83"/>
      <c r="JP28" s="81"/>
      <c r="JQ28" s="82"/>
      <c r="JR28" s="83"/>
      <c r="JS28" s="83"/>
      <c r="JT28" s="81"/>
      <c r="JU28" s="82"/>
      <c r="JV28" s="83"/>
      <c r="JW28" s="83"/>
      <c r="JX28" s="81"/>
      <c r="JY28" s="82"/>
      <c r="JZ28" s="83"/>
      <c r="KA28" s="83"/>
    </row>
    <row r="29" spans="1:339" ht="33.75" customHeight="1" thickBot="1" x14ac:dyDescent="0.3">
      <c r="A29" s="150" t="s">
        <v>20</v>
      </c>
      <c r="B29" s="150"/>
      <c r="C29" s="151"/>
      <c r="D29" s="95" t="s">
        <v>37</v>
      </c>
      <c r="E29" s="96"/>
      <c r="F29" s="96"/>
      <c r="G29" s="97"/>
      <c r="H29" s="92" t="s">
        <v>36</v>
      </c>
      <c r="I29" s="93"/>
      <c r="J29" s="93"/>
      <c r="K29" s="94"/>
      <c r="L29" s="92" t="s">
        <v>36</v>
      </c>
      <c r="M29" s="93"/>
      <c r="N29" s="93"/>
      <c r="O29" s="94"/>
      <c r="P29" s="92" t="s">
        <v>36</v>
      </c>
      <c r="Q29" s="93"/>
      <c r="R29" s="93"/>
      <c r="S29" s="94"/>
      <c r="T29" s="92" t="s">
        <v>36</v>
      </c>
      <c r="U29" s="93"/>
      <c r="V29" s="93"/>
      <c r="W29" s="94"/>
      <c r="X29" s="92" t="s">
        <v>36</v>
      </c>
      <c r="Y29" s="93"/>
      <c r="Z29" s="93"/>
      <c r="AA29" s="94"/>
      <c r="AB29" s="92" t="s">
        <v>36</v>
      </c>
      <c r="AC29" s="93"/>
      <c r="AD29" s="93"/>
      <c r="AE29" s="94"/>
      <c r="AF29" s="92" t="s">
        <v>36</v>
      </c>
      <c r="AG29" s="93"/>
      <c r="AH29" s="93"/>
      <c r="AI29" s="94"/>
      <c r="AJ29" s="92" t="s">
        <v>36</v>
      </c>
      <c r="AK29" s="93"/>
      <c r="AL29" s="93"/>
      <c r="AM29" s="94"/>
      <c r="AN29" s="95" t="s">
        <v>37</v>
      </c>
      <c r="AO29" s="96"/>
      <c r="AP29" s="96"/>
      <c r="AQ29" s="97"/>
      <c r="AR29" s="92" t="s">
        <v>36</v>
      </c>
      <c r="AS29" s="93"/>
      <c r="AT29" s="93"/>
      <c r="AU29" s="94"/>
      <c r="AV29" s="92" t="s">
        <v>36</v>
      </c>
      <c r="AW29" s="93"/>
      <c r="AX29" s="93"/>
      <c r="AY29" s="94"/>
      <c r="AZ29" s="92" t="s">
        <v>36</v>
      </c>
      <c r="BA29" s="93"/>
      <c r="BB29" s="93"/>
      <c r="BC29" s="94"/>
      <c r="BD29" s="92" t="s">
        <v>36</v>
      </c>
      <c r="BE29" s="93"/>
      <c r="BF29" s="93"/>
      <c r="BG29" s="94"/>
      <c r="BH29" s="92" t="s">
        <v>36</v>
      </c>
      <c r="BI29" s="93"/>
      <c r="BJ29" s="93"/>
      <c r="BK29" s="94"/>
      <c r="BL29" s="92" t="s">
        <v>36</v>
      </c>
      <c r="BM29" s="93"/>
      <c r="BN29" s="93"/>
      <c r="BO29" s="94"/>
      <c r="BP29" s="92" t="s">
        <v>36</v>
      </c>
      <c r="BQ29" s="93"/>
      <c r="BR29" s="93"/>
      <c r="BS29" s="94"/>
      <c r="BT29" s="92" t="s">
        <v>36</v>
      </c>
      <c r="BU29" s="93"/>
      <c r="BV29" s="93"/>
      <c r="BW29" s="94"/>
      <c r="BX29" s="92" t="s">
        <v>36</v>
      </c>
      <c r="BY29" s="93"/>
      <c r="BZ29" s="93"/>
      <c r="CA29" s="94"/>
      <c r="CB29" s="92" t="s">
        <v>36</v>
      </c>
      <c r="CC29" s="93"/>
      <c r="CD29" s="93"/>
      <c r="CE29" s="94"/>
      <c r="CF29" s="92" t="s">
        <v>36</v>
      </c>
      <c r="CG29" s="93"/>
      <c r="CH29" s="93"/>
      <c r="CI29" s="94"/>
      <c r="CJ29" s="92" t="s">
        <v>36</v>
      </c>
      <c r="CK29" s="93"/>
      <c r="CL29" s="93"/>
      <c r="CM29" s="94"/>
      <c r="CN29" s="92" t="s">
        <v>36</v>
      </c>
      <c r="CO29" s="93"/>
      <c r="CP29" s="93"/>
      <c r="CQ29" s="94"/>
      <c r="CR29" s="92" t="s">
        <v>36</v>
      </c>
      <c r="CS29" s="93"/>
      <c r="CT29" s="93"/>
      <c r="CU29" s="94"/>
      <c r="CV29" s="92" t="s">
        <v>36</v>
      </c>
      <c r="CW29" s="93"/>
      <c r="CX29" s="93"/>
      <c r="CY29" s="94"/>
      <c r="CZ29" s="92" t="s">
        <v>36</v>
      </c>
      <c r="DA29" s="93"/>
      <c r="DB29" s="93"/>
      <c r="DC29" s="94"/>
      <c r="DD29" s="92" t="s">
        <v>36</v>
      </c>
      <c r="DE29" s="93"/>
      <c r="DF29" s="93"/>
      <c r="DG29" s="94"/>
      <c r="DH29" s="92" t="s">
        <v>36</v>
      </c>
      <c r="DI29" s="93"/>
      <c r="DJ29" s="93"/>
      <c r="DK29" s="94"/>
      <c r="DL29" s="92" t="s">
        <v>36</v>
      </c>
      <c r="DM29" s="93"/>
      <c r="DN29" s="93"/>
      <c r="DO29" s="94"/>
      <c r="DP29" s="92" t="s">
        <v>36</v>
      </c>
      <c r="DQ29" s="93"/>
      <c r="DR29" s="93"/>
      <c r="DS29" s="94"/>
      <c r="DT29" s="92" t="s">
        <v>36</v>
      </c>
      <c r="DU29" s="93"/>
      <c r="DV29" s="93"/>
      <c r="DW29" s="94"/>
      <c r="DX29" s="92" t="s">
        <v>36</v>
      </c>
      <c r="DY29" s="93"/>
      <c r="DZ29" s="93"/>
      <c r="EA29" s="94"/>
      <c r="EB29" s="92" t="s">
        <v>36</v>
      </c>
      <c r="EC29" s="93"/>
      <c r="ED29" s="93"/>
      <c r="EE29" s="94"/>
      <c r="EF29" s="92" t="s">
        <v>36</v>
      </c>
      <c r="EG29" s="93"/>
      <c r="EH29" s="93"/>
      <c r="EI29" s="94"/>
      <c r="EJ29" s="92" t="s">
        <v>36</v>
      </c>
      <c r="EK29" s="93"/>
      <c r="EL29" s="93"/>
      <c r="EM29" s="94"/>
      <c r="EN29" s="92" t="s">
        <v>36</v>
      </c>
      <c r="EO29" s="93"/>
      <c r="EP29" s="93"/>
      <c r="EQ29" s="94"/>
      <c r="ER29" s="92" t="s">
        <v>36</v>
      </c>
      <c r="ES29" s="93"/>
      <c r="ET29" s="93"/>
      <c r="EU29" s="94"/>
      <c r="EV29" s="92" t="s">
        <v>36</v>
      </c>
      <c r="EW29" s="93"/>
      <c r="EX29" s="93"/>
      <c r="EY29" s="94"/>
      <c r="EZ29" s="92" t="s">
        <v>36</v>
      </c>
      <c r="FA29" s="93"/>
      <c r="FB29" s="93"/>
      <c r="FC29" s="94"/>
      <c r="FD29" s="92" t="s">
        <v>36</v>
      </c>
      <c r="FE29" s="93"/>
      <c r="FF29" s="93"/>
      <c r="FG29" s="94"/>
      <c r="FH29" s="92" t="s">
        <v>36</v>
      </c>
      <c r="FI29" s="93"/>
      <c r="FJ29" s="93"/>
      <c r="FK29" s="94"/>
      <c r="FL29" s="92" t="s">
        <v>36</v>
      </c>
      <c r="FM29" s="93"/>
      <c r="FN29" s="93"/>
      <c r="FO29" s="94"/>
      <c r="FP29" s="92" t="s">
        <v>36</v>
      </c>
      <c r="FQ29" s="93"/>
      <c r="FR29" s="93"/>
      <c r="FS29" s="94"/>
      <c r="FT29" s="92" t="s">
        <v>36</v>
      </c>
      <c r="FU29" s="93"/>
      <c r="FV29" s="93"/>
      <c r="FW29" s="94"/>
      <c r="FX29" s="92" t="s">
        <v>36</v>
      </c>
      <c r="FY29" s="93"/>
      <c r="FZ29" s="93"/>
      <c r="GA29" s="94"/>
      <c r="GB29" s="92" t="s">
        <v>36</v>
      </c>
      <c r="GC29" s="93"/>
      <c r="GD29" s="93"/>
      <c r="GE29" s="94"/>
      <c r="GF29" s="92" t="s">
        <v>36</v>
      </c>
      <c r="GG29" s="93"/>
      <c r="GH29" s="93"/>
      <c r="GI29" s="94"/>
      <c r="GJ29" s="92" t="s">
        <v>36</v>
      </c>
      <c r="GK29" s="93"/>
      <c r="GL29" s="93"/>
      <c r="GM29" s="94"/>
      <c r="GN29" s="92" t="s">
        <v>36</v>
      </c>
      <c r="GO29" s="93"/>
      <c r="GP29" s="93"/>
      <c r="GQ29" s="94"/>
      <c r="GR29" s="92" t="s">
        <v>36</v>
      </c>
      <c r="GS29" s="93"/>
      <c r="GT29" s="93"/>
      <c r="GU29" s="94"/>
      <c r="GV29" s="92" t="s">
        <v>36</v>
      </c>
      <c r="GW29" s="93"/>
      <c r="GX29" s="93"/>
      <c r="GY29" s="94"/>
      <c r="GZ29" s="92" t="s">
        <v>36</v>
      </c>
      <c r="HA29" s="93"/>
      <c r="HB29" s="93"/>
      <c r="HC29" s="94"/>
      <c r="HD29" s="92" t="s">
        <v>36</v>
      </c>
      <c r="HE29" s="93"/>
      <c r="HF29" s="93"/>
      <c r="HG29" s="94"/>
      <c r="HH29" s="92" t="s">
        <v>36</v>
      </c>
      <c r="HI29" s="93"/>
      <c r="HJ29" s="93"/>
      <c r="HK29" s="94"/>
      <c r="HL29" s="92" t="s">
        <v>36</v>
      </c>
      <c r="HM29" s="93"/>
      <c r="HN29" s="93"/>
      <c r="HO29" s="94"/>
      <c r="HP29" s="92" t="s">
        <v>36</v>
      </c>
      <c r="HQ29" s="93"/>
      <c r="HR29" s="93"/>
      <c r="HS29" s="94"/>
      <c r="HT29" s="92" t="s">
        <v>36</v>
      </c>
      <c r="HU29" s="93"/>
      <c r="HV29" s="93"/>
      <c r="HW29" s="94"/>
      <c r="HX29" s="92" t="s">
        <v>36</v>
      </c>
      <c r="HY29" s="93"/>
      <c r="HZ29" s="93"/>
      <c r="IA29" s="94"/>
      <c r="IB29" s="92" t="s">
        <v>36</v>
      </c>
      <c r="IC29" s="93"/>
      <c r="ID29" s="93"/>
      <c r="IE29" s="94"/>
      <c r="IF29" s="92" t="s">
        <v>36</v>
      </c>
      <c r="IG29" s="93"/>
      <c r="IH29" s="93"/>
      <c r="II29" s="94"/>
      <c r="IJ29" s="95" t="s">
        <v>37</v>
      </c>
      <c r="IK29" s="96"/>
      <c r="IL29" s="96"/>
      <c r="IM29" s="97"/>
      <c r="IN29" s="92" t="s">
        <v>36</v>
      </c>
      <c r="IO29" s="93"/>
      <c r="IP29" s="93"/>
      <c r="IQ29" s="94"/>
      <c r="IR29" s="92" t="s">
        <v>36</v>
      </c>
      <c r="IS29" s="93"/>
      <c r="IT29" s="93"/>
      <c r="IU29" s="94"/>
      <c r="IV29" s="92" t="s">
        <v>36</v>
      </c>
      <c r="IW29" s="93"/>
      <c r="IX29" s="93"/>
      <c r="IY29" s="94"/>
      <c r="IZ29" s="92" t="s">
        <v>36</v>
      </c>
      <c r="JA29" s="93"/>
      <c r="JB29" s="93"/>
      <c r="JC29" s="94"/>
      <c r="JD29" s="92" t="s">
        <v>36</v>
      </c>
      <c r="JE29" s="93"/>
      <c r="JF29" s="93"/>
      <c r="JG29" s="94"/>
      <c r="JH29" s="92" t="s">
        <v>36</v>
      </c>
      <c r="JI29" s="93"/>
      <c r="JJ29" s="93"/>
      <c r="JK29" s="94"/>
      <c r="JL29" s="92" t="s">
        <v>36</v>
      </c>
      <c r="JM29" s="93"/>
      <c r="JN29" s="93"/>
      <c r="JO29" s="94"/>
      <c r="JP29" s="92" t="s">
        <v>36</v>
      </c>
      <c r="JQ29" s="93"/>
      <c r="JR29" s="93"/>
      <c r="JS29" s="94"/>
      <c r="JT29" s="92" t="s">
        <v>36</v>
      </c>
      <c r="JU29" s="93"/>
      <c r="JV29" s="93"/>
      <c r="JW29" s="94"/>
      <c r="JX29" s="92" t="s">
        <v>36</v>
      </c>
      <c r="JY29" s="93"/>
      <c r="JZ29" s="93"/>
      <c r="KA29" s="94"/>
      <c r="KB29" s="95" t="s">
        <v>37</v>
      </c>
      <c r="KC29" s="96"/>
      <c r="KD29" s="96"/>
      <c r="KE29" s="97"/>
    </row>
    <row r="31" spans="1:339" x14ac:dyDescent="0.3"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</row>
    <row r="32" spans="1:339" ht="183.6" customHeight="1" x14ac:dyDescent="0.3">
      <c r="A32" s="152" t="s">
        <v>207</v>
      </c>
      <c r="B32" s="152"/>
      <c r="C32" s="152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</row>
    <row r="33" spans="1:339" s="6" customFormat="1" ht="168.95" customHeight="1" x14ac:dyDescent="0.3">
      <c r="D33" s="5"/>
      <c r="E33" s="5"/>
      <c r="F33" s="5"/>
      <c r="G33" s="5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</row>
    <row r="34" spans="1:339" x14ac:dyDescent="0.3"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</row>
    <row r="35" spans="1:339" x14ac:dyDescent="0.3"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</row>
    <row r="36" spans="1:339" x14ac:dyDescent="0.3"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</row>
    <row r="37" spans="1:339" x14ac:dyDescent="0.3"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</row>
    <row r="38" spans="1:339" x14ac:dyDescent="0.3">
      <c r="A38" s="149"/>
      <c r="B38" s="149"/>
      <c r="C38" s="149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</row>
    <row r="39" spans="1:339" x14ac:dyDescent="0.3"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</row>
    <row r="40" spans="1:339" x14ac:dyDescent="0.3"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</row>
    <row r="41" spans="1:339" x14ac:dyDescent="0.3"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</row>
    <row r="42" spans="1:339" x14ac:dyDescent="0.3"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</row>
    <row r="43" spans="1:339" x14ac:dyDescent="0.3"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</row>
    <row r="44" spans="1:339" x14ac:dyDescent="0.3"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</row>
    <row r="45" spans="1:339" x14ac:dyDescent="0.3"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</row>
    <row r="52" spans="288:339" x14ac:dyDescent="0.3">
      <c r="KB52" s="6"/>
      <c r="KC52" s="6"/>
      <c r="KD52" s="6"/>
      <c r="KE52" s="6"/>
      <c r="KF52" s="6"/>
      <c r="KG52" s="6"/>
      <c r="KH52" s="6"/>
      <c r="KI52" s="6"/>
      <c r="KJ52" s="6"/>
      <c r="KK52" s="6"/>
      <c r="KL52" s="6"/>
      <c r="KM52" s="6"/>
      <c r="KN52" s="6"/>
      <c r="KO52" s="6"/>
      <c r="KP52" s="6"/>
      <c r="KQ52" s="6"/>
      <c r="KR52" s="6"/>
      <c r="KS52" s="6"/>
      <c r="KT52" s="6"/>
      <c r="KU52" s="6"/>
      <c r="KV52" s="6"/>
      <c r="KW52" s="6"/>
      <c r="KX52" s="6"/>
      <c r="KY52" s="6"/>
      <c r="KZ52" s="6"/>
      <c r="LA52" s="6"/>
      <c r="LB52" s="6"/>
      <c r="LC52" s="6"/>
      <c r="LD52" s="6"/>
      <c r="LE52" s="6"/>
      <c r="LF52" s="6"/>
      <c r="LG52" s="6"/>
      <c r="LH52" s="6"/>
      <c r="LI52" s="6"/>
      <c r="LJ52" s="6"/>
      <c r="LK52" s="6"/>
      <c r="LL52" s="6"/>
      <c r="LM52" s="6"/>
      <c r="LN52" s="6"/>
      <c r="LO52" s="6"/>
      <c r="LP52" s="6"/>
      <c r="LQ52" s="6"/>
      <c r="LR52" s="6"/>
      <c r="LS52" s="6"/>
      <c r="LT52" s="6"/>
      <c r="LU52" s="6"/>
      <c r="LV52" s="6"/>
      <c r="LW52" s="6"/>
      <c r="LX52" s="6"/>
      <c r="LY52" s="6"/>
      <c r="LZ52" s="6"/>
      <c r="MA52" s="6"/>
    </row>
  </sheetData>
  <mergeCells count="1254">
    <mergeCell ref="JR21:JS22"/>
    <mergeCell ref="JR27:JS27"/>
    <mergeCell ref="JU21:JU22"/>
    <mergeCell ref="JV21:JW22"/>
    <mergeCell ref="JV27:JW27"/>
    <mergeCell ref="JZ12:KA12"/>
    <mergeCell ref="JY23:JY24"/>
    <mergeCell ref="JZ23:KA24"/>
    <mergeCell ref="JZ25:KA25"/>
    <mergeCell ref="JZ27:KA27"/>
    <mergeCell ref="KD12:KE12"/>
    <mergeCell ref="KC23:KC24"/>
    <mergeCell ref="KD23:KE24"/>
    <mergeCell ref="KD25:KE25"/>
    <mergeCell ref="KD27:KE27"/>
    <mergeCell ref="A20:KE20"/>
    <mergeCell ref="A13:KE13"/>
    <mergeCell ref="FF27:FG27"/>
    <mergeCell ref="EX25:EY25"/>
    <mergeCell ref="EX27:EY27"/>
    <mergeCell ref="FB27:FC27"/>
    <mergeCell ref="DB27:DC27"/>
    <mergeCell ref="DF27:DG27"/>
    <mergeCell ref="DJ27:DK27"/>
    <mergeCell ref="DN27:DO27"/>
    <mergeCell ref="DR27:DS27"/>
    <mergeCell ref="DV27:DW27"/>
    <mergeCell ref="DZ27:EA27"/>
    <mergeCell ref="CH27:CI27"/>
    <mergeCell ref="CL27:CM27"/>
    <mergeCell ref="CP27:CQ27"/>
    <mergeCell ref="CT27:CU27"/>
    <mergeCell ref="JB27:JC27"/>
    <mergeCell ref="JF26:JG26"/>
    <mergeCell ref="JF27:JG27"/>
    <mergeCell ref="JJ26:JK26"/>
    <mergeCell ref="JJ27:JK27"/>
    <mergeCell ref="JN12:JO12"/>
    <mergeCell ref="JN27:JO27"/>
    <mergeCell ref="FJ12:FK12"/>
    <mergeCell ref="FN12:FO12"/>
    <mergeCell ref="FR12:FS12"/>
    <mergeCell ref="FV12:FW12"/>
    <mergeCell ref="FZ12:GA12"/>
    <mergeCell ref="GD12:GE12"/>
    <mergeCell ref="GH12:GI12"/>
    <mergeCell ref="GL12:GM12"/>
    <mergeCell ref="GP12:GQ12"/>
    <mergeCell ref="GT12:GU12"/>
    <mergeCell ref="GX12:GY12"/>
    <mergeCell ref="HB12:HC12"/>
    <mergeCell ref="HF12:HG12"/>
    <mergeCell ref="HJ12:HK12"/>
    <mergeCell ref="HN12:HO12"/>
    <mergeCell ref="HR12:HS12"/>
    <mergeCell ref="HV12:HW12"/>
    <mergeCell ref="HZ12:IA12"/>
    <mergeCell ref="ID12:IE12"/>
    <mergeCell ref="IH12:II12"/>
    <mergeCell ref="HZ16:IA17"/>
    <mergeCell ref="IC16:IC17"/>
    <mergeCell ref="ID16:IE17"/>
    <mergeCell ref="IG16:IG17"/>
    <mergeCell ref="IH16:II17"/>
    <mergeCell ref="FD9:FG10"/>
    <mergeCell ref="FD11:FG11"/>
    <mergeCell ref="FF12:FG12"/>
    <mergeCell ref="FE14:FE15"/>
    <mergeCell ref="FF14:FG15"/>
    <mergeCell ref="FE16:FE17"/>
    <mergeCell ref="FF16:FG17"/>
    <mergeCell ref="FE18:FE19"/>
    <mergeCell ref="FF18:FG19"/>
    <mergeCell ref="FE21:FE22"/>
    <mergeCell ref="FF21:FG22"/>
    <mergeCell ref="FE23:FE24"/>
    <mergeCell ref="FF23:FG24"/>
    <mergeCell ref="FF25:FG25"/>
    <mergeCell ref="FF26:FG26"/>
    <mergeCell ref="FB21:FC22"/>
    <mergeCell ref="FA23:FA24"/>
    <mergeCell ref="FB23:FC24"/>
    <mergeCell ref="FB25:FC25"/>
    <mergeCell ref="FB26:FC26"/>
    <mergeCell ref="EV9:EY10"/>
    <mergeCell ref="EZ9:FC10"/>
    <mergeCell ref="EV11:EY11"/>
    <mergeCell ref="EZ11:FC11"/>
    <mergeCell ref="EX12:EY12"/>
    <mergeCell ref="FB12:FC12"/>
    <mergeCell ref="FA14:FA15"/>
    <mergeCell ref="FB14:FC15"/>
    <mergeCell ref="FA16:FA17"/>
    <mergeCell ref="FB16:FC17"/>
    <mergeCell ref="FA18:FA19"/>
    <mergeCell ref="FB18:FC19"/>
    <mergeCell ref="FA21:FA22"/>
    <mergeCell ref="ED27:EE27"/>
    <mergeCell ref="EH27:EI27"/>
    <mergeCell ref="EL27:EM27"/>
    <mergeCell ref="EP27:EQ27"/>
    <mergeCell ref="ET27:EU27"/>
    <mergeCell ref="EX23:EY24"/>
    <mergeCell ref="EP18:EQ19"/>
    <mergeCell ref="EH26:EI26"/>
    <mergeCell ref="EK14:EK15"/>
    <mergeCell ref="EL14:EM15"/>
    <mergeCell ref="EK16:EK17"/>
    <mergeCell ref="EL16:EM17"/>
    <mergeCell ref="EK18:EK19"/>
    <mergeCell ref="EL18:EM19"/>
    <mergeCell ref="EK21:EK22"/>
    <mergeCell ref="EL21:EM22"/>
    <mergeCell ref="EK23:EK24"/>
    <mergeCell ref="EL23:EM24"/>
    <mergeCell ref="EL26:EM26"/>
    <mergeCell ref="A8:KE8"/>
    <mergeCell ref="EX26:EY26"/>
    <mergeCell ref="EP26:EQ26"/>
    <mergeCell ref="EN29:EQ29"/>
    <mergeCell ref="ES14:ES15"/>
    <mergeCell ref="ET14:EU15"/>
    <mergeCell ref="ES16:ES17"/>
    <mergeCell ref="ET16:EU17"/>
    <mergeCell ref="ES18:ES19"/>
    <mergeCell ref="ET18:EU19"/>
    <mergeCell ref="ES21:ES22"/>
    <mergeCell ref="ET21:EU22"/>
    <mergeCell ref="ES23:ES24"/>
    <mergeCell ref="ET23:EU24"/>
    <mergeCell ref="ET26:EU26"/>
    <mergeCell ref="ER29:EU29"/>
    <mergeCell ref="EO14:EO15"/>
    <mergeCell ref="EP14:EQ15"/>
    <mergeCell ref="EO16:EO17"/>
    <mergeCell ref="EP16:EQ17"/>
    <mergeCell ref="EO18:EO19"/>
    <mergeCell ref="EV29:EY29"/>
    <mergeCell ref="EW14:EW15"/>
    <mergeCell ref="EX14:EY15"/>
    <mergeCell ref="EW16:EW17"/>
    <mergeCell ref="EX16:EY17"/>
    <mergeCell ref="EW18:EW19"/>
    <mergeCell ref="EX18:EY19"/>
    <mergeCell ref="EW21:EW22"/>
    <mergeCell ref="EX21:EY22"/>
    <mergeCell ref="EW23:EW24"/>
    <mergeCell ref="EZ29:FC29"/>
    <mergeCell ref="EG14:EG15"/>
    <mergeCell ref="EH14:EI15"/>
    <mergeCell ref="EG16:EG17"/>
    <mergeCell ref="EH16:EI17"/>
    <mergeCell ref="EG21:EG22"/>
    <mergeCell ref="EH21:EI22"/>
    <mergeCell ref="EG23:EG24"/>
    <mergeCell ref="EH23:EI24"/>
    <mergeCell ref="EG18:EG19"/>
    <mergeCell ref="EO21:EO22"/>
    <mergeCell ref="EP21:EQ22"/>
    <mergeCell ref="EO23:EO24"/>
    <mergeCell ref="EP23:EQ24"/>
    <mergeCell ref="EH18:EI19"/>
    <mergeCell ref="EF29:EI29"/>
    <mergeCell ref="EC14:EC15"/>
    <mergeCell ref="ED14:EE15"/>
    <mergeCell ref="EC16:EC17"/>
    <mergeCell ref="ED16:EE17"/>
    <mergeCell ref="EC18:EC19"/>
    <mergeCell ref="ED18:EE19"/>
    <mergeCell ref="EC21:EC22"/>
    <mergeCell ref="ED21:EE22"/>
    <mergeCell ref="EC23:EC24"/>
    <mergeCell ref="ED23:EE24"/>
    <mergeCell ref="ED26:EE26"/>
    <mergeCell ref="EB29:EE29"/>
    <mergeCell ref="DZ25:EA25"/>
    <mergeCell ref="ED25:EE25"/>
    <mergeCell ref="DY14:DY15"/>
    <mergeCell ref="DZ14:EA15"/>
    <mergeCell ref="DY16:DY17"/>
    <mergeCell ref="DZ16:EA17"/>
    <mergeCell ref="DY18:DY19"/>
    <mergeCell ref="DZ18:EA19"/>
    <mergeCell ref="AJ29:AM29"/>
    <mergeCell ref="AX26:AY26"/>
    <mergeCell ref="BH29:BK29"/>
    <mergeCell ref="AT26:AU26"/>
    <mergeCell ref="BB26:BC26"/>
    <mergeCell ref="BF26:BG26"/>
    <mergeCell ref="BJ26:BK26"/>
    <mergeCell ref="AN29:AQ29"/>
    <mergeCell ref="AO21:AO22"/>
    <mergeCell ref="AP21:AQ22"/>
    <mergeCell ref="AO23:AO24"/>
    <mergeCell ref="AP23:AQ24"/>
    <mergeCell ref="AP26:AQ26"/>
    <mergeCell ref="AL25:AM25"/>
    <mergeCell ref="DY21:DY22"/>
    <mergeCell ref="DZ21:EA22"/>
    <mergeCell ref="DY23:DY24"/>
    <mergeCell ref="DZ23:EA24"/>
    <mergeCell ref="DZ26:EA26"/>
    <mergeCell ref="DX29:EA29"/>
    <mergeCell ref="CX27:CY27"/>
    <mergeCell ref="AT18:AU19"/>
    <mergeCell ref="AS21:AS22"/>
    <mergeCell ref="AT21:AU22"/>
    <mergeCell ref="BI14:BI15"/>
    <mergeCell ref="BJ14:BK15"/>
    <mergeCell ref="BI16:BI17"/>
    <mergeCell ref="BJ16:BK17"/>
    <mergeCell ref="BI18:BI19"/>
    <mergeCell ref="BJ18:BK19"/>
    <mergeCell ref="AZ29:BC29"/>
    <mergeCell ref="BE23:BE24"/>
    <mergeCell ref="BF23:BG24"/>
    <mergeCell ref="BD29:BG29"/>
    <mergeCell ref="BE16:BE17"/>
    <mergeCell ref="BF16:BG17"/>
    <mergeCell ref="BE18:BE19"/>
    <mergeCell ref="BF18:BG19"/>
    <mergeCell ref="BE21:BE22"/>
    <mergeCell ref="BF21:BG22"/>
    <mergeCell ref="BE14:BE15"/>
    <mergeCell ref="BF14:BG15"/>
    <mergeCell ref="BF25:BG25"/>
    <mergeCell ref="BJ25:BK25"/>
    <mergeCell ref="BI21:BI22"/>
    <mergeCell ref="BJ21:BK22"/>
    <mergeCell ref="BI23:BI24"/>
    <mergeCell ref="BJ23:BK24"/>
    <mergeCell ref="BA14:BA15"/>
    <mergeCell ref="BB14:BC15"/>
    <mergeCell ref="BA16:BA17"/>
    <mergeCell ref="BB16:BC17"/>
    <mergeCell ref="BA18:BA19"/>
    <mergeCell ref="BB18:BC19"/>
    <mergeCell ref="AR29:AU29"/>
    <mergeCell ref="AG14:AG15"/>
    <mergeCell ref="AX14:AY15"/>
    <mergeCell ref="AW16:AW17"/>
    <mergeCell ref="AX16:AY17"/>
    <mergeCell ref="AW18:AW19"/>
    <mergeCell ref="AX18:AY19"/>
    <mergeCell ref="AO14:AO15"/>
    <mergeCell ref="AP14:AQ15"/>
    <mergeCell ref="AO16:AO17"/>
    <mergeCell ref="AP16:AQ17"/>
    <mergeCell ref="AO18:AO19"/>
    <mergeCell ref="AP18:AQ19"/>
    <mergeCell ref="AS14:AS15"/>
    <mergeCell ref="AT14:AU15"/>
    <mergeCell ref="AT23:AU24"/>
    <mergeCell ref="AF29:AI29"/>
    <mergeCell ref="AT25:AU25"/>
    <mergeCell ref="AX25:AY25"/>
    <mergeCell ref="AP27:AQ27"/>
    <mergeCell ref="AT27:AU27"/>
    <mergeCell ref="AX27:AY27"/>
    <mergeCell ref="AW14:AW15"/>
    <mergeCell ref="AV29:AY29"/>
    <mergeCell ref="BA21:BA22"/>
    <mergeCell ref="BB21:BC22"/>
    <mergeCell ref="BA23:BA24"/>
    <mergeCell ref="BB23:BC24"/>
    <mergeCell ref="AW21:AW22"/>
    <mergeCell ref="AX21:AY22"/>
    <mergeCell ref="AW23:AW24"/>
    <mergeCell ref="AX23:AY24"/>
    <mergeCell ref="AS16:AS17"/>
    <mergeCell ref="AT16:AU17"/>
    <mergeCell ref="AS18:AS19"/>
    <mergeCell ref="AH14:AI15"/>
    <mergeCell ref="AG16:AG17"/>
    <mergeCell ref="AH16:AI17"/>
    <mergeCell ref="AG18:AG19"/>
    <mergeCell ref="AH18:AI19"/>
    <mergeCell ref="AG21:AG22"/>
    <mergeCell ref="AH21:AI22"/>
    <mergeCell ref="AG23:AG24"/>
    <mergeCell ref="AH23:AI24"/>
    <mergeCell ref="AK14:AK15"/>
    <mergeCell ref="AL14:AM15"/>
    <mergeCell ref="AK16:AK17"/>
    <mergeCell ref="AL16:AM17"/>
    <mergeCell ref="AK18:AK19"/>
    <mergeCell ref="AL18:AM19"/>
    <mergeCell ref="AS23:AS24"/>
    <mergeCell ref="AL21:AM22"/>
    <mergeCell ref="AL23:AM24"/>
    <mergeCell ref="AK21:AK22"/>
    <mergeCell ref="AK23:AK24"/>
    <mergeCell ref="Z26:AA26"/>
    <mergeCell ref="AD26:AE26"/>
    <mergeCell ref="AH26:AI26"/>
    <mergeCell ref="AC14:AC15"/>
    <mergeCell ref="AD14:AE15"/>
    <mergeCell ref="AC16:AC17"/>
    <mergeCell ref="AD16:AE17"/>
    <mergeCell ref="AC18:AC19"/>
    <mergeCell ref="AD18:AE19"/>
    <mergeCell ref="AC21:AC22"/>
    <mergeCell ref="AD21:AE22"/>
    <mergeCell ref="AH27:AI27"/>
    <mergeCell ref="AL27:AM27"/>
    <mergeCell ref="Y14:Y15"/>
    <mergeCell ref="Z14:AA15"/>
    <mergeCell ref="Y16:Y17"/>
    <mergeCell ref="Z16:AA17"/>
    <mergeCell ref="U23:U24"/>
    <mergeCell ref="V23:W24"/>
    <mergeCell ref="V14:W15"/>
    <mergeCell ref="U16:U17"/>
    <mergeCell ref="V16:W17"/>
    <mergeCell ref="R26:S26"/>
    <mergeCell ref="V26:W26"/>
    <mergeCell ref="AB29:AE29"/>
    <mergeCell ref="T29:W29"/>
    <mergeCell ref="U14:U15"/>
    <mergeCell ref="Z25:AA25"/>
    <mergeCell ref="AD25:AE25"/>
    <mergeCell ref="Z27:AA27"/>
    <mergeCell ref="AD27:AE27"/>
    <mergeCell ref="Y23:Y24"/>
    <mergeCell ref="Z23:AA24"/>
    <mergeCell ref="X29:AA29"/>
    <mergeCell ref="AC23:AC24"/>
    <mergeCell ref="AD23:AE24"/>
    <mergeCell ref="Y18:Y19"/>
    <mergeCell ref="Z18:AA19"/>
    <mergeCell ref="Y21:Y22"/>
    <mergeCell ref="Z21:AA22"/>
    <mergeCell ref="L29:O29"/>
    <mergeCell ref="N26:O26"/>
    <mergeCell ref="U18:U19"/>
    <mergeCell ref="V18:W19"/>
    <mergeCell ref="U21:U22"/>
    <mergeCell ref="V21:W22"/>
    <mergeCell ref="M18:M19"/>
    <mergeCell ref="N18:O19"/>
    <mergeCell ref="M23:M24"/>
    <mergeCell ref="N23:O24"/>
    <mergeCell ref="M21:M22"/>
    <mergeCell ref="N21:O22"/>
    <mergeCell ref="Q14:Q15"/>
    <mergeCell ref="R14:S15"/>
    <mergeCell ref="Q16:Q17"/>
    <mergeCell ref="R16:S17"/>
    <mergeCell ref="Q18:Q19"/>
    <mergeCell ref="R18:S19"/>
    <mergeCell ref="Q21:Q22"/>
    <mergeCell ref="R21:S22"/>
    <mergeCell ref="M14:M15"/>
    <mergeCell ref="N14:O15"/>
    <mergeCell ref="M16:M17"/>
    <mergeCell ref="N16:O17"/>
    <mergeCell ref="R25:S25"/>
    <mergeCell ref="V25:W25"/>
    <mergeCell ref="N27:O27"/>
    <mergeCell ref="R27:S27"/>
    <mergeCell ref="V27:W27"/>
    <mergeCell ref="P29:S29"/>
    <mergeCell ref="Q23:Q24"/>
    <mergeCell ref="R23:S24"/>
    <mergeCell ref="E14:E15"/>
    <mergeCell ref="F14:G15"/>
    <mergeCell ref="H9:K10"/>
    <mergeCell ref="H11:K11"/>
    <mergeCell ref="J12:K12"/>
    <mergeCell ref="I14:I15"/>
    <mergeCell ref="J14:K15"/>
    <mergeCell ref="A11:C11"/>
    <mergeCell ref="D11:G11"/>
    <mergeCell ref="I23:I24"/>
    <mergeCell ref="J23:K24"/>
    <mergeCell ref="A38:C38"/>
    <mergeCell ref="A29:C29"/>
    <mergeCell ref="D29:G29"/>
    <mergeCell ref="A32:C32"/>
    <mergeCell ref="A23:A24"/>
    <mergeCell ref="B23:B24"/>
    <mergeCell ref="E23:E24"/>
    <mergeCell ref="F23:G24"/>
    <mergeCell ref="A18:A19"/>
    <mergeCell ref="B18:B19"/>
    <mergeCell ref="E18:E19"/>
    <mergeCell ref="F18:G19"/>
    <mergeCell ref="A21:A22"/>
    <mergeCell ref="B21:B22"/>
    <mergeCell ref="E21:E22"/>
    <mergeCell ref="F21:G22"/>
    <mergeCell ref="F25:G25"/>
    <mergeCell ref="A26:A27"/>
    <mergeCell ref="F27:G27"/>
    <mergeCell ref="J27:K27"/>
    <mergeCell ref="N12:O12"/>
    <mergeCell ref="H29:K29"/>
    <mergeCell ref="I16:I17"/>
    <mergeCell ref="J16:K17"/>
    <mergeCell ref="I18:I19"/>
    <mergeCell ref="J18:K19"/>
    <mergeCell ref="I21:I22"/>
    <mergeCell ref="J21:K22"/>
    <mergeCell ref="A1:G1"/>
    <mergeCell ref="C3:G3"/>
    <mergeCell ref="C4:G4"/>
    <mergeCell ref="C5:G5"/>
    <mergeCell ref="C6:G6"/>
    <mergeCell ref="A2:G2"/>
    <mergeCell ref="A3:B3"/>
    <mergeCell ref="A4:B4"/>
    <mergeCell ref="A5:B5"/>
    <mergeCell ref="A6:B6"/>
    <mergeCell ref="F26:G26"/>
    <mergeCell ref="J26:K26"/>
    <mergeCell ref="J25:K25"/>
    <mergeCell ref="N25:O25"/>
    <mergeCell ref="A7:G7"/>
    <mergeCell ref="E16:E17"/>
    <mergeCell ref="A9:C10"/>
    <mergeCell ref="D9:G10"/>
    <mergeCell ref="F12:G12"/>
    <mergeCell ref="F16:G17"/>
    <mergeCell ref="A16:A17"/>
    <mergeCell ref="B16:B17"/>
    <mergeCell ref="A14:A15"/>
    <mergeCell ref="B14:B15"/>
    <mergeCell ref="BN21:BO22"/>
    <mergeCell ref="BM23:BM24"/>
    <mergeCell ref="BN23:BO24"/>
    <mergeCell ref="BM18:BM19"/>
    <mergeCell ref="BN18:BO19"/>
    <mergeCell ref="BU21:BU22"/>
    <mergeCell ref="BV21:BW22"/>
    <mergeCell ref="BU23:BU24"/>
    <mergeCell ref="BV23:BW24"/>
    <mergeCell ref="BL29:BO29"/>
    <mergeCell ref="BQ14:BQ15"/>
    <mergeCell ref="BR14:BS15"/>
    <mergeCell ref="BQ16:BQ17"/>
    <mergeCell ref="BR16:BS17"/>
    <mergeCell ref="BQ18:BQ19"/>
    <mergeCell ref="BR18:BS19"/>
    <mergeCell ref="BQ21:BQ22"/>
    <mergeCell ref="BR21:BS22"/>
    <mergeCell ref="BQ23:BQ24"/>
    <mergeCell ref="BR23:BS24"/>
    <mergeCell ref="BR26:BS26"/>
    <mergeCell ref="BP29:BS29"/>
    <mergeCell ref="BM14:BM15"/>
    <mergeCell ref="BN14:BO15"/>
    <mergeCell ref="BM16:BM17"/>
    <mergeCell ref="BN16:BO17"/>
    <mergeCell ref="BM21:BM22"/>
    <mergeCell ref="BN25:BO25"/>
    <mergeCell ref="BR25:BS25"/>
    <mergeCell ref="BY14:BY15"/>
    <mergeCell ref="BZ14:CA15"/>
    <mergeCell ref="BY16:BY17"/>
    <mergeCell ref="BZ16:CA17"/>
    <mergeCell ref="BY18:BY19"/>
    <mergeCell ref="BZ18:CA19"/>
    <mergeCell ref="BY21:BY22"/>
    <mergeCell ref="BZ21:CA22"/>
    <mergeCell ref="BY23:BY24"/>
    <mergeCell ref="BZ23:CA24"/>
    <mergeCell ref="BZ26:CA26"/>
    <mergeCell ref="BX29:CA29"/>
    <mergeCell ref="BT9:BW10"/>
    <mergeCell ref="BT11:BW11"/>
    <mergeCell ref="BV12:BW12"/>
    <mergeCell ref="BU14:BU15"/>
    <mergeCell ref="BV14:BW15"/>
    <mergeCell ref="BU16:BU17"/>
    <mergeCell ref="BV16:BW17"/>
    <mergeCell ref="BU18:BU19"/>
    <mergeCell ref="BV18:BW19"/>
    <mergeCell ref="CK23:CK24"/>
    <mergeCell ref="CL23:CM24"/>
    <mergeCell ref="CL26:CM26"/>
    <mergeCell ref="CD26:CE26"/>
    <mergeCell ref="CB29:CE29"/>
    <mergeCell ref="CG21:CG22"/>
    <mergeCell ref="CH21:CI22"/>
    <mergeCell ref="CG23:CG24"/>
    <mergeCell ref="CH23:CI24"/>
    <mergeCell ref="CH26:CI26"/>
    <mergeCell ref="CF29:CI29"/>
    <mergeCell ref="CD21:CE22"/>
    <mergeCell ref="CC23:CC24"/>
    <mergeCell ref="CD23:CE24"/>
    <mergeCell ref="CH25:CI25"/>
    <mergeCell ref="CL25:CM25"/>
    <mergeCell ref="CJ29:CM29"/>
    <mergeCell ref="CD25:CE25"/>
    <mergeCell ref="CC21:CC22"/>
    <mergeCell ref="CK14:CK15"/>
    <mergeCell ref="CL14:CM15"/>
    <mergeCell ref="CK16:CK17"/>
    <mergeCell ref="CL16:CM17"/>
    <mergeCell ref="CK18:CK19"/>
    <mergeCell ref="CN9:CQ10"/>
    <mergeCell ref="CN11:CQ11"/>
    <mergeCell ref="CP12:CQ12"/>
    <mergeCell ref="CO14:CO15"/>
    <mergeCell ref="CP14:CQ15"/>
    <mergeCell ref="CO16:CO17"/>
    <mergeCell ref="CP16:CQ17"/>
    <mergeCell ref="CO18:CO19"/>
    <mergeCell ref="CP18:CQ19"/>
    <mergeCell ref="CL18:CM19"/>
    <mergeCell ref="CD18:CE19"/>
    <mergeCell ref="CK21:CK22"/>
    <mergeCell ref="CL21:CM22"/>
    <mergeCell ref="CG14:CG15"/>
    <mergeCell ref="CH14:CI15"/>
    <mergeCell ref="CG16:CG17"/>
    <mergeCell ref="CH16:CI17"/>
    <mergeCell ref="CG18:CG19"/>
    <mergeCell ref="CH18:CI19"/>
    <mergeCell ref="CB9:CE10"/>
    <mergeCell ref="CB11:CE11"/>
    <mergeCell ref="CD12:CE12"/>
    <mergeCell ref="CC14:CC15"/>
    <mergeCell ref="CD14:CE15"/>
    <mergeCell ref="CC16:CC17"/>
    <mergeCell ref="CD16:CE17"/>
    <mergeCell ref="CC18:CC19"/>
    <mergeCell ref="CW18:CW19"/>
    <mergeCell ref="CX18:CY19"/>
    <mergeCell ref="CR9:CU10"/>
    <mergeCell ref="CR11:CU11"/>
    <mergeCell ref="CT12:CU12"/>
    <mergeCell ref="CS14:CS15"/>
    <mergeCell ref="CT14:CU15"/>
    <mergeCell ref="CS16:CS17"/>
    <mergeCell ref="CT16:CU17"/>
    <mergeCell ref="CS18:CS19"/>
    <mergeCell ref="CT18:CU19"/>
    <mergeCell ref="CO21:CO22"/>
    <mergeCell ref="CP21:CQ22"/>
    <mergeCell ref="CO23:CO24"/>
    <mergeCell ref="CP23:CQ24"/>
    <mergeCell ref="CP26:CQ26"/>
    <mergeCell ref="CN29:CQ29"/>
    <mergeCell ref="DE16:DE17"/>
    <mergeCell ref="DF16:DG17"/>
    <mergeCell ref="DE18:DE19"/>
    <mergeCell ref="DF18:DG19"/>
    <mergeCell ref="DA14:DA15"/>
    <mergeCell ref="DB14:DC15"/>
    <mergeCell ref="DA16:DA17"/>
    <mergeCell ref="DB16:DC17"/>
    <mergeCell ref="DA18:DA19"/>
    <mergeCell ref="DB18:DC19"/>
    <mergeCell ref="DA21:DA22"/>
    <mergeCell ref="DB21:DC22"/>
    <mergeCell ref="DA23:DA24"/>
    <mergeCell ref="DB23:DC24"/>
    <mergeCell ref="DB26:DC26"/>
    <mergeCell ref="CT26:CU26"/>
    <mergeCell ref="CR29:CU29"/>
    <mergeCell ref="CW21:CW22"/>
    <mergeCell ref="CX21:CY22"/>
    <mergeCell ref="CW23:CW24"/>
    <mergeCell ref="CX23:CY24"/>
    <mergeCell ref="CX26:CY26"/>
    <mergeCell ref="CV29:CY29"/>
    <mergeCell ref="CT21:CU22"/>
    <mergeCell ref="CS23:CS24"/>
    <mergeCell ref="CT23:CU24"/>
    <mergeCell ref="CS21:CS22"/>
    <mergeCell ref="CT25:CU25"/>
    <mergeCell ref="CW14:CW15"/>
    <mergeCell ref="CX14:CY15"/>
    <mergeCell ref="CW16:CW17"/>
    <mergeCell ref="CX16:CY17"/>
    <mergeCell ref="DM14:DM15"/>
    <mergeCell ref="DN14:DO15"/>
    <mergeCell ref="DM16:DM17"/>
    <mergeCell ref="DN16:DO17"/>
    <mergeCell ref="DM18:DM19"/>
    <mergeCell ref="DN18:DO19"/>
    <mergeCell ref="DP29:DS29"/>
    <mergeCell ref="DJ14:DK15"/>
    <mergeCell ref="DI16:DI17"/>
    <mergeCell ref="DJ16:DK17"/>
    <mergeCell ref="DI21:DI22"/>
    <mergeCell ref="DJ21:DK22"/>
    <mergeCell ref="DI23:DI24"/>
    <mergeCell ref="DJ23:DK24"/>
    <mergeCell ref="CZ29:DC29"/>
    <mergeCell ref="DE21:DE22"/>
    <mergeCell ref="DF21:DG22"/>
    <mergeCell ref="DE23:DE24"/>
    <mergeCell ref="DF23:DG24"/>
    <mergeCell ref="DF26:DG26"/>
    <mergeCell ref="DD29:DG29"/>
    <mergeCell ref="DH29:DK29"/>
    <mergeCell ref="DM21:DM22"/>
    <mergeCell ref="DN21:DO22"/>
    <mergeCell ref="DM23:DM24"/>
    <mergeCell ref="DN23:DO24"/>
    <mergeCell ref="DN26:DO26"/>
    <mergeCell ref="DL29:DO29"/>
    <mergeCell ref="DB25:DC25"/>
    <mergeCell ref="DF25:DG25"/>
    <mergeCell ref="DE14:DE15"/>
    <mergeCell ref="DF14:DG15"/>
    <mergeCell ref="BB25:BC25"/>
    <mergeCell ref="CP25:CQ25"/>
    <mergeCell ref="DT29:DW29"/>
    <mergeCell ref="DQ14:DQ15"/>
    <mergeCell ref="DR14:DS15"/>
    <mergeCell ref="DQ16:DQ17"/>
    <mergeCell ref="DR16:DS17"/>
    <mergeCell ref="DQ18:DQ19"/>
    <mergeCell ref="DR18:DS19"/>
    <mergeCell ref="DI18:DI19"/>
    <mergeCell ref="DJ18:DK19"/>
    <mergeCell ref="DQ21:DQ22"/>
    <mergeCell ref="DR21:DS22"/>
    <mergeCell ref="DQ23:DQ24"/>
    <mergeCell ref="DR23:DS24"/>
    <mergeCell ref="DU14:DU15"/>
    <mergeCell ref="DV14:DW15"/>
    <mergeCell ref="DI14:DI15"/>
    <mergeCell ref="DU21:DU22"/>
    <mergeCell ref="DV21:DW22"/>
    <mergeCell ref="DU23:DU24"/>
    <mergeCell ref="DV23:DW24"/>
    <mergeCell ref="DV26:DW26"/>
    <mergeCell ref="DU16:DU17"/>
    <mergeCell ref="DV25:DW25"/>
    <mergeCell ref="DJ25:DK25"/>
    <mergeCell ref="DN25:DO25"/>
    <mergeCell ref="DR25:DS25"/>
    <mergeCell ref="DR26:DS26"/>
    <mergeCell ref="DJ26:DK26"/>
    <mergeCell ref="BB27:BC27"/>
    <mergeCell ref="BF27:BG27"/>
    <mergeCell ref="AH12:AI12"/>
    <mergeCell ref="Z12:AA12"/>
    <mergeCell ref="V12:W12"/>
    <mergeCell ref="R12:S12"/>
    <mergeCell ref="AD12:AE12"/>
    <mergeCell ref="AL12:AM12"/>
    <mergeCell ref="AP12:AQ12"/>
    <mergeCell ref="BV26:BW26"/>
    <mergeCell ref="BN26:BO26"/>
    <mergeCell ref="ET12:EU12"/>
    <mergeCell ref="EP12:EQ12"/>
    <mergeCell ref="EL12:EM12"/>
    <mergeCell ref="EH12:EI12"/>
    <mergeCell ref="ED12:EE12"/>
    <mergeCell ref="DZ12:EA12"/>
    <mergeCell ref="DV12:DW12"/>
    <mergeCell ref="DR12:DS12"/>
    <mergeCell ref="BR12:BS12"/>
    <mergeCell ref="BN12:BO12"/>
    <mergeCell ref="EH25:EI25"/>
    <mergeCell ref="EL25:EM25"/>
    <mergeCell ref="EP25:EQ25"/>
    <mergeCell ref="ET25:EU25"/>
    <mergeCell ref="CX25:CY25"/>
    <mergeCell ref="DJ12:DK12"/>
    <mergeCell ref="DV16:DW17"/>
    <mergeCell ref="DU18:DU19"/>
    <mergeCell ref="DV18:DW19"/>
    <mergeCell ref="BV25:BW25"/>
    <mergeCell ref="BZ25:CA25"/>
    <mergeCell ref="AH25:AI25"/>
    <mergeCell ref="AP25:AQ25"/>
    <mergeCell ref="CF9:CI10"/>
    <mergeCell ref="CF11:CI11"/>
    <mergeCell ref="EN11:EQ11"/>
    <mergeCell ref="EN9:EQ10"/>
    <mergeCell ref="ER11:EU11"/>
    <mergeCell ref="ER9:EU10"/>
    <mergeCell ref="EF11:EI11"/>
    <mergeCell ref="EF9:EI10"/>
    <mergeCell ref="EJ11:EM11"/>
    <mergeCell ref="EJ9:EM10"/>
    <mergeCell ref="BJ12:BK12"/>
    <mergeCell ref="BF12:BG12"/>
    <mergeCell ref="BB12:BC12"/>
    <mergeCell ref="AX12:AY12"/>
    <mergeCell ref="AT12:AU12"/>
    <mergeCell ref="DF12:DG12"/>
    <mergeCell ref="CZ9:DC10"/>
    <mergeCell ref="CZ11:DC11"/>
    <mergeCell ref="DB12:DC12"/>
    <mergeCell ref="CX12:CY12"/>
    <mergeCell ref="CH12:CI12"/>
    <mergeCell ref="DL9:DO10"/>
    <mergeCell ref="DL11:DO11"/>
    <mergeCell ref="DN12:DO12"/>
    <mergeCell ref="CJ9:CM10"/>
    <mergeCell ref="CJ11:CM11"/>
    <mergeCell ref="CL12:CM12"/>
    <mergeCell ref="BX9:CA10"/>
    <mergeCell ref="BX11:CA11"/>
    <mergeCell ref="BZ12:CA12"/>
    <mergeCell ref="P11:S11"/>
    <mergeCell ref="L11:O11"/>
    <mergeCell ref="L9:O10"/>
    <mergeCell ref="P9:S10"/>
    <mergeCell ref="BL11:BO11"/>
    <mergeCell ref="BL9:BO10"/>
    <mergeCell ref="BP11:BS11"/>
    <mergeCell ref="BP9:BS10"/>
    <mergeCell ref="AR11:AU11"/>
    <mergeCell ref="AR9:AU10"/>
    <mergeCell ref="AV11:AY11"/>
    <mergeCell ref="AV9:AY10"/>
    <mergeCell ref="AB9:AE10"/>
    <mergeCell ref="X11:AA11"/>
    <mergeCell ref="X9:AA10"/>
    <mergeCell ref="AF11:AI11"/>
    <mergeCell ref="AF9:AI10"/>
    <mergeCell ref="AB11:AE11"/>
    <mergeCell ref="AJ9:AM10"/>
    <mergeCell ref="AJ11:AM11"/>
    <mergeCell ref="AN9:AQ10"/>
    <mergeCell ref="AN11:AQ11"/>
    <mergeCell ref="BD11:BG11"/>
    <mergeCell ref="BD9:BG10"/>
    <mergeCell ref="BH11:BK11"/>
    <mergeCell ref="BH9:BK10"/>
    <mergeCell ref="AZ11:BC11"/>
    <mergeCell ref="AZ9:BC10"/>
    <mergeCell ref="GJ9:GM10"/>
    <mergeCell ref="GN9:GQ10"/>
    <mergeCell ref="GR9:GU10"/>
    <mergeCell ref="GV9:GY10"/>
    <mergeCell ref="GZ9:HC10"/>
    <mergeCell ref="HD9:HG10"/>
    <mergeCell ref="HH9:HK10"/>
    <mergeCell ref="HL9:HO10"/>
    <mergeCell ref="HP9:HS10"/>
    <mergeCell ref="GB9:GE10"/>
    <mergeCell ref="GF9:GI10"/>
    <mergeCell ref="FT9:FW10"/>
    <mergeCell ref="FX9:GA10"/>
    <mergeCell ref="FL9:FO10"/>
    <mergeCell ref="FP9:FS10"/>
    <mergeCell ref="FH9:FK10"/>
    <mergeCell ref="T11:W11"/>
    <mergeCell ref="T9:W10"/>
    <mergeCell ref="DX11:EA11"/>
    <mergeCell ref="DX9:EA10"/>
    <mergeCell ref="EB11:EE11"/>
    <mergeCell ref="EB9:EE10"/>
    <mergeCell ref="DT11:DW11"/>
    <mergeCell ref="DT9:DW10"/>
    <mergeCell ref="DP11:DS11"/>
    <mergeCell ref="DP9:DS10"/>
    <mergeCell ref="DH9:DK10"/>
    <mergeCell ref="DH11:DK11"/>
    <mergeCell ref="DD9:DG10"/>
    <mergeCell ref="DD11:DG11"/>
    <mergeCell ref="CV9:CY10"/>
    <mergeCell ref="CV11:CY11"/>
    <mergeCell ref="KB9:KE10"/>
    <mergeCell ref="FH11:FK11"/>
    <mergeCell ref="FL11:FO11"/>
    <mergeCell ref="FP11:FS11"/>
    <mergeCell ref="FT11:FW11"/>
    <mergeCell ref="FX11:GA11"/>
    <mergeCell ref="GB11:GE11"/>
    <mergeCell ref="GF11:GI11"/>
    <mergeCell ref="GJ11:GM11"/>
    <mergeCell ref="GN11:GQ11"/>
    <mergeCell ref="GR11:GU11"/>
    <mergeCell ref="GV11:GY11"/>
    <mergeCell ref="GZ11:HC11"/>
    <mergeCell ref="HD11:HG11"/>
    <mergeCell ref="HH11:HK11"/>
    <mergeCell ref="HL11:HO11"/>
    <mergeCell ref="HP11:HS11"/>
    <mergeCell ref="HT11:HW11"/>
    <mergeCell ref="HX11:IA11"/>
    <mergeCell ref="IB11:IE11"/>
    <mergeCell ref="JX9:KA10"/>
    <mergeCell ref="JH9:JK10"/>
    <mergeCell ref="JL9:JO10"/>
    <mergeCell ref="JP9:JS10"/>
    <mergeCell ref="JT9:JW10"/>
    <mergeCell ref="HT9:HW10"/>
    <mergeCell ref="HX9:IA10"/>
    <mergeCell ref="IB9:IE10"/>
    <mergeCell ref="IF9:II10"/>
    <mergeCell ref="IV11:IY11"/>
    <mergeCell ref="IZ11:JC11"/>
    <mergeCell ref="JD11:JG11"/>
    <mergeCell ref="JX11:KA11"/>
    <mergeCell ref="KB11:KE11"/>
    <mergeCell ref="JH11:JK11"/>
    <mergeCell ref="JL11:JO11"/>
    <mergeCell ref="JP11:JS11"/>
    <mergeCell ref="JT11:JW11"/>
    <mergeCell ref="IF11:II11"/>
    <mergeCell ref="JR12:JS12"/>
    <mergeCell ref="GO14:GO15"/>
    <mergeCell ref="GP14:GQ15"/>
    <mergeCell ref="GS14:GS15"/>
    <mergeCell ref="GT14:GU15"/>
    <mergeCell ref="GW14:GW15"/>
    <mergeCell ref="GX14:GY15"/>
    <mergeCell ref="HA14:HA15"/>
    <mergeCell ref="HB14:HC15"/>
    <mergeCell ref="HE14:HE15"/>
    <mergeCell ref="JZ14:KA15"/>
    <mergeCell ref="KC14:KC15"/>
    <mergeCell ref="KD14:KE15"/>
    <mergeCell ref="HQ14:HQ15"/>
    <mergeCell ref="HR14:HS15"/>
    <mergeCell ref="HU14:HU15"/>
    <mergeCell ref="HV14:HW15"/>
    <mergeCell ref="IJ11:IM11"/>
    <mergeCell ref="IN11:IQ11"/>
    <mergeCell ref="IR11:IU11"/>
    <mergeCell ref="FI14:FI15"/>
    <mergeCell ref="FJ14:FK15"/>
    <mergeCell ref="FM14:FM15"/>
    <mergeCell ref="FN14:FO15"/>
    <mergeCell ref="FQ14:FQ15"/>
    <mergeCell ref="FR14:FS15"/>
    <mergeCell ref="FU14:FU15"/>
    <mergeCell ref="FV14:FW15"/>
    <mergeCell ref="FY14:FY15"/>
    <mergeCell ref="FZ14:GA15"/>
    <mergeCell ref="GC14:GC15"/>
    <mergeCell ref="GD14:GE15"/>
    <mergeCell ref="GG14:GG15"/>
    <mergeCell ref="GH14:GI15"/>
    <mergeCell ref="GK14:GK15"/>
    <mergeCell ref="GL14:GM15"/>
    <mergeCell ref="JY14:JY15"/>
    <mergeCell ref="JQ14:JQ15"/>
    <mergeCell ref="JR14:JS15"/>
    <mergeCell ref="JU14:JU15"/>
    <mergeCell ref="JV14:JW15"/>
    <mergeCell ref="HY14:HY15"/>
    <mergeCell ref="HZ14:IA15"/>
    <mergeCell ref="IC14:IC15"/>
    <mergeCell ref="ID14:IE15"/>
    <mergeCell ref="IG14:IG15"/>
    <mergeCell ref="IH14:II15"/>
    <mergeCell ref="HF14:HG15"/>
    <mergeCell ref="HI14:HI15"/>
    <mergeCell ref="HJ14:HK15"/>
    <mergeCell ref="HM14:HM15"/>
    <mergeCell ref="HN14:HO15"/>
    <mergeCell ref="FI16:FI17"/>
    <mergeCell ref="FJ16:FK17"/>
    <mergeCell ref="FM16:FM17"/>
    <mergeCell ref="FN16:FO17"/>
    <mergeCell ref="FQ16:FQ17"/>
    <mergeCell ref="FR16:FS17"/>
    <mergeCell ref="FU16:FU17"/>
    <mergeCell ref="FV16:FW17"/>
    <mergeCell ref="FY16:FY17"/>
    <mergeCell ref="FZ16:GA17"/>
    <mergeCell ref="GC16:GC17"/>
    <mergeCell ref="GD16:GE17"/>
    <mergeCell ref="GG16:GG17"/>
    <mergeCell ref="GH16:GI17"/>
    <mergeCell ref="GK16:GK17"/>
    <mergeCell ref="GL16:GM17"/>
    <mergeCell ref="GO16:GO17"/>
    <mergeCell ref="HI16:HI17"/>
    <mergeCell ref="HJ16:HK17"/>
    <mergeCell ref="HM16:HM17"/>
    <mergeCell ref="HN16:HO17"/>
    <mergeCell ref="HQ16:HQ17"/>
    <mergeCell ref="HR16:HS17"/>
    <mergeCell ref="HU16:HU17"/>
    <mergeCell ref="HV16:HW17"/>
    <mergeCell ref="HY16:HY17"/>
    <mergeCell ref="GP16:GQ17"/>
    <mergeCell ref="GS16:GS17"/>
    <mergeCell ref="GT16:GU17"/>
    <mergeCell ref="GW16:GW17"/>
    <mergeCell ref="GX16:GY17"/>
    <mergeCell ref="HA16:HA17"/>
    <mergeCell ref="HB16:HC17"/>
    <mergeCell ref="HE16:HE17"/>
    <mergeCell ref="HF16:HG17"/>
    <mergeCell ref="FI18:FI19"/>
    <mergeCell ref="FJ18:FK19"/>
    <mergeCell ref="FM18:FM19"/>
    <mergeCell ref="FN18:FO19"/>
    <mergeCell ref="FQ18:FQ19"/>
    <mergeCell ref="FR18:FS19"/>
    <mergeCell ref="FU18:FU19"/>
    <mergeCell ref="FV18:FW19"/>
    <mergeCell ref="FY18:FY19"/>
    <mergeCell ref="FZ18:GA19"/>
    <mergeCell ref="GC18:GC19"/>
    <mergeCell ref="GD18:GE19"/>
    <mergeCell ref="GG18:GG19"/>
    <mergeCell ref="GH18:GI19"/>
    <mergeCell ref="GK18:GK19"/>
    <mergeCell ref="GL18:GM19"/>
    <mergeCell ref="GO18:GO19"/>
    <mergeCell ref="GP18:GQ19"/>
    <mergeCell ref="JY16:JY17"/>
    <mergeCell ref="JZ16:KA17"/>
    <mergeCell ref="KC16:KC17"/>
    <mergeCell ref="KD16:KE17"/>
    <mergeCell ref="IX16:IY17"/>
    <mergeCell ref="JA16:JA17"/>
    <mergeCell ref="JB16:JC17"/>
    <mergeCell ref="JE16:JE17"/>
    <mergeCell ref="HJ18:HK19"/>
    <mergeCell ref="HM18:HM19"/>
    <mergeCell ref="HN18:HO19"/>
    <mergeCell ref="HQ18:HQ19"/>
    <mergeCell ref="HR18:HS19"/>
    <mergeCell ref="HU18:HU19"/>
    <mergeCell ref="HV18:HW19"/>
    <mergeCell ref="HY18:HY19"/>
    <mergeCell ref="HZ18:IA19"/>
    <mergeCell ref="GS18:GS19"/>
    <mergeCell ref="GT18:GU19"/>
    <mergeCell ref="GW18:GW19"/>
    <mergeCell ref="GX18:GY19"/>
    <mergeCell ref="HA18:HA19"/>
    <mergeCell ref="HB18:HC19"/>
    <mergeCell ref="HE18:HE19"/>
    <mergeCell ref="HF18:HG19"/>
    <mergeCell ref="HI18:HI19"/>
    <mergeCell ref="IK18:IK19"/>
    <mergeCell ref="IK16:IK17"/>
    <mergeCell ref="JJ16:JK17"/>
    <mergeCell ref="JM16:JM17"/>
    <mergeCell ref="JN16:JO17"/>
    <mergeCell ref="IC21:IC22"/>
    <mergeCell ref="ID21:IE22"/>
    <mergeCell ref="FI21:FI22"/>
    <mergeCell ref="FJ21:FK22"/>
    <mergeCell ref="FM21:FM22"/>
    <mergeCell ref="FN21:FO22"/>
    <mergeCell ref="FQ21:FQ22"/>
    <mergeCell ref="FR21:FS22"/>
    <mergeCell ref="FU21:FU22"/>
    <mergeCell ref="FV21:FW22"/>
    <mergeCell ref="FY21:FY22"/>
    <mergeCell ref="FZ21:GA22"/>
    <mergeCell ref="GC21:GC22"/>
    <mergeCell ref="GD21:GE22"/>
    <mergeCell ref="GG21:GG22"/>
    <mergeCell ref="GH21:GI22"/>
    <mergeCell ref="GK21:GK22"/>
    <mergeCell ref="GL21:GM22"/>
    <mergeCell ref="GO21:GO22"/>
    <mergeCell ref="GP23:GQ24"/>
    <mergeCell ref="GS23:GS24"/>
    <mergeCell ref="GP21:GQ22"/>
    <mergeCell ref="JY18:JY19"/>
    <mergeCell ref="JZ18:KA19"/>
    <mergeCell ref="KC18:KC19"/>
    <mergeCell ref="KD18:KE19"/>
    <mergeCell ref="JR18:JS19"/>
    <mergeCell ref="JU18:JU19"/>
    <mergeCell ref="JV18:JW19"/>
    <mergeCell ref="JM18:JM19"/>
    <mergeCell ref="JN18:JO19"/>
    <mergeCell ref="JQ18:JQ19"/>
    <mergeCell ref="IC18:IC19"/>
    <mergeCell ref="HJ21:HK22"/>
    <mergeCell ref="HM21:HM22"/>
    <mergeCell ref="HN21:HO22"/>
    <mergeCell ref="HQ21:HQ22"/>
    <mergeCell ref="HR21:HS22"/>
    <mergeCell ref="HU21:HU22"/>
    <mergeCell ref="HV21:HW22"/>
    <mergeCell ref="HY21:HY22"/>
    <mergeCell ref="HZ21:IA22"/>
    <mergeCell ref="GS21:GS22"/>
    <mergeCell ref="GT21:GU22"/>
    <mergeCell ref="GW21:GW22"/>
    <mergeCell ref="GX21:GY22"/>
    <mergeCell ref="HA21:HA22"/>
    <mergeCell ref="HB21:HC22"/>
    <mergeCell ref="HE21:HE22"/>
    <mergeCell ref="HF21:HG22"/>
    <mergeCell ref="HI21:HI22"/>
    <mergeCell ref="FI23:FI24"/>
    <mergeCell ref="FJ23:FK24"/>
    <mergeCell ref="FM23:FM24"/>
    <mergeCell ref="FN23:FO24"/>
    <mergeCell ref="FQ23:FQ24"/>
    <mergeCell ref="FR23:FS24"/>
    <mergeCell ref="FU23:FU24"/>
    <mergeCell ref="FV23:FW24"/>
    <mergeCell ref="FY23:FY24"/>
    <mergeCell ref="FZ23:GA24"/>
    <mergeCell ref="GC23:GC24"/>
    <mergeCell ref="GD23:GE24"/>
    <mergeCell ref="GG23:GG24"/>
    <mergeCell ref="GH23:GI24"/>
    <mergeCell ref="GK23:GK24"/>
    <mergeCell ref="GL23:GM24"/>
    <mergeCell ref="GO23:GO24"/>
    <mergeCell ref="GT23:GU24"/>
    <mergeCell ref="GW23:GW24"/>
    <mergeCell ref="GX23:GY24"/>
    <mergeCell ref="HA23:HA24"/>
    <mergeCell ref="HB23:HC24"/>
    <mergeCell ref="HE23:HE24"/>
    <mergeCell ref="IG21:IG22"/>
    <mergeCell ref="JB23:JC24"/>
    <mergeCell ref="JE23:JE24"/>
    <mergeCell ref="JF23:JG24"/>
    <mergeCell ref="JI23:JI24"/>
    <mergeCell ref="JJ23:JK24"/>
    <mergeCell ref="JM23:JM24"/>
    <mergeCell ref="JN23:JO24"/>
    <mergeCell ref="JQ23:JQ24"/>
    <mergeCell ref="JR23:JS24"/>
    <mergeCell ref="IP23:IQ24"/>
    <mergeCell ref="IS23:IS24"/>
    <mergeCell ref="IT23:IU24"/>
    <mergeCell ref="IW23:IW24"/>
    <mergeCell ref="IX23:IY24"/>
    <mergeCell ref="JA23:JA24"/>
    <mergeCell ref="ID23:IE24"/>
    <mergeCell ref="IG23:IG24"/>
    <mergeCell ref="IH23:II24"/>
    <mergeCell ref="IK21:IK22"/>
    <mergeCell ref="IO21:IO22"/>
    <mergeCell ref="IP21:IQ22"/>
    <mergeCell ref="IS21:IS22"/>
    <mergeCell ref="IT21:IU22"/>
    <mergeCell ref="IW21:IW22"/>
    <mergeCell ref="IX21:IY22"/>
    <mergeCell ref="HB25:HC25"/>
    <mergeCell ref="HF25:HG25"/>
    <mergeCell ref="HJ25:HK25"/>
    <mergeCell ref="HN25:HO25"/>
    <mergeCell ref="HR25:HS25"/>
    <mergeCell ref="HV25:HW25"/>
    <mergeCell ref="HZ25:IA25"/>
    <mergeCell ref="ID25:IE25"/>
    <mergeCell ref="IH25:II25"/>
    <mergeCell ref="HM23:HM24"/>
    <mergeCell ref="HN23:HO24"/>
    <mergeCell ref="HQ23:HQ24"/>
    <mergeCell ref="HR23:HS24"/>
    <mergeCell ref="HU23:HU24"/>
    <mergeCell ref="HV23:HW24"/>
    <mergeCell ref="HY23:HY24"/>
    <mergeCell ref="HZ23:IA24"/>
    <mergeCell ref="IC23:IC24"/>
    <mergeCell ref="HF23:HG24"/>
    <mergeCell ref="HI23:HI24"/>
    <mergeCell ref="HJ23:HK24"/>
    <mergeCell ref="HR26:HS26"/>
    <mergeCell ref="HV26:HW26"/>
    <mergeCell ref="HZ26:IA26"/>
    <mergeCell ref="ID26:IE26"/>
    <mergeCell ref="IH26:II26"/>
    <mergeCell ref="FJ26:FK26"/>
    <mergeCell ref="FN26:FO26"/>
    <mergeCell ref="FR26:FS26"/>
    <mergeCell ref="FV26:FW26"/>
    <mergeCell ref="FZ26:GA26"/>
    <mergeCell ref="GD26:GE26"/>
    <mergeCell ref="GH26:GI26"/>
    <mergeCell ref="GL26:GM26"/>
    <mergeCell ref="GP26:GQ26"/>
    <mergeCell ref="GT26:GU26"/>
    <mergeCell ref="GX26:GY26"/>
    <mergeCell ref="HB26:HC26"/>
    <mergeCell ref="HF26:HG26"/>
    <mergeCell ref="HJ26:HK26"/>
    <mergeCell ref="HN26:HO26"/>
    <mergeCell ref="FJ25:FK25"/>
    <mergeCell ref="FN25:FO25"/>
    <mergeCell ref="FR25:FS25"/>
    <mergeCell ref="FV25:FW25"/>
    <mergeCell ref="FZ25:GA25"/>
    <mergeCell ref="GD25:GE25"/>
    <mergeCell ref="GH25:GI25"/>
    <mergeCell ref="FN27:FO27"/>
    <mergeCell ref="FR27:FS27"/>
    <mergeCell ref="FV27:FW27"/>
    <mergeCell ref="FZ27:GA27"/>
    <mergeCell ref="GD27:GE27"/>
    <mergeCell ref="GH27:GI27"/>
    <mergeCell ref="GL27:GM27"/>
    <mergeCell ref="GP27:GQ27"/>
    <mergeCell ref="GT27:GU27"/>
    <mergeCell ref="GX27:GY27"/>
    <mergeCell ref="GL25:GM25"/>
    <mergeCell ref="GP25:GQ25"/>
    <mergeCell ref="GT25:GU25"/>
    <mergeCell ref="GX25:GY25"/>
    <mergeCell ref="HB27:HC27"/>
    <mergeCell ref="HF27:HG27"/>
    <mergeCell ref="HJ27:HK27"/>
    <mergeCell ref="HN27:HO27"/>
    <mergeCell ref="HR27:HS27"/>
    <mergeCell ref="HV27:HW27"/>
    <mergeCell ref="HZ27:IA27"/>
    <mergeCell ref="BR27:BS27"/>
    <mergeCell ref="BV27:BW27"/>
    <mergeCell ref="BZ27:CA27"/>
    <mergeCell ref="CD27:CE27"/>
    <mergeCell ref="FH29:FK29"/>
    <mergeCell ref="FL29:FO29"/>
    <mergeCell ref="FP29:FS29"/>
    <mergeCell ref="FT29:FW29"/>
    <mergeCell ref="FX29:GA29"/>
    <mergeCell ref="GB29:GE29"/>
    <mergeCell ref="GF29:GI29"/>
    <mergeCell ref="GJ29:GM29"/>
    <mergeCell ref="GN29:GQ29"/>
    <mergeCell ref="GR29:GU29"/>
    <mergeCell ref="GV29:GY29"/>
    <mergeCell ref="GZ29:HC29"/>
    <mergeCell ref="HD29:HG29"/>
    <mergeCell ref="HH29:HK29"/>
    <mergeCell ref="HL29:HO29"/>
    <mergeCell ref="HP29:HS29"/>
    <mergeCell ref="HT29:HW29"/>
    <mergeCell ref="BT29:BW29"/>
    <mergeCell ref="FD29:FG29"/>
    <mergeCell ref="FJ27:FK27"/>
    <mergeCell ref="EJ29:EM29"/>
    <mergeCell ref="BJ27:BK27"/>
    <mergeCell ref="BN27:BO27"/>
    <mergeCell ref="AL26:AM26"/>
    <mergeCell ref="HX29:IA29"/>
    <mergeCell ref="IB29:IE29"/>
    <mergeCell ref="IF29:II29"/>
    <mergeCell ref="ID27:IE27"/>
    <mergeCell ref="IH21:II22"/>
    <mergeCell ref="ID18:IE19"/>
    <mergeCell ref="IG18:IG19"/>
    <mergeCell ref="IH18:II19"/>
    <mergeCell ref="JF16:JG17"/>
    <mergeCell ref="IO16:IO17"/>
    <mergeCell ref="JV12:JW12"/>
    <mergeCell ref="IK14:IK15"/>
    <mergeCell ref="IL14:IM15"/>
    <mergeCell ref="IO14:IO15"/>
    <mergeCell ref="IP14:IQ15"/>
    <mergeCell ref="IS14:IS15"/>
    <mergeCell ref="IT14:IU15"/>
    <mergeCell ref="IW14:IW15"/>
    <mergeCell ref="IX14:IY15"/>
    <mergeCell ref="JA14:JA15"/>
    <mergeCell ref="JB14:JC15"/>
    <mergeCell ref="JE14:JE15"/>
    <mergeCell ref="JF14:JG15"/>
    <mergeCell ref="JI14:JI15"/>
    <mergeCell ref="JJ14:JK15"/>
    <mergeCell ref="JM14:JM15"/>
    <mergeCell ref="IH27:II27"/>
    <mergeCell ref="JA21:JA22"/>
    <mergeCell ref="JB21:JC22"/>
    <mergeCell ref="JE21:JE22"/>
    <mergeCell ref="JF21:JG22"/>
    <mergeCell ref="JI21:JI22"/>
    <mergeCell ref="IP18:IQ19"/>
    <mergeCell ref="IS18:IS19"/>
    <mergeCell ref="IT18:IU19"/>
    <mergeCell ref="IW18:IW19"/>
    <mergeCell ref="IX18:IY19"/>
    <mergeCell ref="JA18:JA19"/>
    <mergeCell ref="JB18:JC19"/>
    <mergeCell ref="JE18:JE19"/>
    <mergeCell ref="JF18:JG19"/>
    <mergeCell ref="JI18:JI19"/>
    <mergeCell ref="JJ18:JK19"/>
    <mergeCell ref="IL16:IM17"/>
    <mergeCell ref="IL21:IM22"/>
    <mergeCell ref="IJ9:IM10"/>
    <mergeCell ref="IN9:IQ10"/>
    <mergeCell ref="IR9:IU10"/>
    <mergeCell ref="IV9:IY10"/>
    <mergeCell ref="IZ9:JC10"/>
    <mergeCell ref="JD9:JG10"/>
    <mergeCell ref="IP16:IQ17"/>
    <mergeCell ref="IS16:IS17"/>
    <mergeCell ref="IT16:IU17"/>
    <mergeCell ref="IW16:IW17"/>
    <mergeCell ref="IK23:IK24"/>
    <mergeCell ref="IL23:IM24"/>
    <mergeCell ref="IO23:IO24"/>
    <mergeCell ref="IJ29:IM29"/>
    <mergeCell ref="IN29:IQ29"/>
    <mergeCell ref="IR29:IU29"/>
    <mergeCell ref="IV29:IY29"/>
    <mergeCell ref="IZ29:JC29"/>
    <mergeCell ref="JD29:JG29"/>
    <mergeCell ref="JH29:JK29"/>
    <mergeCell ref="JL29:JO29"/>
    <mergeCell ref="JP29:JS29"/>
    <mergeCell ref="JT29:JW29"/>
    <mergeCell ref="JN14:JO15"/>
    <mergeCell ref="IL12:IM12"/>
    <mergeCell ref="IP12:IQ12"/>
    <mergeCell ref="IT12:IU12"/>
    <mergeCell ref="IX12:IY12"/>
    <mergeCell ref="JB12:JC12"/>
    <mergeCell ref="JF12:JG12"/>
    <mergeCell ref="JJ12:JK12"/>
    <mergeCell ref="JI16:JI17"/>
    <mergeCell ref="JJ21:JK22"/>
    <mergeCell ref="JM21:JM22"/>
    <mergeCell ref="JN21:JO22"/>
    <mergeCell ref="JQ21:JQ22"/>
    <mergeCell ref="JQ16:JQ17"/>
    <mergeCell ref="JR16:JS17"/>
    <mergeCell ref="JU16:JU17"/>
    <mergeCell ref="JV16:JW17"/>
    <mergeCell ref="IL18:IM19"/>
    <mergeCell ref="IO18:IO19"/>
    <mergeCell ref="JX29:KA29"/>
    <mergeCell ref="KB29:KE29"/>
    <mergeCell ref="JU23:JU24"/>
    <mergeCell ref="JV23:JW24"/>
    <mergeCell ref="JZ26:KA26"/>
    <mergeCell ref="KD26:KE26"/>
    <mergeCell ref="JV26:JW26"/>
    <mergeCell ref="JN26:JO26"/>
    <mergeCell ref="JR26:JS26"/>
    <mergeCell ref="JY21:JY22"/>
    <mergeCell ref="JZ21:KA22"/>
    <mergeCell ref="KC21:KC22"/>
    <mergeCell ref="KD21:KE22"/>
    <mergeCell ref="IL25:IM25"/>
    <mergeCell ref="IP25:IQ25"/>
    <mergeCell ref="IT25:IU25"/>
    <mergeCell ref="IX25:IY25"/>
    <mergeCell ref="JB25:JC25"/>
    <mergeCell ref="JF25:JG25"/>
    <mergeCell ref="JJ25:JK25"/>
    <mergeCell ref="JN25:JO25"/>
    <mergeCell ref="JR25:JS25"/>
    <mergeCell ref="JV25:JW25"/>
    <mergeCell ref="IL26:IM26"/>
    <mergeCell ref="IL27:IM27"/>
    <mergeCell ref="IP26:IQ26"/>
    <mergeCell ref="IP27:IQ27"/>
    <mergeCell ref="IT26:IU26"/>
    <mergeCell ref="IT27:IU27"/>
    <mergeCell ref="IX26:IY26"/>
    <mergeCell ref="IX27:IY27"/>
    <mergeCell ref="JB26:JC2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4E5D7-B695-4B7A-BC85-AAC8A39A647A}">
  <dimension ref="A1:AG150"/>
  <sheetViews>
    <sheetView topLeftCell="A40" zoomScale="102" workbookViewId="0">
      <selection activeCell="C25" sqref="C25"/>
    </sheetView>
  </sheetViews>
  <sheetFormatPr baseColWidth="10" defaultRowHeight="15" x14ac:dyDescent="0.25"/>
  <cols>
    <col min="1" max="1" width="21.85546875" customWidth="1"/>
    <col min="2" max="2" width="15.85546875" customWidth="1"/>
    <col min="3" max="3" width="20.140625" customWidth="1"/>
    <col min="4" max="5" width="23.140625" customWidth="1"/>
    <col min="6" max="7" width="18.5703125" customWidth="1"/>
    <col min="8" max="8" width="17" customWidth="1"/>
    <col min="9" max="10" width="16.85546875" customWidth="1"/>
    <col min="11" max="11" width="22.85546875" customWidth="1"/>
    <col min="12" max="12" width="17.42578125" customWidth="1"/>
    <col min="13" max="13" width="15.42578125" customWidth="1"/>
    <col min="14" max="14" width="16.5703125" customWidth="1"/>
    <col min="15" max="15" width="16.42578125" customWidth="1"/>
    <col min="16" max="17" width="16.140625" customWidth="1"/>
    <col min="18" max="18" width="16.28515625" customWidth="1"/>
    <col min="19" max="19" width="19.7109375" customWidth="1"/>
    <col min="20" max="20" width="14.7109375" customWidth="1"/>
    <col min="21" max="21" width="15.7109375" customWidth="1"/>
    <col min="22" max="22" width="17.140625" customWidth="1"/>
    <col min="23" max="23" width="18.140625" customWidth="1"/>
    <col min="24" max="24" width="17.5703125" customWidth="1"/>
  </cols>
  <sheetData>
    <row r="1" spans="1:33" ht="33.950000000000003" customHeight="1" thickBot="1" x14ac:dyDescent="0.3">
      <c r="A1" s="162" t="s">
        <v>122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4"/>
    </row>
    <row r="2" spans="1:33" ht="45" x14ac:dyDescent="0.25">
      <c r="A2" s="64" t="s">
        <v>141</v>
      </c>
      <c r="B2" s="65" t="s">
        <v>46</v>
      </c>
      <c r="C2" s="65" t="s">
        <v>49</v>
      </c>
      <c r="D2" s="65" t="s">
        <v>11</v>
      </c>
      <c r="E2" s="65" t="s">
        <v>12</v>
      </c>
      <c r="F2" s="44" t="s">
        <v>14</v>
      </c>
      <c r="G2" s="44" t="s">
        <v>15</v>
      </c>
      <c r="H2" s="44" t="s">
        <v>123</v>
      </c>
      <c r="I2" s="44" t="s">
        <v>18</v>
      </c>
      <c r="J2" s="44" t="s">
        <v>124</v>
      </c>
      <c r="K2" s="65" t="s">
        <v>125</v>
      </c>
      <c r="L2" s="44" t="s">
        <v>126</v>
      </c>
      <c r="M2" s="44" t="s">
        <v>127</v>
      </c>
      <c r="N2" s="44" t="s">
        <v>128</v>
      </c>
      <c r="O2" s="44" t="s">
        <v>129</v>
      </c>
      <c r="P2" s="44" t="s">
        <v>130</v>
      </c>
      <c r="Q2" s="44" t="s">
        <v>131</v>
      </c>
      <c r="R2" s="44" t="s">
        <v>97</v>
      </c>
      <c r="S2" s="44" t="s">
        <v>132</v>
      </c>
      <c r="T2" s="44" t="s">
        <v>133</v>
      </c>
      <c r="U2" s="44" t="s">
        <v>134</v>
      </c>
      <c r="V2" s="44" t="s">
        <v>135</v>
      </c>
      <c r="W2" s="44" t="s">
        <v>136</v>
      </c>
      <c r="X2" s="66" t="s">
        <v>137</v>
      </c>
    </row>
    <row r="3" spans="1:33" s="37" customFormat="1" x14ac:dyDescent="0.25">
      <c r="A3" s="165" t="s">
        <v>60</v>
      </c>
      <c r="B3" s="166"/>
      <c r="C3" s="166"/>
      <c r="D3" s="166"/>
      <c r="E3" s="49"/>
      <c r="F3" s="45"/>
      <c r="G3" s="45"/>
      <c r="H3" s="45"/>
      <c r="I3" s="45"/>
      <c r="J3" s="45"/>
      <c r="K3" s="49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52"/>
    </row>
    <row r="4" spans="1:33" ht="29.45" customHeight="1" x14ac:dyDescent="0.25">
      <c r="A4" s="25" t="s">
        <v>47</v>
      </c>
      <c r="B4" s="21">
        <v>10</v>
      </c>
      <c r="C4" s="20">
        <v>45481</v>
      </c>
      <c r="D4" s="31">
        <v>2046506772</v>
      </c>
      <c r="E4" s="31">
        <v>3184665</v>
      </c>
      <c r="F4" s="31">
        <v>9716665</v>
      </c>
      <c r="G4" s="31">
        <v>23072079</v>
      </c>
      <c r="H4" s="32">
        <v>6634712</v>
      </c>
      <c r="I4" s="32">
        <v>13355414</v>
      </c>
      <c r="J4" s="32">
        <v>19530</v>
      </c>
      <c r="K4" s="35">
        <f>D4*B4/100</f>
        <v>204650677.19999999</v>
      </c>
      <c r="L4" s="32">
        <f>E4*B4/100</f>
        <v>318466.5</v>
      </c>
      <c r="M4" s="32">
        <f>F4*B4/100</f>
        <v>971666.5</v>
      </c>
      <c r="N4" s="32">
        <f>G4*B4/100</f>
        <v>2307207.9</v>
      </c>
      <c r="O4" s="32">
        <f t="shared" ref="O4:O35" si="0">H4*B4/100</f>
        <v>663471.19999999995</v>
      </c>
      <c r="P4" s="32">
        <f t="shared" ref="P4:P35" si="1">I4*B4/100</f>
        <v>1335541.3999999999</v>
      </c>
      <c r="Q4" s="32">
        <f t="shared" ref="Q4:Q12" si="2">J4*B4/100</f>
        <v>1953</v>
      </c>
      <c r="R4" s="13"/>
      <c r="S4" s="13"/>
      <c r="T4" s="13"/>
      <c r="U4" s="13"/>
      <c r="V4" s="13"/>
      <c r="W4" s="13"/>
      <c r="X4" s="53"/>
    </row>
    <row r="5" spans="1:33" ht="30" x14ac:dyDescent="0.25">
      <c r="A5" s="25" t="s">
        <v>48</v>
      </c>
      <c r="B5" s="21">
        <v>90</v>
      </c>
      <c r="C5" s="20">
        <v>45467</v>
      </c>
      <c r="D5" s="31">
        <v>13039247</v>
      </c>
      <c r="E5" s="31">
        <v>559470465</v>
      </c>
      <c r="F5" s="31">
        <v>583200785</v>
      </c>
      <c r="G5" s="31">
        <v>2752125913</v>
      </c>
      <c r="H5" s="32">
        <v>191745943</v>
      </c>
      <c r="I5" s="32">
        <v>2168925128</v>
      </c>
      <c r="J5" s="32">
        <v>19834546</v>
      </c>
      <c r="K5" s="35">
        <f>D5*B5/100</f>
        <v>11735322.300000001</v>
      </c>
      <c r="L5" s="32">
        <f>E5*B5/100</f>
        <v>503523418.5</v>
      </c>
      <c r="M5" s="32">
        <f t="shared" ref="M5:M54" si="3">F5*B5/100</f>
        <v>524880706.5</v>
      </c>
      <c r="N5" s="32">
        <f t="shared" ref="N5:N54" si="4">G5*B5/100</f>
        <v>2476913321.6999998</v>
      </c>
      <c r="O5" s="32">
        <f t="shared" si="0"/>
        <v>172571348.69999999</v>
      </c>
      <c r="P5" s="32">
        <f t="shared" si="1"/>
        <v>1952032615.2</v>
      </c>
      <c r="Q5" s="32">
        <f t="shared" si="2"/>
        <v>17851091.399999999</v>
      </c>
      <c r="R5" s="30">
        <f t="shared" ref="R5:X5" si="5">K4+K5</f>
        <v>216385999.5</v>
      </c>
      <c r="S5" s="46">
        <f t="shared" si="5"/>
        <v>503841885</v>
      </c>
      <c r="T5" s="46">
        <f t="shared" si="5"/>
        <v>525852373</v>
      </c>
      <c r="U5" s="46">
        <f t="shared" si="5"/>
        <v>2479220529.5999999</v>
      </c>
      <c r="V5" s="46">
        <f t="shared" si="5"/>
        <v>173234819.89999998</v>
      </c>
      <c r="W5" s="46">
        <f t="shared" si="5"/>
        <v>1953368156.6000001</v>
      </c>
      <c r="X5" s="54">
        <f t="shared" si="5"/>
        <v>17853044.399999999</v>
      </c>
    </row>
    <row r="6" spans="1:33" s="42" customFormat="1" x14ac:dyDescent="0.25">
      <c r="A6" s="167" t="s">
        <v>50</v>
      </c>
      <c r="B6" s="161"/>
      <c r="C6" s="161"/>
      <c r="D6" s="161"/>
      <c r="E6" s="41"/>
      <c r="F6" s="41"/>
      <c r="G6" s="39"/>
      <c r="H6" s="40"/>
      <c r="I6" s="40"/>
      <c r="J6" s="40"/>
      <c r="K6" s="41"/>
      <c r="L6" s="41"/>
      <c r="M6" s="40">
        <f t="shared" si="3"/>
        <v>0</v>
      </c>
      <c r="N6" s="40">
        <f t="shared" si="4"/>
        <v>0</v>
      </c>
      <c r="O6" s="40">
        <f t="shared" si="0"/>
        <v>0</v>
      </c>
      <c r="P6" s="40">
        <f t="shared" si="1"/>
        <v>0</v>
      </c>
      <c r="Q6" s="40">
        <f t="shared" si="2"/>
        <v>0</v>
      </c>
      <c r="R6" s="41"/>
      <c r="S6" s="41"/>
      <c r="T6" s="41"/>
      <c r="U6" s="41"/>
      <c r="V6" s="41"/>
      <c r="W6" s="41"/>
      <c r="X6" s="55"/>
      <c r="Y6" s="38"/>
      <c r="Z6" s="38"/>
      <c r="AA6" s="38"/>
      <c r="AB6" s="38"/>
      <c r="AC6" s="38"/>
      <c r="AD6" s="38"/>
      <c r="AE6" s="38"/>
      <c r="AF6" s="38"/>
      <c r="AG6" s="38"/>
    </row>
    <row r="7" spans="1:33" ht="30" x14ac:dyDescent="0.25">
      <c r="A7" s="25" t="s">
        <v>51</v>
      </c>
      <c r="B7" s="21">
        <v>90</v>
      </c>
      <c r="C7" s="20">
        <v>45462</v>
      </c>
      <c r="D7" s="31">
        <v>5266255849</v>
      </c>
      <c r="E7" s="31">
        <v>245055777</v>
      </c>
      <c r="F7" s="31">
        <v>245055777</v>
      </c>
      <c r="G7" s="31">
        <v>5275128729</v>
      </c>
      <c r="H7" s="32">
        <v>1212001733</v>
      </c>
      <c r="I7" s="32">
        <v>5030072952</v>
      </c>
      <c r="J7" s="32">
        <v>85991</v>
      </c>
      <c r="K7" s="35">
        <f>D7*B7/100</f>
        <v>4739630264.1000004</v>
      </c>
      <c r="L7" s="32">
        <f>E7*B7/100</f>
        <v>220550199.30000001</v>
      </c>
      <c r="M7" s="32">
        <f t="shared" si="3"/>
        <v>220550199.30000001</v>
      </c>
      <c r="N7" s="32">
        <f t="shared" si="4"/>
        <v>4747615856.1000004</v>
      </c>
      <c r="O7" s="32">
        <f t="shared" si="0"/>
        <v>1090801559.7</v>
      </c>
      <c r="P7" s="32">
        <f t="shared" si="1"/>
        <v>4527065656.8000002</v>
      </c>
      <c r="Q7" s="32">
        <f t="shared" si="2"/>
        <v>77391.899999999994</v>
      </c>
      <c r="R7" s="13"/>
      <c r="S7" s="13"/>
      <c r="T7" s="13"/>
      <c r="U7" s="13"/>
      <c r="V7" s="13"/>
      <c r="W7" s="13"/>
      <c r="X7" s="53"/>
    </row>
    <row r="8" spans="1:33" ht="30" x14ac:dyDescent="0.25">
      <c r="A8" s="25" t="s">
        <v>52</v>
      </c>
      <c r="B8" s="21">
        <v>10</v>
      </c>
      <c r="C8" s="20">
        <v>45462</v>
      </c>
      <c r="D8" s="31">
        <v>2237960568</v>
      </c>
      <c r="E8" s="31">
        <v>14838516</v>
      </c>
      <c r="F8" s="31">
        <v>2685324924</v>
      </c>
      <c r="G8" s="31">
        <v>7001308018</v>
      </c>
      <c r="H8" s="32">
        <v>164808446</v>
      </c>
      <c r="I8" s="32">
        <v>4315983094</v>
      </c>
      <c r="J8" s="32">
        <v>45068574</v>
      </c>
      <c r="K8" s="35">
        <f>D8*B8/100</f>
        <v>223796056.80000001</v>
      </c>
      <c r="L8" s="32">
        <f>E8*B8/100</f>
        <v>1483851.6</v>
      </c>
      <c r="M8" s="32">
        <f t="shared" si="3"/>
        <v>268532492.39999998</v>
      </c>
      <c r="N8" s="32">
        <f t="shared" si="4"/>
        <v>700130801.79999995</v>
      </c>
      <c r="O8" s="32">
        <f t="shared" si="0"/>
        <v>16480844.6</v>
      </c>
      <c r="P8" s="32">
        <f t="shared" si="1"/>
        <v>431598309.39999998</v>
      </c>
      <c r="Q8" s="32">
        <f t="shared" si="2"/>
        <v>4506857.4000000004</v>
      </c>
      <c r="R8" s="30">
        <f t="shared" ref="R8:X8" si="6">K7+K8</f>
        <v>4963426320.9000006</v>
      </c>
      <c r="S8" s="46">
        <f t="shared" si="6"/>
        <v>222034050.90000001</v>
      </c>
      <c r="T8" s="46">
        <f t="shared" si="6"/>
        <v>489082691.69999999</v>
      </c>
      <c r="U8" s="46">
        <f t="shared" si="6"/>
        <v>5447746657.9000006</v>
      </c>
      <c r="V8" s="46">
        <f t="shared" si="6"/>
        <v>1107282404.3</v>
      </c>
      <c r="W8" s="46">
        <f t="shared" si="6"/>
        <v>4958663966.1999998</v>
      </c>
      <c r="X8" s="54">
        <f t="shared" si="6"/>
        <v>4584249.3000000007</v>
      </c>
    </row>
    <row r="9" spans="1:33" s="42" customFormat="1" x14ac:dyDescent="0.25">
      <c r="A9" s="167" t="s">
        <v>53</v>
      </c>
      <c r="B9" s="161"/>
      <c r="C9" s="161"/>
      <c r="D9" s="161"/>
      <c r="E9" s="41"/>
      <c r="F9" s="41"/>
      <c r="G9" s="39"/>
      <c r="H9" s="40"/>
      <c r="I9" s="40"/>
      <c r="J9" s="40"/>
      <c r="K9" s="41"/>
      <c r="L9" s="41"/>
      <c r="M9" s="40">
        <f t="shared" si="3"/>
        <v>0</v>
      </c>
      <c r="N9" s="40">
        <f t="shared" si="4"/>
        <v>0</v>
      </c>
      <c r="O9" s="40">
        <f t="shared" si="0"/>
        <v>0</v>
      </c>
      <c r="P9" s="40">
        <f t="shared" si="1"/>
        <v>0</v>
      </c>
      <c r="Q9" s="40">
        <f t="shared" si="2"/>
        <v>0</v>
      </c>
      <c r="R9" s="41"/>
      <c r="S9" s="41"/>
      <c r="T9" s="41"/>
      <c r="U9" s="41"/>
      <c r="V9" s="41"/>
      <c r="W9" s="41"/>
      <c r="X9" s="55"/>
      <c r="Y9" s="38"/>
      <c r="Z9" s="38"/>
      <c r="AA9" s="38"/>
    </row>
    <row r="10" spans="1:33" x14ac:dyDescent="0.25">
      <c r="A10" s="25" t="s">
        <v>54</v>
      </c>
      <c r="B10" s="21">
        <v>45</v>
      </c>
      <c r="C10" s="20">
        <v>45484</v>
      </c>
      <c r="D10" s="31">
        <v>3877047467</v>
      </c>
      <c r="E10" s="31">
        <v>1549179632</v>
      </c>
      <c r="F10" s="31">
        <v>1549179632</v>
      </c>
      <c r="G10" s="31">
        <v>3956856390</v>
      </c>
      <c r="H10" s="32">
        <v>469083233</v>
      </c>
      <c r="I10" s="32">
        <v>2407676758</v>
      </c>
      <c r="J10" s="32">
        <v>120874</v>
      </c>
      <c r="K10" s="35">
        <f>D10*B10/100</f>
        <v>1744671360.1500001</v>
      </c>
      <c r="L10" s="32">
        <f>E10*B10/100</f>
        <v>697130834.39999998</v>
      </c>
      <c r="M10" s="32">
        <f t="shared" si="3"/>
        <v>697130834.39999998</v>
      </c>
      <c r="N10" s="32">
        <f t="shared" si="4"/>
        <v>1780585375.5</v>
      </c>
      <c r="O10" s="32">
        <f t="shared" si="0"/>
        <v>211087454.84999999</v>
      </c>
      <c r="P10" s="32">
        <f t="shared" si="1"/>
        <v>1083454541.0999999</v>
      </c>
      <c r="Q10" s="32">
        <f t="shared" si="2"/>
        <v>54393.3</v>
      </c>
      <c r="R10" s="13"/>
      <c r="S10" s="13"/>
      <c r="T10" s="13"/>
      <c r="U10" s="13"/>
      <c r="V10" s="13"/>
      <c r="W10" s="13"/>
      <c r="X10" s="53"/>
    </row>
    <row r="11" spans="1:33" ht="30" x14ac:dyDescent="0.25">
      <c r="A11" s="25" t="s">
        <v>55</v>
      </c>
      <c r="B11" s="21">
        <v>45</v>
      </c>
      <c r="C11" s="20">
        <v>45482</v>
      </c>
      <c r="D11" s="31">
        <v>50000000</v>
      </c>
      <c r="E11" s="31">
        <v>0</v>
      </c>
      <c r="F11" s="31">
        <v>0</v>
      </c>
      <c r="G11" s="31">
        <v>50000000</v>
      </c>
      <c r="H11" s="32">
        <v>0</v>
      </c>
      <c r="I11" s="32">
        <v>50000000</v>
      </c>
      <c r="J11" s="32">
        <v>0</v>
      </c>
      <c r="K11" s="35">
        <f>D11*B11/100</f>
        <v>22500000</v>
      </c>
      <c r="L11" s="32">
        <f>E11*B11/100</f>
        <v>0</v>
      </c>
      <c r="M11" s="32">
        <f t="shared" si="3"/>
        <v>0</v>
      </c>
      <c r="N11" s="32">
        <f t="shared" si="4"/>
        <v>22500000</v>
      </c>
      <c r="O11" s="32">
        <f t="shared" si="0"/>
        <v>0</v>
      </c>
      <c r="P11" s="32">
        <f t="shared" si="1"/>
        <v>22500000</v>
      </c>
      <c r="Q11" s="32">
        <f t="shared" si="2"/>
        <v>0</v>
      </c>
      <c r="R11" s="13"/>
      <c r="S11" s="13"/>
      <c r="T11" s="13"/>
      <c r="U11" s="13"/>
      <c r="V11" s="13"/>
      <c r="W11" s="13"/>
      <c r="X11" s="53"/>
    </row>
    <row r="12" spans="1:33" x14ac:dyDescent="0.25">
      <c r="A12" s="25" t="s">
        <v>56</v>
      </c>
      <c r="B12" s="21">
        <v>10</v>
      </c>
      <c r="C12" s="20">
        <v>45484</v>
      </c>
      <c r="D12" s="31">
        <v>399907538</v>
      </c>
      <c r="E12" s="31">
        <v>180743780</v>
      </c>
      <c r="F12" s="31">
        <v>180743780</v>
      </c>
      <c r="G12" s="31">
        <v>401478688</v>
      </c>
      <c r="H12" s="32">
        <v>88380376</v>
      </c>
      <c r="I12" s="32">
        <v>220734908</v>
      </c>
      <c r="J12" s="32">
        <v>0</v>
      </c>
      <c r="K12" s="35">
        <f>D12*B12/100</f>
        <v>39990753.799999997</v>
      </c>
      <c r="L12" s="32">
        <f>E12*B12/100</f>
        <v>18074378</v>
      </c>
      <c r="M12" s="32">
        <f t="shared" si="3"/>
        <v>18074378</v>
      </c>
      <c r="N12" s="32">
        <f t="shared" si="4"/>
        <v>40147868.799999997</v>
      </c>
      <c r="O12" s="32">
        <f t="shared" si="0"/>
        <v>8838037.5999999996</v>
      </c>
      <c r="P12" s="32">
        <f t="shared" si="1"/>
        <v>22073490.800000001</v>
      </c>
      <c r="Q12" s="32">
        <f t="shared" si="2"/>
        <v>0</v>
      </c>
      <c r="R12" s="30">
        <f>K10++K11+K12</f>
        <v>1807162113.95</v>
      </c>
      <c r="S12" s="46">
        <f t="shared" ref="S12:X12" si="7">L10+L11+L12</f>
        <v>715205212.39999998</v>
      </c>
      <c r="T12" s="46">
        <f t="shared" si="7"/>
        <v>715205212.39999998</v>
      </c>
      <c r="U12" s="46">
        <f t="shared" si="7"/>
        <v>1843233244.3</v>
      </c>
      <c r="V12" s="46">
        <f t="shared" si="7"/>
        <v>219925492.44999999</v>
      </c>
      <c r="W12" s="46">
        <f t="shared" si="7"/>
        <v>1128028031.8999999</v>
      </c>
      <c r="X12" s="54">
        <f t="shared" si="7"/>
        <v>54393.3</v>
      </c>
    </row>
    <row r="13" spans="1:33" s="42" customFormat="1" x14ac:dyDescent="0.25">
      <c r="A13" s="167" t="s">
        <v>59</v>
      </c>
      <c r="B13" s="161"/>
      <c r="C13" s="161"/>
      <c r="D13" s="161"/>
      <c r="E13" s="41"/>
      <c r="F13" s="41"/>
      <c r="G13" s="39"/>
      <c r="H13" s="40"/>
      <c r="I13" s="40"/>
      <c r="J13" s="40"/>
      <c r="K13" s="41"/>
      <c r="L13" s="41"/>
      <c r="M13" s="40">
        <f t="shared" si="3"/>
        <v>0</v>
      </c>
      <c r="N13" s="40">
        <f t="shared" si="4"/>
        <v>0</v>
      </c>
      <c r="O13" s="40">
        <f t="shared" si="0"/>
        <v>0</v>
      </c>
      <c r="P13" s="40">
        <f t="shared" si="1"/>
        <v>0</v>
      </c>
      <c r="Q13" s="40"/>
      <c r="R13" s="41"/>
      <c r="S13" s="41"/>
      <c r="T13" s="41"/>
      <c r="U13" s="41"/>
      <c r="V13" s="41"/>
      <c r="W13" s="41"/>
      <c r="X13" s="55"/>
      <c r="Y13" s="38"/>
      <c r="Z13" s="38"/>
      <c r="AA13" s="38"/>
      <c r="AB13" s="38"/>
      <c r="AC13" s="38"/>
    </row>
    <row r="14" spans="1:33" x14ac:dyDescent="0.25">
      <c r="A14" s="25" t="s">
        <v>57</v>
      </c>
      <c r="B14" s="21">
        <v>50</v>
      </c>
      <c r="C14" s="20">
        <v>45468</v>
      </c>
      <c r="D14" s="31">
        <v>1225542219</v>
      </c>
      <c r="E14" s="31">
        <v>220837026</v>
      </c>
      <c r="F14" s="31">
        <v>844679062</v>
      </c>
      <c r="G14" s="31">
        <v>1242746309</v>
      </c>
      <c r="H14" s="32">
        <v>108458396</v>
      </c>
      <c r="I14" s="32">
        <v>398067247</v>
      </c>
      <c r="J14" s="32">
        <v>55165</v>
      </c>
      <c r="K14" s="35">
        <f t="shared" ref="K14:K47" si="8">D14*B14/100</f>
        <v>612771109.5</v>
      </c>
      <c r="L14" s="32">
        <f t="shared" ref="L14:L47" si="9">E14*B14/100</f>
        <v>110418513</v>
      </c>
      <c r="M14" s="32">
        <f t="shared" si="3"/>
        <v>422339531</v>
      </c>
      <c r="N14" s="32">
        <f t="shared" si="4"/>
        <v>621373154.5</v>
      </c>
      <c r="O14" s="32">
        <f t="shared" si="0"/>
        <v>54229198</v>
      </c>
      <c r="P14" s="32">
        <f t="shared" si="1"/>
        <v>199033623.5</v>
      </c>
      <c r="Q14" s="32">
        <f t="shared" ref="Q14:Q54" si="10">J14*B14/100</f>
        <v>27582.5</v>
      </c>
      <c r="R14" s="13"/>
      <c r="S14" s="13"/>
      <c r="T14" s="13"/>
      <c r="U14" s="13"/>
      <c r="V14" s="13"/>
      <c r="W14" s="13"/>
      <c r="X14" s="53"/>
    </row>
    <row r="15" spans="1:33" ht="30" x14ac:dyDescent="0.25">
      <c r="A15" s="25" t="s">
        <v>58</v>
      </c>
      <c r="B15" s="21">
        <v>50</v>
      </c>
      <c r="C15" s="20">
        <v>45475</v>
      </c>
      <c r="D15" s="31">
        <v>1081872006</v>
      </c>
      <c r="E15" s="31">
        <v>125306604</v>
      </c>
      <c r="F15" s="31">
        <v>295306604</v>
      </c>
      <c r="G15" s="31">
        <v>1317924544</v>
      </c>
      <c r="H15" s="32">
        <v>208405912</v>
      </c>
      <c r="I15" s="32">
        <v>1022617940</v>
      </c>
      <c r="J15" s="32">
        <v>2183841</v>
      </c>
      <c r="K15" s="35">
        <f t="shared" si="8"/>
        <v>540936003</v>
      </c>
      <c r="L15" s="32">
        <f t="shared" si="9"/>
        <v>62653302</v>
      </c>
      <c r="M15" s="32">
        <f t="shared" si="3"/>
        <v>147653302</v>
      </c>
      <c r="N15" s="32">
        <f t="shared" si="4"/>
        <v>658962272</v>
      </c>
      <c r="O15" s="32">
        <f t="shared" si="0"/>
        <v>104202956</v>
      </c>
      <c r="P15" s="32">
        <f t="shared" si="1"/>
        <v>511308970</v>
      </c>
      <c r="Q15" s="32">
        <f t="shared" si="10"/>
        <v>1091920.5</v>
      </c>
      <c r="R15" s="30">
        <f t="shared" ref="R15:X15" si="11">K14+K15</f>
        <v>1153707112.5</v>
      </c>
      <c r="S15" s="46">
        <f t="shared" si="11"/>
        <v>173071815</v>
      </c>
      <c r="T15" s="46">
        <f t="shared" si="11"/>
        <v>569992833</v>
      </c>
      <c r="U15" s="46">
        <f t="shared" si="11"/>
        <v>1280335426.5</v>
      </c>
      <c r="V15" s="46">
        <f t="shared" si="11"/>
        <v>158432154</v>
      </c>
      <c r="W15" s="46">
        <f t="shared" si="11"/>
        <v>710342593.5</v>
      </c>
      <c r="X15" s="54">
        <f t="shared" si="11"/>
        <v>1119503</v>
      </c>
    </row>
    <row r="16" spans="1:33" s="42" customFormat="1" ht="32.450000000000003" customHeight="1" x14ac:dyDescent="0.25">
      <c r="A16" s="160" t="s">
        <v>140</v>
      </c>
      <c r="B16" s="161"/>
      <c r="C16" s="161"/>
      <c r="D16" s="161"/>
      <c r="E16" s="41"/>
      <c r="F16" s="39"/>
      <c r="G16" s="39"/>
      <c r="H16" s="40"/>
      <c r="I16" s="40"/>
      <c r="J16" s="40"/>
      <c r="K16" s="50">
        <f t="shared" si="8"/>
        <v>0</v>
      </c>
      <c r="L16" s="40">
        <f t="shared" si="9"/>
        <v>0</v>
      </c>
      <c r="M16" s="40">
        <f t="shared" si="3"/>
        <v>0</v>
      </c>
      <c r="N16" s="40">
        <f t="shared" si="4"/>
        <v>0</v>
      </c>
      <c r="O16" s="40">
        <f t="shared" si="0"/>
        <v>0</v>
      </c>
      <c r="P16" s="40">
        <f t="shared" si="1"/>
        <v>0</v>
      </c>
      <c r="Q16" s="40">
        <f t="shared" si="10"/>
        <v>0</v>
      </c>
      <c r="R16" s="43"/>
      <c r="S16" s="43"/>
      <c r="T16" s="43"/>
      <c r="U16" s="43"/>
      <c r="V16" s="43"/>
      <c r="W16" s="43"/>
      <c r="X16" s="56"/>
    </row>
    <row r="17" spans="1:24" x14ac:dyDescent="0.25">
      <c r="A17" s="26" t="s">
        <v>64</v>
      </c>
      <c r="B17" s="21">
        <v>100</v>
      </c>
      <c r="C17" s="20">
        <v>45481</v>
      </c>
      <c r="D17" s="31">
        <v>1497049088</v>
      </c>
      <c r="E17" s="31">
        <v>72523300</v>
      </c>
      <c r="F17" s="31">
        <v>277523300</v>
      </c>
      <c r="G17" s="31">
        <v>1497049088</v>
      </c>
      <c r="H17" s="32">
        <v>177585959</v>
      </c>
      <c r="I17" s="32">
        <v>1219525788</v>
      </c>
      <c r="J17" s="32">
        <v>0</v>
      </c>
      <c r="K17" s="35">
        <f t="shared" si="8"/>
        <v>1497049088</v>
      </c>
      <c r="L17" s="32">
        <f t="shared" si="9"/>
        <v>72523300</v>
      </c>
      <c r="M17" s="32">
        <f t="shared" si="3"/>
        <v>277523300</v>
      </c>
      <c r="N17" s="32">
        <f t="shared" si="4"/>
        <v>1497049088</v>
      </c>
      <c r="O17" s="32">
        <f t="shared" si="0"/>
        <v>177585959</v>
      </c>
      <c r="P17" s="32">
        <f t="shared" si="1"/>
        <v>1219525788</v>
      </c>
      <c r="Q17" s="32">
        <f t="shared" si="10"/>
        <v>0</v>
      </c>
      <c r="R17" s="30">
        <f t="shared" ref="R17:W17" si="12">K17</f>
        <v>1497049088</v>
      </c>
      <c r="S17" s="46">
        <f t="shared" si="12"/>
        <v>72523300</v>
      </c>
      <c r="T17" s="46">
        <f t="shared" si="12"/>
        <v>277523300</v>
      </c>
      <c r="U17" s="46">
        <f t="shared" si="12"/>
        <v>1497049088</v>
      </c>
      <c r="V17" s="46">
        <f t="shared" si="12"/>
        <v>177585959</v>
      </c>
      <c r="W17" s="46">
        <f t="shared" si="12"/>
        <v>1219525788</v>
      </c>
      <c r="X17" s="54">
        <f>Q16</f>
        <v>0</v>
      </c>
    </row>
    <row r="18" spans="1:24" s="42" customFormat="1" x14ac:dyDescent="0.25">
      <c r="A18" s="160" t="s">
        <v>61</v>
      </c>
      <c r="B18" s="161"/>
      <c r="C18" s="161"/>
      <c r="D18" s="161"/>
      <c r="E18" s="41"/>
      <c r="F18" s="39"/>
      <c r="G18" s="39"/>
      <c r="H18" s="40"/>
      <c r="I18" s="40"/>
      <c r="J18" s="40"/>
      <c r="K18" s="50">
        <f t="shared" si="8"/>
        <v>0</v>
      </c>
      <c r="L18" s="40">
        <f t="shared" si="9"/>
        <v>0</v>
      </c>
      <c r="M18" s="40">
        <f t="shared" si="3"/>
        <v>0</v>
      </c>
      <c r="N18" s="40">
        <f t="shared" si="4"/>
        <v>0</v>
      </c>
      <c r="O18" s="40">
        <f t="shared" si="0"/>
        <v>0</v>
      </c>
      <c r="P18" s="40">
        <f t="shared" si="1"/>
        <v>0</v>
      </c>
      <c r="Q18" s="40">
        <f t="shared" si="10"/>
        <v>0</v>
      </c>
      <c r="R18" s="43"/>
      <c r="S18" s="43"/>
      <c r="T18" s="43"/>
      <c r="U18" s="43"/>
      <c r="V18" s="43"/>
      <c r="W18" s="43"/>
      <c r="X18" s="56"/>
    </row>
    <row r="19" spans="1:24" ht="30" x14ac:dyDescent="0.25">
      <c r="A19" s="25" t="s">
        <v>62</v>
      </c>
      <c r="B19" s="21">
        <v>50</v>
      </c>
      <c r="C19" s="20">
        <v>45483</v>
      </c>
      <c r="D19" s="31">
        <v>23106548000</v>
      </c>
      <c r="E19" s="31">
        <v>3301001000</v>
      </c>
      <c r="F19" s="31">
        <v>4969901000</v>
      </c>
      <c r="G19" s="31">
        <v>24841254000</v>
      </c>
      <c r="H19" s="32">
        <v>1108115000</v>
      </c>
      <c r="I19" s="32">
        <v>19871353000</v>
      </c>
      <c r="J19" s="32">
        <v>12681000</v>
      </c>
      <c r="K19" s="35">
        <f t="shared" si="8"/>
        <v>11553274000</v>
      </c>
      <c r="L19" s="32">
        <f t="shared" si="9"/>
        <v>1650500500</v>
      </c>
      <c r="M19" s="32">
        <f t="shared" si="3"/>
        <v>2484950500</v>
      </c>
      <c r="N19" s="32">
        <f t="shared" si="4"/>
        <v>12420627000</v>
      </c>
      <c r="O19" s="32">
        <f t="shared" si="0"/>
        <v>554057500</v>
      </c>
      <c r="P19" s="32">
        <f t="shared" si="1"/>
        <v>9935676500</v>
      </c>
      <c r="Q19" s="32">
        <f t="shared" si="10"/>
        <v>6340500</v>
      </c>
      <c r="R19" s="13"/>
      <c r="S19" s="13"/>
      <c r="T19" s="13"/>
      <c r="U19" s="13"/>
      <c r="V19" s="13"/>
      <c r="W19" s="13"/>
      <c r="X19" s="53"/>
    </row>
    <row r="20" spans="1:24" ht="45" x14ac:dyDescent="0.25">
      <c r="A20" s="25" t="s">
        <v>63</v>
      </c>
      <c r="B20" s="21">
        <v>50</v>
      </c>
      <c r="C20" s="20">
        <v>45483</v>
      </c>
      <c r="D20" s="31">
        <v>4403790144</v>
      </c>
      <c r="E20" s="31">
        <v>470920848</v>
      </c>
      <c r="F20" s="31">
        <v>614925016</v>
      </c>
      <c r="G20" s="31">
        <v>5003523704</v>
      </c>
      <c r="H20" s="32">
        <v>455686747</v>
      </c>
      <c r="I20" s="32">
        <v>4388598688</v>
      </c>
      <c r="J20" s="32">
        <v>227046000</v>
      </c>
      <c r="K20" s="35">
        <f t="shared" si="8"/>
        <v>2201895072</v>
      </c>
      <c r="L20" s="32">
        <f t="shared" si="9"/>
        <v>235460424</v>
      </c>
      <c r="M20" s="32">
        <f t="shared" si="3"/>
        <v>307462508</v>
      </c>
      <c r="N20" s="32">
        <f t="shared" si="4"/>
        <v>2501761852</v>
      </c>
      <c r="O20" s="32">
        <f t="shared" si="0"/>
        <v>227843373.5</v>
      </c>
      <c r="P20" s="32">
        <f t="shared" si="1"/>
        <v>2194299344</v>
      </c>
      <c r="Q20" s="32">
        <f t="shared" si="10"/>
        <v>113523000</v>
      </c>
      <c r="R20" s="30">
        <f t="shared" ref="R20:X20" si="13">K19+K20</f>
        <v>13755169072</v>
      </c>
      <c r="S20" s="46">
        <f t="shared" si="13"/>
        <v>1885960924</v>
      </c>
      <c r="T20" s="46">
        <f t="shared" si="13"/>
        <v>2792413008</v>
      </c>
      <c r="U20" s="46">
        <f t="shared" si="13"/>
        <v>14922388852</v>
      </c>
      <c r="V20" s="46">
        <f t="shared" si="13"/>
        <v>781900873.5</v>
      </c>
      <c r="W20" s="46">
        <f t="shared" si="13"/>
        <v>12129975844</v>
      </c>
      <c r="X20" s="54">
        <f t="shared" si="13"/>
        <v>119863500</v>
      </c>
    </row>
    <row r="21" spans="1:24" s="42" customFormat="1" ht="14.45" customHeight="1" x14ac:dyDescent="0.25">
      <c r="A21" s="160" t="s">
        <v>66</v>
      </c>
      <c r="B21" s="161"/>
      <c r="C21" s="161"/>
      <c r="D21" s="161"/>
      <c r="E21" s="41"/>
      <c r="F21" s="39"/>
      <c r="G21" s="39"/>
      <c r="H21" s="40"/>
      <c r="I21" s="40"/>
      <c r="J21" s="40"/>
      <c r="K21" s="50">
        <f t="shared" si="8"/>
        <v>0</v>
      </c>
      <c r="L21" s="40">
        <f t="shared" si="9"/>
        <v>0</v>
      </c>
      <c r="M21" s="40">
        <f t="shared" si="3"/>
        <v>0</v>
      </c>
      <c r="N21" s="40">
        <f t="shared" si="4"/>
        <v>0</v>
      </c>
      <c r="O21" s="40">
        <f t="shared" si="0"/>
        <v>0</v>
      </c>
      <c r="P21" s="40">
        <f t="shared" si="1"/>
        <v>0</v>
      </c>
      <c r="Q21" s="40">
        <f t="shared" si="10"/>
        <v>0</v>
      </c>
      <c r="R21" s="43"/>
      <c r="S21" s="43"/>
      <c r="T21" s="43"/>
      <c r="U21" s="43"/>
      <c r="V21" s="43"/>
      <c r="W21" s="43"/>
      <c r="X21" s="56"/>
    </row>
    <row r="22" spans="1:24" x14ac:dyDescent="0.25">
      <c r="A22" s="25" t="s">
        <v>65</v>
      </c>
      <c r="B22" s="21">
        <v>100</v>
      </c>
      <c r="C22" s="20">
        <v>45483</v>
      </c>
      <c r="D22" s="31">
        <v>3238017000</v>
      </c>
      <c r="E22" s="31">
        <v>971804000</v>
      </c>
      <c r="F22" s="31">
        <v>1304923000</v>
      </c>
      <c r="G22" s="31">
        <v>3287699000</v>
      </c>
      <c r="H22" s="32">
        <v>185931000</v>
      </c>
      <c r="I22" s="32">
        <v>1982776000</v>
      </c>
      <c r="J22" s="32">
        <v>53814000</v>
      </c>
      <c r="K22" s="35">
        <f t="shared" si="8"/>
        <v>3238017000</v>
      </c>
      <c r="L22" s="32">
        <f t="shared" si="9"/>
        <v>971804000</v>
      </c>
      <c r="M22" s="32">
        <f t="shared" si="3"/>
        <v>1304923000</v>
      </c>
      <c r="N22" s="32">
        <f t="shared" si="4"/>
        <v>3287699000</v>
      </c>
      <c r="O22" s="32">
        <f t="shared" si="0"/>
        <v>185931000</v>
      </c>
      <c r="P22" s="32">
        <f t="shared" si="1"/>
        <v>1982776000</v>
      </c>
      <c r="Q22" s="32">
        <f t="shared" si="10"/>
        <v>53814000</v>
      </c>
      <c r="R22" s="30">
        <f t="shared" ref="R22:X22" si="14">K22</f>
        <v>3238017000</v>
      </c>
      <c r="S22" s="46">
        <f t="shared" si="14"/>
        <v>971804000</v>
      </c>
      <c r="T22" s="46">
        <f t="shared" si="14"/>
        <v>1304923000</v>
      </c>
      <c r="U22" s="46">
        <f t="shared" si="14"/>
        <v>3287699000</v>
      </c>
      <c r="V22" s="46">
        <f t="shared" si="14"/>
        <v>185931000</v>
      </c>
      <c r="W22" s="46">
        <f t="shared" si="14"/>
        <v>1982776000</v>
      </c>
      <c r="X22" s="54">
        <f t="shared" si="14"/>
        <v>53814000</v>
      </c>
    </row>
    <row r="23" spans="1:24" s="42" customFormat="1" ht="37.5" customHeight="1" x14ac:dyDescent="0.25">
      <c r="A23" s="160" t="s">
        <v>138</v>
      </c>
      <c r="B23" s="161"/>
      <c r="C23" s="161"/>
      <c r="D23" s="161"/>
      <c r="E23" s="41"/>
      <c r="F23" s="39"/>
      <c r="G23" s="39"/>
      <c r="H23" s="40"/>
      <c r="I23" s="40"/>
      <c r="J23" s="40"/>
      <c r="K23" s="50">
        <f t="shared" si="8"/>
        <v>0</v>
      </c>
      <c r="L23" s="40">
        <f t="shared" si="9"/>
        <v>0</v>
      </c>
      <c r="M23" s="40">
        <f t="shared" si="3"/>
        <v>0</v>
      </c>
      <c r="N23" s="40">
        <f t="shared" si="4"/>
        <v>0</v>
      </c>
      <c r="O23" s="40">
        <f t="shared" si="0"/>
        <v>0</v>
      </c>
      <c r="P23" s="40">
        <f t="shared" si="1"/>
        <v>0</v>
      </c>
      <c r="Q23" s="40">
        <f t="shared" si="10"/>
        <v>0</v>
      </c>
      <c r="R23" s="43"/>
      <c r="S23" s="43"/>
      <c r="T23" s="43"/>
      <c r="U23" s="43"/>
      <c r="V23" s="43"/>
      <c r="W23" s="43"/>
      <c r="X23" s="56"/>
    </row>
    <row r="24" spans="1:24" x14ac:dyDescent="0.25">
      <c r="A24" s="25" t="s">
        <v>67</v>
      </c>
      <c r="B24" s="21">
        <v>90</v>
      </c>
      <c r="C24" s="20">
        <v>45572</v>
      </c>
      <c r="D24" s="31">
        <v>458193994</v>
      </c>
      <c r="E24" s="31">
        <v>17684235</v>
      </c>
      <c r="F24" s="31">
        <v>136614927</v>
      </c>
      <c r="G24" s="31">
        <v>889510064</v>
      </c>
      <c r="H24" s="32">
        <v>340270668</v>
      </c>
      <c r="I24" s="32">
        <v>752895137</v>
      </c>
      <c r="J24" s="32">
        <v>19036000</v>
      </c>
      <c r="K24" s="35">
        <f t="shared" si="8"/>
        <v>412374594.60000002</v>
      </c>
      <c r="L24" s="32">
        <f t="shared" si="9"/>
        <v>15915811.5</v>
      </c>
      <c r="M24" s="32">
        <f t="shared" si="3"/>
        <v>122953434.3</v>
      </c>
      <c r="N24" s="32">
        <f t="shared" si="4"/>
        <v>800559057.60000002</v>
      </c>
      <c r="O24" s="32">
        <f t="shared" si="0"/>
        <v>306243601.19999999</v>
      </c>
      <c r="P24" s="32">
        <f t="shared" si="1"/>
        <v>677605623.29999995</v>
      </c>
      <c r="Q24" s="32">
        <f t="shared" si="10"/>
        <v>17132400</v>
      </c>
      <c r="R24" s="13"/>
      <c r="S24" s="13"/>
      <c r="T24" s="13"/>
      <c r="U24" s="13"/>
      <c r="V24" s="13"/>
      <c r="W24" s="13"/>
      <c r="X24" s="53"/>
    </row>
    <row r="25" spans="1:24" ht="30" x14ac:dyDescent="0.25">
      <c r="A25" s="25" t="s">
        <v>68</v>
      </c>
      <c r="B25" s="21">
        <v>10</v>
      </c>
      <c r="C25" s="20">
        <v>45481</v>
      </c>
      <c r="D25" s="31">
        <v>1893035691</v>
      </c>
      <c r="E25" s="31">
        <v>38805267</v>
      </c>
      <c r="F25" s="31">
        <v>237446805</v>
      </c>
      <c r="G25" s="31">
        <v>2063375691</v>
      </c>
      <c r="H25" s="32">
        <v>647578167</v>
      </c>
      <c r="I25" s="32">
        <v>1825928886</v>
      </c>
      <c r="J25" s="32">
        <v>2975109</v>
      </c>
      <c r="K25" s="35">
        <f t="shared" si="8"/>
        <v>189303569.09999999</v>
      </c>
      <c r="L25" s="32">
        <f t="shared" si="9"/>
        <v>3880526.7</v>
      </c>
      <c r="M25" s="32">
        <f t="shared" si="3"/>
        <v>23744680.5</v>
      </c>
      <c r="N25" s="32">
        <f t="shared" si="4"/>
        <v>206337569.09999999</v>
      </c>
      <c r="O25" s="32">
        <f t="shared" si="0"/>
        <v>64757816.700000003</v>
      </c>
      <c r="P25" s="32">
        <f t="shared" si="1"/>
        <v>182592888.59999999</v>
      </c>
      <c r="Q25" s="32">
        <f t="shared" si="10"/>
        <v>297510.90000000002</v>
      </c>
      <c r="R25" s="30">
        <f t="shared" ref="R25:X25" si="15">K24+K25</f>
        <v>601678163.70000005</v>
      </c>
      <c r="S25" s="46">
        <f t="shared" si="15"/>
        <v>19796338.199999999</v>
      </c>
      <c r="T25" s="46">
        <f t="shared" si="15"/>
        <v>146698114.80000001</v>
      </c>
      <c r="U25" s="46">
        <f t="shared" si="15"/>
        <v>1006896626.7</v>
      </c>
      <c r="V25" s="46">
        <f t="shared" si="15"/>
        <v>371001417.89999998</v>
      </c>
      <c r="W25" s="46">
        <f t="shared" si="15"/>
        <v>860198511.89999998</v>
      </c>
      <c r="X25" s="54">
        <f t="shared" si="15"/>
        <v>17429910.899999999</v>
      </c>
    </row>
    <row r="26" spans="1:24" s="42" customFormat="1" x14ac:dyDescent="0.25">
      <c r="A26" s="160" t="s">
        <v>69</v>
      </c>
      <c r="B26" s="161"/>
      <c r="C26" s="161"/>
      <c r="D26" s="161"/>
      <c r="E26" s="41"/>
      <c r="F26" s="39"/>
      <c r="G26" s="39"/>
      <c r="H26" s="40"/>
      <c r="I26" s="40"/>
      <c r="J26" s="40"/>
      <c r="K26" s="50">
        <f t="shared" si="8"/>
        <v>0</v>
      </c>
      <c r="L26" s="40">
        <f t="shared" si="9"/>
        <v>0</v>
      </c>
      <c r="M26" s="40">
        <f t="shared" si="3"/>
        <v>0</v>
      </c>
      <c r="N26" s="40">
        <f t="shared" si="4"/>
        <v>0</v>
      </c>
      <c r="O26" s="40">
        <f t="shared" si="0"/>
        <v>0</v>
      </c>
      <c r="P26" s="40">
        <f t="shared" si="1"/>
        <v>0</v>
      </c>
      <c r="Q26" s="40">
        <f t="shared" si="10"/>
        <v>0</v>
      </c>
      <c r="R26" s="43"/>
      <c r="S26" s="43"/>
      <c r="T26" s="43"/>
      <c r="U26" s="43"/>
      <c r="V26" s="43"/>
      <c r="W26" s="43"/>
      <c r="X26" s="56"/>
    </row>
    <row r="27" spans="1:24" x14ac:dyDescent="0.25">
      <c r="A27" s="25" t="s">
        <v>70</v>
      </c>
      <c r="B27" s="21">
        <v>90</v>
      </c>
      <c r="C27" s="20">
        <v>45467</v>
      </c>
      <c r="D27" s="31">
        <v>5984805780</v>
      </c>
      <c r="E27" s="31">
        <v>160720347</v>
      </c>
      <c r="F27" s="31">
        <v>487881187</v>
      </c>
      <c r="G27" s="31">
        <v>806596770</v>
      </c>
      <c r="H27" s="32">
        <v>33269808</v>
      </c>
      <c r="I27" s="32">
        <v>318715583</v>
      </c>
      <c r="J27" s="32">
        <v>1902330</v>
      </c>
      <c r="K27" s="35">
        <f t="shared" si="8"/>
        <v>5386325202</v>
      </c>
      <c r="L27" s="32">
        <f t="shared" si="9"/>
        <v>144648312.30000001</v>
      </c>
      <c r="M27" s="32">
        <f t="shared" si="3"/>
        <v>439093068.30000001</v>
      </c>
      <c r="N27" s="32">
        <f t="shared" si="4"/>
        <v>725937093</v>
      </c>
      <c r="O27" s="32">
        <f t="shared" si="0"/>
        <v>29942827.199999999</v>
      </c>
      <c r="P27" s="32">
        <f t="shared" si="1"/>
        <v>286844024.69999999</v>
      </c>
      <c r="Q27" s="32">
        <f t="shared" si="10"/>
        <v>1712097</v>
      </c>
      <c r="R27" s="13"/>
      <c r="S27" s="13"/>
      <c r="T27" s="13"/>
      <c r="U27" s="13"/>
      <c r="V27" s="13"/>
      <c r="W27" s="13"/>
      <c r="X27" s="53"/>
    </row>
    <row r="28" spans="1:24" x14ac:dyDescent="0.25">
      <c r="A28" s="57" t="s">
        <v>71</v>
      </c>
      <c r="B28" s="21">
        <v>10</v>
      </c>
      <c r="C28" s="20">
        <v>45483</v>
      </c>
      <c r="D28" s="31">
        <v>330566770</v>
      </c>
      <c r="E28" s="31">
        <v>160720347</v>
      </c>
      <c r="F28" s="31">
        <v>487881187</v>
      </c>
      <c r="G28" s="31">
        <v>806596770</v>
      </c>
      <c r="H28" s="32">
        <v>33269808</v>
      </c>
      <c r="I28" s="32">
        <v>318715583</v>
      </c>
      <c r="J28" s="32">
        <v>1902330</v>
      </c>
      <c r="K28" s="35">
        <f t="shared" si="8"/>
        <v>33056677</v>
      </c>
      <c r="L28" s="32">
        <f t="shared" si="9"/>
        <v>16072034.699999999</v>
      </c>
      <c r="M28" s="32">
        <f t="shared" si="3"/>
        <v>48788118.700000003</v>
      </c>
      <c r="N28" s="32">
        <f t="shared" si="4"/>
        <v>80659677</v>
      </c>
      <c r="O28" s="32">
        <f t="shared" si="0"/>
        <v>3326980.8</v>
      </c>
      <c r="P28" s="32">
        <f t="shared" si="1"/>
        <v>31871558.300000001</v>
      </c>
      <c r="Q28" s="32">
        <f t="shared" si="10"/>
        <v>190233</v>
      </c>
      <c r="R28" s="30">
        <f t="shared" ref="R28:X28" si="16">K27+K28</f>
        <v>5419381879</v>
      </c>
      <c r="S28" s="46">
        <f t="shared" si="16"/>
        <v>160720347</v>
      </c>
      <c r="T28" s="46">
        <f t="shared" si="16"/>
        <v>487881187</v>
      </c>
      <c r="U28" s="46">
        <f t="shared" si="16"/>
        <v>806596770</v>
      </c>
      <c r="V28" s="46">
        <f t="shared" si="16"/>
        <v>33269808</v>
      </c>
      <c r="W28" s="46">
        <f t="shared" si="16"/>
        <v>318715583</v>
      </c>
      <c r="X28" s="54">
        <f t="shared" si="16"/>
        <v>1902330</v>
      </c>
    </row>
    <row r="29" spans="1:24" s="42" customFormat="1" x14ac:dyDescent="0.25">
      <c r="A29" s="160" t="s">
        <v>72</v>
      </c>
      <c r="B29" s="161"/>
      <c r="C29" s="161"/>
      <c r="D29" s="161"/>
      <c r="E29" s="41"/>
      <c r="F29" s="39"/>
      <c r="G29" s="39"/>
      <c r="H29" s="40"/>
      <c r="I29" s="40"/>
      <c r="J29" s="40"/>
      <c r="K29" s="50">
        <f t="shared" si="8"/>
        <v>0</v>
      </c>
      <c r="L29" s="40">
        <f t="shared" si="9"/>
        <v>0</v>
      </c>
      <c r="M29" s="40">
        <f t="shared" si="3"/>
        <v>0</v>
      </c>
      <c r="N29" s="40">
        <f t="shared" si="4"/>
        <v>0</v>
      </c>
      <c r="O29" s="40">
        <f t="shared" si="0"/>
        <v>0</v>
      </c>
      <c r="P29" s="40">
        <f t="shared" si="1"/>
        <v>0</v>
      </c>
      <c r="Q29" s="40">
        <f t="shared" si="10"/>
        <v>0</v>
      </c>
      <c r="R29" s="43"/>
      <c r="S29" s="43"/>
      <c r="T29" s="43"/>
      <c r="U29" s="43"/>
      <c r="V29" s="43"/>
      <c r="W29" s="43"/>
      <c r="X29" s="56"/>
    </row>
    <row r="30" spans="1:24" ht="30" x14ac:dyDescent="0.25">
      <c r="A30" s="25" t="s">
        <v>73</v>
      </c>
      <c r="B30" s="21">
        <v>100</v>
      </c>
      <c r="C30" s="20">
        <v>45460</v>
      </c>
      <c r="D30" s="31">
        <v>5047281689</v>
      </c>
      <c r="E30" s="31">
        <v>827483542</v>
      </c>
      <c r="F30" s="31">
        <v>2287133103</v>
      </c>
      <c r="G30" s="31">
        <v>5164128096</v>
      </c>
      <c r="H30" s="32">
        <v>26464971</v>
      </c>
      <c r="I30" s="32">
        <v>2876994993</v>
      </c>
      <c r="J30" s="32">
        <v>22520291</v>
      </c>
      <c r="K30" s="35">
        <f t="shared" si="8"/>
        <v>5047281689</v>
      </c>
      <c r="L30" s="32">
        <f t="shared" si="9"/>
        <v>827483542</v>
      </c>
      <c r="M30" s="32">
        <f t="shared" si="3"/>
        <v>2287133103</v>
      </c>
      <c r="N30" s="32">
        <f t="shared" si="4"/>
        <v>5164128096</v>
      </c>
      <c r="O30" s="32">
        <f t="shared" si="0"/>
        <v>26464971</v>
      </c>
      <c r="P30" s="32">
        <f t="shared" si="1"/>
        <v>2876994993</v>
      </c>
      <c r="Q30" s="32">
        <f t="shared" si="10"/>
        <v>22520291</v>
      </c>
      <c r="R30" s="30">
        <f t="shared" ref="R30:X30" si="17">K30</f>
        <v>5047281689</v>
      </c>
      <c r="S30" s="46">
        <f t="shared" si="17"/>
        <v>827483542</v>
      </c>
      <c r="T30" s="46">
        <f t="shared" si="17"/>
        <v>2287133103</v>
      </c>
      <c r="U30" s="46">
        <f t="shared" si="17"/>
        <v>5164128096</v>
      </c>
      <c r="V30" s="46">
        <f t="shared" si="17"/>
        <v>26464971</v>
      </c>
      <c r="W30" s="46">
        <f t="shared" si="17"/>
        <v>2876994993</v>
      </c>
      <c r="X30" s="54">
        <f t="shared" si="17"/>
        <v>22520291</v>
      </c>
    </row>
    <row r="31" spans="1:24" s="42" customFormat="1" x14ac:dyDescent="0.25">
      <c r="A31" s="160" t="s">
        <v>74</v>
      </c>
      <c r="B31" s="161"/>
      <c r="C31" s="161"/>
      <c r="D31" s="161"/>
      <c r="E31" s="41"/>
      <c r="F31" s="39"/>
      <c r="G31" s="39"/>
      <c r="H31" s="40"/>
      <c r="I31" s="40"/>
      <c r="J31" s="40"/>
      <c r="K31" s="50">
        <f t="shared" si="8"/>
        <v>0</v>
      </c>
      <c r="L31" s="40">
        <f t="shared" si="9"/>
        <v>0</v>
      </c>
      <c r="M31" s="40">
        <f t="shared" si="3"/>
        <v>0</v>
      </c>
      <c r="N31" s="40">
        <f t="shared" si="4"/>
        <v>0</v>
      </c>
      <c r="O31" s="40">
        <f t="shared" si="0"/>
        <v>0</v>
      </c>
      <c r="P31" s="40">
        <f t="shared" si="1"/>
        <v>0</v>
      </c>
      <c r="Q31" s="40">
        <f t="shared" si="10"/>
        <v>0</v>
      </c>
      <c r="R31" s="43"/>
      <c r="S31" s="43"/>
      <c r="T31" s="43"/>
      <c r="U31" s="43"/>
      <c r="V31" s="43"/>
      <c r="W31" s="43"/>
      <c r="X31" s="56"/>
    </row>
    <row r="32" spans="1:24" ht="30" x14ac:dyDescent="0.25">
      <c r="A32" s="25" t="s">
        <v>75</v>
      </c>
      <c r="B32" s="21">
        <v>100</v>
      </c>
      <c r="C32" s="20">
        <v>45462</v>
      </c>
      <c r="D32" s="31">
        <v>2034116355</v>
      </c>
      <c r="E32" s="31">
        <v>1059401070</v>
      </c>
      <c r="F32" s="31">
        <v>2086464752</v>
      </c>
      <c r="G32" s="31">
        <v>3083626064</v>
      </c>
      <c r="H32" s="32">
        <v>928960127</v>
      </c>
      <c r="I32" s="32">
        <v>997161312</v>
      </c>
      <c r="J32" s="32">
        <v>70881043</v>
      </c>
      <c r="K32" s="35">
        <f t="shared" si="8"/>
        <v>2034116355</v>
      </c>
      <c r="L32" s="32">
        <f t="shared" si="9"/>
        <v>1059401070</v>
      </c>
      <c r="M32" s="32">
        <f t="shared" si="3"/>
        <v>2086464752</v>
      </c>
      <c r="N32" s="32">
        <f t="shared" si="4"/>
        <v>3083626064</v>
      </c>
      <c r="O32" s="32">
        <f t="shared" si="0"/>
        <v>928960127</v>
      </c>
      <c r="P32" s="32">
        <f t="shared" si="1"/>
        <v>997161312</v>
      </c>
      <c r="Q32" s="32">
        <f t="shared" si="10"/>
        <v>70881043</v>
      </c>
      <c r="R32" s="30">
        <f t="shared" ref="R32:X32" si="18">K32</f>
        <v>2034116355</v>
      </c>
      <c r="S32" s="46">
        <f t="shared" si="18"/>
        <v>1059401070</v>
      </c>
      <c r="T32" s="46">
        <f t="shared" si="18"/>
        <v>2086464752</v>
      </c>
      <c r="U32" s="46">
        <f t="shared" si="18"/>
        <v>3083626064</v>
      </c>
      <c r="V32" s="46">
        <f t="shared" si="18"/>
        <v>928960127</v>
      </c>
      <c r="W32" s="46">
        <f t="shared" si="18"/>
        <v>997161312</v>
      </c>
      <c r="X32" s="54">
        <f t="shared" si="18"/>
        <v>70881043</v>
      </c>
    </row>
    <row r="33" spans="1:26" s="42" customFormat="1" x14ac:dyDescent="0.25">
      <c r="A33" s="160" t="s">
        <v>76</v>
      </c>
      <c r="B33" s="161"/>
      <c r="C33" s="161"/>
      <c r="D33" s="161"/>
      <c r="E33" s="41"/>
      <c r="F33" s="39"/>
      <c r="G33" s="39"/>
      <c r="H33" s="40"/>
      <c r="I33" s="40"/>
      <c r="J33" s="40"/>
      <c r="K33" s="50">
        <f t="shared" si="8"/>
        <v>0</v>
      </c>
      <c r="L33" s="40">
        <f t="shared" si="9"/>
        <v>0</v>
      </c>
      <c r="M33" s="40">
        <f t="shared" si="3"/>
        <v>0</v>
      </c>
      <c r="N33" s="40">
        <f t="shared" si="4"/>
        <v>0</v>
      </c>
      <c r="O33" s="40">
        <f t="shared" si="0"/>
        <v>0</v>
      </c>
      <c r="P33" s="40">
        <f t="shared" si="1"/>
        <v>0</v>
      </c>
      <c r="Q33" s="40">
        <f t="shared" si="10"/>
        <v>0</v>
      </c>
      <c r="R33" s="43"/>
      <c r="S33" s="43"/>
      <c r="T33" s="43"/>
      <c r="U33" s="43"/>
      <c r="V33" s="43"/>
      <c r="W33" s="43"/>
      <c r="X33" s="56"/>
    </row>
    <row r="34" spans="1:26" ht="45" x14ac:dyDescent="0.25">
      <c r="A34" s="25" t="s">
        <v>77</v>
      </c>
      <c r="B34" s="21">
        <v>100</v>
      </c>
      <c r="C34" s="20">
        <v>45457</v>
      </c>
      <c r="D34" s="31">
        <v>1695535303</v>
      </c>
      <c r="E34" s="31">
        <v>273714705</v>
      </c>
      <c r="F34" s="31">
        <v>323714705</v>
      </c>
      <c r="G34" s="31">
        <v>1861030267</v>
      </c>
      <c r="H34" s="32">
        <v>553611804</v>
      </c>
      <c r="I34" s="32">
        <v>1537315562</v>
      </c>
      <c r="J34" s="32">
        <v>5656784</v>
      </c>
      <c r="K34" s="35">
        <f t="shared" si="8"/>
        <v>1695535303</v>
      </c>
      <c r="L34" s="32">
        <f t="shared" si="9"/>
        <v>273714705</v>
      </c>
      <c r="M34" s="32">
        <f t="shared" si="3"/>
        <v>323714705</v>
      </c>
      <c r="N34" s="32">
        <f t="shared" si="4"/>
        <v>1861030267</v>
      </c>
      <c r="O34" s="32">
        <f t="shared" si="0"/>
        <v>553611804</v>
      </c>
      <c r="P34" s="32">
        <f t="shared" si="1"/>
        <v>1537315562</v>
      </c>
      <c r="Q34" s="32">
        <f t="shared" si="10"/>
        <v>5656784</v>
      </c>
      <c r="R34" s="30">
        <f t="shared" ref="R34:X34" si="19">K34</f>
        <v>1695535303</v>
      </c>
      <c r="S34" s="46">
        <f t="shared" si="19"/>
        <v>273714705</v>
      </c>
      <c r="T34" s="46">
        <f t="shared" si="19"/>
        <v>323714705</v>
      </c>
      <c r="U34" s="46">
        <f t="shared" si="19"/>
        <v>1861030267</v>
      </c>
      <c r="V34" s="46">
        <f t="shared" si="19"/>
        <v>553611804</v>
      </c>
      <c r="W34" s="46">
        <f t="shared" si="19"/>
        <v>1537315562</v>
      </c>
      <c r="X34" s="54">
        <f t="shared" si="19"/>
        <v>5656784</v>
      </c>
    </row>
    <row r="35" spans="1:26" s="42" customFormat="1" x14ac:dyDescent="0.25">
      <c r="A35" s="160" t="s">
        <v>78</v>
      </c>
      <c r="B35" s="161"/>
      <c r="C35" s="161"/>
      <c r="D35" s="161"/>
      <c r="E35" s="41"/>
      <c r="F35" s="39"/>
      <c r="G35" s="39"/>
      <c r="H35" s="40"/>
      <c r="I35" s="40"/>
      <c r="J35" s="40"/>
      <c r="K35" s="50">
        <f t="shared" si="8"/>
        <v>0</v>
      </c>
      <c r="L35" s="40">
        <f t="shared" si="9"/>
        <v>0</v>
      </c>
      <c r="M35" s="40">
        <f t="shared" si="3"/>
        <v>0</v>
      </c>
      <c r="N35" s="40">
        <f t="shared" si="4"/>
        <v>0</v>
      </c>
      <c r="O35" s="40">
        <f t="shared" si="0"/>
        <v>0</v>
      </c>
      <c r="P35" s="40">
        <f t="shared" si="1"/>
        <v>0</v>
      </c>
      <c r="Q35" s="40">
        <f t="shared" si="10"/>
        <v>0</v>
      </c>
      <c r="R35" s="43"/>
      <c r="S35" s="43"/>
      <c r="T35" s="43"/>
      <c r="U35" s="43"/>
      <c r="V35" s="43"/>
      <c r="W35" s="43"/>
      <c r="X35" s="56"/>
    </row>
    <row r="36" spans="1:26" ht="30" x14ac:dyDescent="0.25">
      <c r="A36" s="25" t="s">
        <v>79</v>
      </c>
      <c r="B36" s="21">
        <v>90</v>
      </c>
      <c r="C36" s="20">
        <v>45482</v>
      </c>
      <c r="D36" s="31">
        <v>1135425851</v>
      </c>
      <c r="E36" s="31">
        <v>182730870</v>
      </c>
      <c r="F36" s="31">
        <v>337568087</v>
      </c>
      <c r="G36" s="31">
        <v>1243457723</v>
      </c>
      <c r="H36" s="32">
        <v>204247623</v>
      </c>
      <c r="I36" s="32">
        <v>905889636</v>
      </c>
      <c r="J36" s="32">
        <v>281179</v>
      </c>
      <c r="K36" s="35">
        <f t="shared" si="8"/>
        <v>1021883265.9</v>
      </c>
      <c r="L36" s="32">
        <f t="shared" si="9"/>
        <v>164457783</v>
      </c>
      <c r="M36" s="32">
        <f t="shared" si="3"/>
        <v>303811278.30000001</v>
      </c>
      <c r="N36" s="32">
        <f t="shared" si="4"/>
        <v>1119111950.7</v>
      </c>
      <c r="O36" s="32">
        <f t="shared" ref="O36:O54" si="20">H36*B36/100</f>
        <v>183822860.69999999</v>
      </c>
      <c r="P36" s="32">
        <f t="shared" ref="P36:P54" si="21">I36*B36/100</f>
        <v>815300672.39999998</v>
      </c>
      <c r="Q36" s="32">
        <f t="shared" si="10"/>
        <v>253061.1</v>
      </c>
      <c r="R36" s="13"/>
      <c r="S36" s="13"/>
      <c r="T36" s="13"/>
      <c r="U36" s="13"/>
      <c r="V36" s="13"/>
      <c r="W36" s="13"/>
      <c r="X36" s="53"/>
    </row>
    <row r="37" spans="1:26" ht="45" x14ac:dyDescent="0.25">
      <c r="A37" s="25" t="s">
        <v>80</v>
      </c>
      <c r="B37" s="21">
        <v>10</v>
      </c>
      <c r="C37" s="20">
        <v>45482</v>
      </c>
      <c r="D37" s="31">
        <v>559568629</v>
      </c>
      <c r="E37" s="31">
        <v>441075083</v>
      </c>
      <c r="F37" s="31">
        <v>441075083</v>
      </c>
      <c r="G37" s="31">
        <v>987380781</v>
      </c>
      <c r="H37" s="32">
        <v>248930117</v>
      </c>
      <c r="I37" s="32">
        <v>546305698</v>
      </c>
      <c r="J37" s="32">
        <v>4806851</v>
      </c>
      <c r="K37" s="35">
        <f t="shared" si="8"/>
        <v>55956862.899999999</v>
      </c>
      <c r="L37" s="32">
        <f t="shared" si="9"/>
        <v>44107508.299999997</v>
      </c>
      <c r="M37" s="32">
        <f t="shared" si="3"/>
        <v>44107508.299999997</v>
      </c>
      <c r="N37" s="32">
        <f t="shared" si="4"/>
        <v>98738078.099999994</v>
      </c>
      <c r="O37" s="32">
        <f t="shared" si="20"/>
        <v>24893011.699999999</v>
      </c>
      <c r="P37" s="32">
        <f t="shared" si="21"/>
        <v>54630569.799999997</v>
      </c>
      <c r="Q37" s="32">
        <f t="shared" si="10"/>
        <v>480685.1</v>
      </c>
      <c r="R37" s="30">
        <f t="shared" ref="R37:X37" si="22">K36+K37</f>
        <v>1077840128.8</v>
      </c>
      <c r="S37" s="46">
        <f t="shared" si="22"/>
        <v>208565291.30000001</v>
      </c>
      <c r="T37" s="46">
        <f t="shared" si="22"/>
        <v>347918786.60000002</v>
      </c>
      <c r="U37" s="46">
        <f t="shared" si="22"/>
        <v>1217850028.8</v>
      </c>
      <c r="V37" s="46">
        <f t="shared" si="22"/>
        <v>208715872.39999998</v>
      </c>
      <c r="W37" s="46">
        <f t="shared" si="22"/>
        <v>869931242.19999993</v>
      </c>
      <c r="X37" s="54">
        <f t="shared" si="22"/>
        <v>733746.2</v>
      </c>
    </row>
    <row r="38" spans="1:26" s="42" customFormat="1" x14ac:dyDescent="0.25">
      <c r="A38" s="160" t="s">
        <v>81</v>
      </c>
      <c r="B38" s="161"/>
      <c r="C38" s="161"/>
      <c r="D38" s="161"/>
      <c r="E38" s="41"/>
      <c r="F38" s="39"/>
      <c r="G38" s="39"/>
      <c r="H38" s="40"/>
      <c r="I38" s="40"/>
      <c r="J38" s="40"/>
      <c r="K38" s="50">
        <f t="shared" si="8"/>
        <v>0</v>
      </c>
      <c r="L38" s="40">
        <f t="shared" si="9"/>
        <v>0</v>
      </c>
      <c r="M38" s="40">
        <f t="shared" si="3"/>
        <v>0</v>
      </c>
      <c r="N38" s="40">
        <f t="shared" si="4"/>
        <v>0</v>
      </c>
      <c r="O38" s="40">
        <f t="shared" si="20"/>
        <v>0</v>
      </c>
      <c r="P38" s="40">
        <f t="shared" si="21"/>
        <v>0</v>
      </c>
      <c r="Q38" s="40">
        <f t="shared" si="10"/>
        <v>0</v>
      </c>
      <c r="R38" s="43"/>
      <c r="S38" s="43"/>
      <c r="T38" s="43"/>
      <c r="U38" s="43"/>
      <c r="V38" s="43"/>
      <c r="W38" s="43"/>
      <c r="X38" s="56"/>
    </row>
    <row r="39" spans="1:26" ht="45" x14ac:dyDescent="0.25">
      <c r="A39" s="26" t="s">
        <v>82</v>
      </c>
      <c r="B39" s="21">
        <v>100</v>
      </c>
      <c r="C39" s="20">
        <v>45463</v>
      </c>
      <c r="D39" s="31">
        <v>16807870436</v>
      </c>
      <c r="E39" s="31">
        <v>4877307408</v>
      </c>
      <c r="F39" s="31">
        <v>7639557061</v>
      </c>
      <c r="G39" s="31">
        <v>17021364369</v>
      </c>
      <c r="H39" s="32">
        <v>1552515219</v>
      </c>
      <c r="I39" s="32">
        <v>9381807308</v>
      </c>
      <c r="J39" s="32">
        <v>3018252</v>
      </c>
      <c r="K39" s="35">
        <f t="shared" si="8"/>
        <v>16807870436</v>
      </c>
      <c r="L39" s="32">
        <f t="shared" si="9"/>
        <v>4877307408</v>
      </c>
      <c r="M39" s="32">
        <f t="shared" si="3"/>
        <v>7639557061</v>
      </c>
      <c r="N39" s="32">
        <f t="shared" si="4"/>
        <v>17021364369</v>
      </c>
      <c r="O39" s="32">
        <f t="shared" si="20"/>
        <v>1552515219</v>
      </c>
      <c r="P39" s="32">
        <f t="shared" si="21"/>
        <v>9381807308</v>
      </c>
      <c r="Q39" s="32">
        <f t="shared" si="10"/>
        <v>3018252</v>
      </c>
      <c r="R39" s="30">
        <f t="shared" ref="R39:X39" si="23">K39</f>
        <v>16807870436</v>
      </c>
      <c r="S39" s="46">
        <f t="shared" si="23"/>
        <v>4877307408</v>
      </c>
      <c r="T39" s="46">
        <f t="shared" si="23"/>
        <v>7639557061</v>
      </c>
      <c r="U39" s="46">
        <f t="shared" si="23"/>
        <v>17021364369</v>
      </c>
      <c r="V39" s="46">
        <f t="shared" si="23"/>
        <v>1552515219</v>
      </c>
      <c r="W39" s="46">
        <f t="shared" si="23"/>
        <v>9381807308</v>
      </c>
      <c r="X39" s="54">
        <f t="shared" si="23"/>
        <v>3018252</v>
      </c>
    </row>
    <row r="40" spans="1:26" s="42" customFormat="1" x14ac:dyDescent="0.25">
      <c r="A40" s="160" t="s">
        <v>83</v>
      </c>
      <c r="B40" s="161"/>
      <c r="C40" s="161"/>
      <c r="D40" s="161"/>
      <c r="E40" s="41"/>
      <c r="F40" s="39"/>
      <c r="G40" s="39"/>
      <c r="H40" s="40"/>
      <c r="I40" s="40"/>
      <c r="J40" s="40"/>
      <c r="K40" s="50">
        <f t="shared" si="8"/>
        <v>0</v>
      </c>
      <c r="L40" s="40">
        <f t="shared" si="9"/>
        <v>0</v>
      </c>
      <c r="M40" s="40">
        <f t="shared" si="3"/>
        <v>0</v>
      </c>
      <c r="N40" s="40">
        <f t="shared" si="4"/>
        <v>0</v>
      </c>
      <c r="O40" s="40">
        <f t="shared" si="20"/>
        <v>0</v>
      </c>
      <c r="P40" s="40">
        <f t="shared" si="21"/>
        <v>0</v>
      </c>
      <c r="Q40" s="40">
        <f t="shared" si="10"/>
        <v>0</v>
      </c>
      <c r="R40" s="43"/>
      <c r="S40" s="43"/>
      <c r="T40" s="43"/>
      <c r="U40" s="43"/>
      <c r="V40" s="43"/>
      <c r="W40" s="43"/>
      <c r="X40" s="56"/>
    </row>
    <row r="41" spans="1:26" x14ac:dyDescent="0.25">
      <c r="A41" s="25" t="s">
        <v>84</v>
      </c>
      <c r="B41" s="21">
        <v>100</v>
      </c>
      <c r="C41" s="20">
        <v>45463</v>
      </c>
      <c r="D41" s="31">
        <v>3596832567</v>
      </c>
      <c r="E41" s="31">
        <v>463426683</v>
      </c>
      <c r="F41" s="31">
        <v>592968124</v>
      </c>
      <c r="G41" s="31">
        <v>3879983491</v>
      </c>
      <c r="H41" s="32">
        <v>718766255</v>
      </c>
      <c r="I41" s="32">
        <v>3287015367</v>
      </c>
      <c r="J41" s="32">
        <v>82797537</v>
      </c>
      <c r="K41" s="35">
        <f t="shared" si="8"/>
        <v>3596832567</v>
      </c>
      <c r="L41" s="32">
        <f t="shared" si="9"/>
        <v>463426683</v>
      </c>
      <c r="M41" s="32">
        <f t="shared" si="3"/>
        <v>592968124</v>
      </c>
      <c r="N41" s="32">
        <f t="shared" si="4"/>
        <v>3879983491</v>
      </c>
      <c r="O41" s="32">
        <f t="shared" si="20"/>
        <v>718766255</v>
      </c>
      <c r="P41" s="32">
        <f t="shared" si="21"/>
        <v>3287015367</v>
      </c>
      <c r="Q41" s="32">
        <f t="shared" si="10"/>
        <v>82797537</v>
      </c>
      <c r="R41" s="30">
        <f t="shared" ref="R41:X41" si="24">K41</f>
        <v>3596832567</v>
      </c>
      <c r="S41" s="46">
        <f t="shared" si="24"/>
        <v>463426683</v>
      </c>
      <c r="T41" s="46">
        <f t="shared" si="24"/>
        <v>592968124</v>
      </c>
      <c r="U41" s="46">
        <f t="shared" si="24"/>
        <v>3879983491</v>
      </c>
      <c r="V41" s="46">
        <f t="shared" si="24"/>
        <v>718766255</v>
      </c>
      <c r="W41" s="46">
        <f t="shared" si="24"/>
        <v>3287015367</v>
      </c>
      <c r="X41" s="54">
        <f t="shared" si="24"/>
        <v>82797537</v>
      </c>
    </row>
    <row r="42" spans="1:26" s="42" customFormat="1" x14ac:dyDescent="0.25">
      <c r="A42" s="160" t="s">
        <v>139</v>
      </c>
      <c r="B42" s="161"/>
      <c r="C42" s="161"/>
      <c r="D42" s="161"/>
      <c r="E42" s="41"/>
      <c r="F42" s="39"/>
      <c r="G42" s="39"/>
      <c r="H42" s="40"/>
      <c r="I42" s="40"/>
      <c r="J42" s="40"/>
      <c r="K42" s="50">
        <f t="shared" si="8"/>
        <v>0</v>
      </c>
      <c r="L42" s="40">
        <f t="shared" si="9"/>
        <v>0</v>
      </c>
      <c r="M42" s="40">
        <f t="shared" si="3"/>
        <v>0</v>
      </c>
      <c r="N42" s="40">
        <f t="shared" si="4"/>
        <v>0</v>
      </c>
      <c r="O42" s="40">
        <f t="shared" si="20"/>
        <v>0</v>
      </c>
      <c r="P42" s="40">
        <f t="shared" si="21"/>
        <v>0</v>
      </c>
      <c r="Q42" s="40">
        <f t="shared" si="10"/>
        <v>0</v>
      </c>
      <c r="R42" s="43"/>
      <c r="S42" s="43"/>
      <c r="T42" s="43"/>
      <c r="U42" s="43"/>
      <c r="V42" s="43"/>
      <c r="W42" s="43"/>
      <c r="X42" s="56"/>
    </row>
    <row r="43" spans="1:26" ht="30" x14ac:dyDescent="0.25">
      <c r="A43" s="25" t="s">
        <v>85</v>
      </c>
      <c r="B43" s="21">
        <v>50</v>
      </c>
      <c r="C43" s="20">
        <v>45484</v>
      </c>
      <c r="D43" s="31">
        <v>160510000</v>
      </c>
      <c r="E43" s="31">
        <v>27498000</v>
      </c>
      <c r="F43" s="31">
        <v>263269000</v>
      </c>
      <c r="G43" s="31">
        <v>756134000</v>
      </c>
      <c r="H43" s="32">
        <v>37570000</v>
      </c>
      <c r="I43" s="32">
        <v>492865000</v>
      </c>
      <c r="J43" s="32">
        <v>0</v>
      </c>
      <c r="K43" s="35">
        <f t="shared" si="8"/>
        <v>80255000</v>
      </c>
      <c r="L43" s="32">
        <f t="shared" si="9"/>
        <v>13749000</v>
      </c>
      <c r="M43" s="32">
        <f t="shared" si="3"/>
        <v>131634500</v>
      </c>
      <c r="N43" s="32">
        <f t="shared" si="4"/>
        <v>378067000</v>
      </c>
      <c r="O43" s="32">
        <f t="shared" si="20"/>
        <v>18785000</v>
      </c>
      <c r="P43" s="32">
        <f t="shared" si="21"/>
        <v>246432500</v>
      </c>
      <c r="Q43" s="32">
        <f t="shared" si="10"/>
        <v>0</v>
      </c>
      <c r="R43" s="13"/>
      <c r="S43" s="13"/>
      <c r="T43" s="13"/>
      <c r="U43" s="13"/>
      <c r="V43" s="13"/>
      <c r="W43" s="13"/>
      <c r="X43" s="53"/>
    </row>
    <row r="44" spans="1:26" ht="30" x14ac:dyDescent="0.25">
      <c r="A44" s="25" t="s">
        <v>86</v>
      </c>
      <c r="B44" s="21">
        <v>50</v>
      </c>
      <c r="C44" s="20">
        <v>45470</v>
      </c>
      <c r="D44" s="31">
        <v>1606642812</v>
      </c>
      <c r="E44" s="31">
        <v>110012730</v>
      </c>
      <c r="F44" s="31">
        <v>110012730</v>
      </c>
      <c r="G44" s="31">
        <v>2791325801</v>
      </c>
      <c r="H44" s="32">
        <v>256914365</v>
      </c>
      <c r="I44" s="32">
        <v>2681313071</v>
      </c>
      <c r="J44" s="32">
        <v>3451250</v>
      </c>
      <c r="K44" s="35">
        <f t="shared" si="8"/>
        <v>803321406</v>
      </c>
      <c r="L44" s="32">
        <f t="shared" si="9"/>
        <v>55006365</v>
      </c>
      <c r="M44" s="32">
        <f t="shared" si="3"/>
        <v>55006365</v>
      </c>
      <c r="N44" s="32">
        <f t="shared" si="4"/>
        <v>1395662900.5</v>
      </c>
      <c r="O44" s="32">
        <f t="shared" si="20"/>
        <v>128457182.5</v>
      </c>
      <c r="P44" s="32">
        <f t="shared" si="21"/>
        <v>1340656535.5</v>
      </c>
      <c r="Q44" s="32">
        <f t="shared" si="10"/>
        <v>1725625</v>
      </c>
      <c r="R44" s="30">
        <f t="shared" ref="R44:X44" si="25">K43+K44</f>
        <v>883576406</v>
      </c>
      <c r="S44" s="46">
        <f t="shared" si="25"/>
        <v>68755365</v>
      </c>
      <c r="T44" s="46">
        <f t="shared" si="25"/>
        <v>186640865</v>
      </c>
      <c r="U44" s="46">
        <f t="shared" si="25"/>
        <v>1773729900.5</v>
      </c>
      <c r="V44" s="46">
        <f t="shared" si="25"/>
        <v>147242182.5</v>
      </c>
      <c r="W44" s="46">
        <f t="shared" si="25"/>
        <v>1587089035.5</v>
      </c>
      <c r="X44" s="54">
        <f t="shared" si="25"/>
        <v>1725625</v>
      </c>
    </row>
    <row r="45" spans="1:26" s="42" customFormat="1" x14ac:dyDescent="0.25">
      <c r="A45" s="160" t="s">
        <v>89</v>
      </c>
      <c r="B45" s="161"/>
      <c r="C45" s="161"/>
      <c r="D45" s="161"/>
      <c r="E45" s="41"/>
      <c r="F45" s="39"/>
      <c r="G45" s="39"/>
      <c r="H45" s="40"/>
      <c r="I45" s="40"/>
      <c r="J45" s="40"/>
      <c r="K45" s="50">
        <f t="shared" si="8"/>
        <v>0</v>
      </c>
      <c r="L45" s="40">
        <f t="shared" si="9"/>
        <v>0</v>
      </c>
      <c r="M45" s="40">
        <f t="shared" si="3"/>
        <v>0</v>
      </c>
      <c r="N45" s="40">
        <f t="shared" si="4"/>
        <v>0</v>
      </c>
      <c r="O45" s="40">
        <f t="shared" si="20"/>
        <v>0</v>
      </c>
      <c r="P45" s="40">
        <f t="shared" si="21"/>
        <v>0</v>
      </c>
      <c r="Q45" s="40">
        <f t="shared" si="10"/>
        <v>0</v>
      </c>
      <c r="R45" s="43"/>
      <c r="S45" s="43"/>
      <c r="T45" s="43"/>
      <c r="U45" s="43"/>
      <c r="V45" s="43"/>
      <c r="W45" s="43"/>
      <c r="X45" s="56"/>
    </row>
    <row r="46" spans="1:26" x14ac:dyDescent="0.25">
      <c r="A46" s="25" t="s">
        <v>87</v>
      </c>
      <c r="B46" s="21">
        <v>90</v>
      </c>
      <c r="C46" s="20">
        <v>45483</v>
      </c>
      <c r="D46" s="51">
        <v>8300494293</v>
      </c>
      <c r="E46" s="51">
        <v>3934391976</v>
      </c>
      <c r="F46" s="31">
        <v>4517282511</v>
      </c>
      <c r="G46" s="31">
        <v>12253557034</v>
      </c>
      <c r="H46" s="32">
        <v>1220366475</v>
      </c>
      <c r="I46" s="32">
        <v>7736274523</v>
      </c>
      <c r="J46" s="32">
        <v>459546604</v>
      </c>
      <c r="K46" s="35">
        <f t="shared" si="8"/>
        <v>7470444863.6999998</v>
      </c>
      <c r="L46" s="32">
        <f t="shared" si="9"/>
        <v>3540952778.4000001</v>
      </c>
      <c r="M46" s="32">
        <f t="shared" si="3"/>
        <v>4065554259.9000001</v>
      </c>
      <c r="N46" s="32">
        <f t="shared" si="4"/>
        <v>11028201330.6</v>
      </c>
      <c r="O46" s="32">
        <f t="shared" si="20"/>
        <v>1098329827.5</v>
      </c>
      <c r="P46" s="32">
        <f t="shared" si="21"/>
        <v>6962647070.6999998</v>
      </c>
      <c r="Q46" s="32">
        <f t="shared" si="10"/>
        <v>413591943.60000002</v>
      </c>
      <c r="R46" s="13"/>
      <c r="S46" s="13"/>
      <c r="T46" s="13"/>
      <c r="U46" s="13"/>
      <c r="V46" s="13"/>
      <c r="W46" s="13"/>
      <c r="X46" s="53"/>
    </row>
    <row r="47" spans="1:26" ht="45" x14ac:dyDescent="0.25">
      <c r="A47" s="25" t="s">
        <v>88</v>
      </c>
      <c r="B47" s="21">
        <v>10</v>
      </c>
      <c r="C47" s="20">
        <v>45463</v>
      </c>
      <c r="D47" s="31">
        <v>1217651410</v>
      </c>
      <c r="E47" s="31">
        <v>410741541</v>
      </c>
      <c r="F47" s="31">
        <v>410741541</v>
      </c>
      <c r="G47" s="31">
        <v>1217651410</v>
      </c>
      <c r="H47" s="32">
        <v>83824278</v>
      </c>
      <c r="I47" s="32">
        <v>806909869</v>
      </c>
      <c r="J47" s="32">
        <v>680000</v>
      </c>
      <c r="K47" s="35">
        <f t="shared" si="8"/>
        <v>121765141</v>
      </c>
      <c r="L47" s="32">
        <f t="shared" si="9"/>
        <v>41074154.100000001</v>
      </c>
      <c r="M47" s="32">
        <f t="shared" si="3"/>
        <v>41074154.100000001</v>
      </c>
      <c r="N47" s="32">
        <f t="shared" si="4"/>
        <v>121765141</v>
      </c>
      <c r="O47" s="32">
        <f t="shared" si="20"/>
        <v>8382427.7999999998</v>
      </c>
      <c r="P47" s="32">
        <f t="shared" si="21"/>
        <v>80690986.900000006</v>
      </c>
      <c r="Q47" s="32">
        <f t="shared" si="10"/>
        <v>68000</v>
      </c>
      <c r="R47" s="30">
        <f t="shared" ref="R47:X47" si="26">K46+K47</f>
        <v>7592210004.6999998</v>
      </c>
      <c r="S47" s="46">
        <f t="shared" si="26"/>
        <v>3582026932.5</v>
      </c>
      <c r="T47" s="46">
        <f t="shared" si="26"/>
        <v>4106628414</v>
      </c>
      <c r="U47" s="46">
        <f t="shared" si="26"/>
        <v>11149966471.6</v>
      </c>
      <c r="V47" s="46">
        <f t="shared" si="26"/>
        <v>1106712255.3</v>
      </c>
      <c r="W47" s="46">
        <f t="shared" si="26"/>
        <v>7043338057.5999994</v>
      </c>
      <c r="X47" s="54">
        <f t="shared" si="26"/>
        <v>413659943.60000002</v>
      </c>
    </row>
    <row r="48" spans="1:26" s="42" customFormat="1" x14ac:dyDescent="0.25">
      <c r="A48" s="160" t="s">
        <v>90</v>
      </c>
      <c r="B48" s="161"/>
      <c r="C48" s="161"/>
      <c r="D48" s="161"/>
      <c r="E48" s="41"/>
      <c r="F48" s="41"/>
      <c r="G48" s="39"/>
      <c r="H48" s="40"/>
      <c r="I48" s="40"/>
      <c r="J48" s="40"/>
      <c r="K48" s="41"/>
      <c r="L48" s="41"/>
      <c r="M48" s="40">
        <f t="shared" si="3"/>
        <v>0</v>
      </c>
      <c r="N48" s="40">
        <f t="shared" si="4"/>
        <v>0</v>
      </c>
      <c r="O48" s="40">
        <f t="shared" si="20"/>
        <v>0</v>
      </c>
      <c r="P48" s="40">
        <f t="shared" si="21"/>
        <v>0</v>
      </c>
      <c r="Q48" s="40">
        <f t="shared" si="10"/>
        <v>0</v>
      </c>
      <c r="R48" s="41"/>
      <c r="S48" s="41"/>
      <c r="T48" s="41"/>
      <c r="U48" s="41"/>
      <c r="V48" s="41"/>
      <c r="W48" s="41"/>
      <c r="X48" s="55"/>
      <c r="Y48" s="38"/>
      <c r="Z48" s="38"/>
    </row>
    <row r="49" spans="1:27" x14ac:dyDescent="0.25">
      <c r="A49" s="25" t="s">
        <v>91</v>
      </c>
      <c r="B49" s="21">
        <v>100</v>
      </c>
      <c r="C49" s="20">
        <v>45479</v>
      </c>
      <c r="D49" s="31">
        <v>5426605201</v>
      </c>
      <c r="E49" s="31">
        <v>1459159314</v>
      </c>
      <c r="F49" s="31">
        <v>4358658015</v>
      </c>
      <c r="G49" s="31">
        <v>8861161094</v>
      </c>
      <c r="H49" s="32">
        <v>1027197682</v>
      </c>
      <c r="I49" s="32">
        <v>4502503079</v>
      </c>
      <c r="J49" s="32">
        <v>45990742</v>
      </c>
      <c r="K49" s="35">
        <f>D49*B49/100</f>
        <v>5426605201</v>
      </c>
      <c r="L49" s="32">
        <f>E49*B49/100</f>
        <v>1459159314</v>
      </c>
      <c r="M49" s="32">
        <f t="shared" si="3"/>
        <v>4358658015</v>
      </c>
      <c r="N49" s="32">
        <f t="shared" si="4"/>
        <v>8861161094</v>
      </c>
      <c r="O49" s="32">
        <f t="shared" si="20"/>
        <v>1027197682</v>
      </c>
      <c r="P49" s="32">
        <f t="shared" si="21"/>
        <v>4502503079</v>
      </c>
      <c r="Q49" s="32">
        <f t="shared" si="10"/>
        <v>45990742</v>
      </c>
      <c r="R49" s="30">
        <f t="shared" ref="R49:X49" si="27">K49</f>
        <v>5426605201</v>
      </c>
      <c r="S49" s="46">
        <f t="shared" si="27"/>
        <v>1459159314</v>
      </c>
      <c r="T49" s="46">
        <f t="shared" si="27"/>
        <v>4358658015</v>
      </c>
      <c r="U49" s="46">
        <f t="shared" si="27"/>
        <v>8861161094</v>
      </c>
      <c r="V49" s="46">
        <f t="shared" si="27"/>
        <v>1027197682</v>
      </c>
      <c r="W49" s="46">
        <f t="shared" si="27"/>
        <v>4502503079</v>
      </c>
      <c r="X49" s="54">
        <f t="shared" si="27"/>
        <v>45990742</v>
      </c>
    </row>
    <row r="50" spans="1:27" s="42" customFormat="1" x14ac:dyDescent="0.25">
      <c r="A50" s="160" t="s">
        <v>94</v>
      </c>
      <c r="B50" s="161"/>
      <c r="C50" s="161"/>
      <c r="D50" s="161"/>
      <c r="E50" s="41"/>
      <c r="F50" s="41"/>
      <c r="G50" s="39"/>
      <c r="H50" s="40"/>
      <c r="I50" s="40"/>
      <c r="J50" s="40"/>
      <c r="K50" s="41"/>
      <c r="L50" s="41"/>
      <c r="M50" s="40">
        <f t="shared" si="3"/>
        <v>0</v>
      </c>
      <c r="N50" s="40">
        <f t="shared" si="4"/>
        <v>0</v>
      </c>
      <c r="O50" s="40">
        <f t="shared" si="20"/>
        <v>0</v>
      </c>
      <c r="P50" s="40">
        <f t="shared" si="21"/>
        <v>0</v>
      </c>
      <c r="Q50" s="40">
        <f t="shared" si="10"/>
        <v>0</v>
      </c>
      <c r="R50" s="41"/>
      <c r="S50" s="41"/>
      <c r="T50" s="41"/>
      <c r="U50" s="41"/>
      <c r="V50" s="41"/>
      <c r="W50" s="41"/>
      <c r="X50" s="55"/>
      <c r="Y50" s="38"/>
      <c r="Z50" s="38"/>
      <c r="AA50" s="38"/>
    </row>
    <row r="51" spans="1:27" ht="45" x14ac:dyDescent="0.25">
      <c r="A51" s="25" t="s">
        <v>92</v>
      </c>
      <c r="B51" s="21">
        <v>70</v>
      </c>
      <c r="C51" s="20">
        <v>45462</v>
      </c>
      <c r="D51" s="31">
        <v>409976000</v>
      </c>
      <c r="E51" s="31">
        <v>175554000</v>
      </c>
      <c r="F51" s="31">
        <v>175554000</v>
      </c>
      <c r="G51" s="31">
        <v>432893000</v>
      </c>
      <c r="H51" s="32">
        <v>255089000</v>
      </c>
      <c r="I51" s="32">
        <v>257339000</v>
      </c>
      <c r="J51" s="32">
        <v>0</v>
      </c>
      <c r="K51" s="35">
        <f>D51*B51/100</f>
        <v>286983200</v>
      </c>
      <c r="L51" s="32">
        <f>E51*B51/100</f>
        <v>122887800</v>
      </c>
      <c r="M51" s="32">
        <f t="shared" si="3"/>
        <v>122887800</v>
      </c>
      <c r="N51" s="32">
        <f t="shared" si="4"/>
        <v>303025100</v>
      </c>
      <c r="O51" s="32">
        <f t="shared" si="20"/>
        <v>178562300</v>
      </c>
      <c r="P51" s="32">
        <f t="shared" si="21"/>
        <v>180137300</v>
      </c>
      <c r="Q51" s="32">
        <f t="shared" si="10"/>
        <v>0</v>
      </c>
      <c r="R51" s="13"/>
      <c r="S51" s="13"/>
      <c r="T51" s="13"/>
      <c r="U51" s="13"/>
      <c r="V51" s="13"/>
      <c r="W51" s="13"/>
      <c r="X51" s="53"/>
    </row>
    <row r="52" spans="1:27" ht="30" x14ac:dyDescent="0.25">
      <c r="A52" s="25" t="s">
        <v>93</v>
      </c>
      <c r="B52" s="21">
        <v>30</v>
      </c>
      <c r="C52" s="20">
        <v>45484</v>
      </c>
      <c r="D52" s="31">
        <v>3057200000</v>
      </c>
      <c r="E52" s="31">
        <v>350000000</v>
      </c>
      <c r="F52" s="31">
        <v>350000000</v>
      </c>
      <c r="G52" s="31">
        <v>4759700000</v>
      </c>
      <c r="H52" s="32">
        <v>591000000</v>
      </c>
      <c r="I52" s="32">
        <v>4409700000</v>
      </c>
      <c r="J52" s="32">
        <v>15200000</v>
      </c>
      <c r="K52" s="35">
        <f>D52*B52/100</f>
        <v>917160000</v>
      </c>
      <c r="L52" s="32">
        <f>E52*B52/100</f>
        <v>105000000</v>
      </c>
      <c r="M52" s="32">
        <f t="shared" si="3"/>
        <v>105000000</v>
      </c>
      <c r="N52" s="32">
        <f t="shared" si="4"/>
        <v>1427910000</v>
      </c>
      <c r="O52" s="32">
        <f t="shared" si="20"/>
        <v>177300000</v>
      </c>
      <c r="P52" s="32">
        <f t="shared" si="21"/>
        <v>1322910000</v>
      </c>
      <c r="Q52" s="32">
        <f t="shared" si="10"/>
        <v>4560000</v>
      </c>
      <c r="R52" s="30">
        <f>K51+K52</f>
        <v>1204143200</v>
      </c>
      <c r="S52" s="46">
        <f>L51+L52</f>
        <v>227887800</v>
      </c>
      <c r="T52" s="46">
        <f>M51+M52</f>
        <v>227887800</v>
      </c>
      <c r="U52" s="46">
        <f>N51+N52</f>
        <v>1730935100</v>
      </c>
      <c r="V52" s="46">
        <f>O52+O51</f>
        <v>355862300</v>
      </c>
      <c r="W52" s="46">
        <f>P51+P52</f>
        <v>1503047300</v>
      </c>
      <c r="X52" s="54">
        <f>Q51+Q52</f>
        <v>4560000</v>
      </c>
    </row>
    <row r="53" spans="1:27" s="42" customFormat="1" ht="14.45" customHeight="1" x14ac:dyDescent="0.25">
      <c r="A53" s="160" t="s">
        <v>95</v>
      </c>
      <c r="B53" s="161"/>
      <c r="C53" s="161"/>
      <c r="D53" s="161"/>
      <c r="E53" s="41"/>
      <c r="F53" s="41"/>
      <c r="G53" s="39"/>
      <c r="H53" s="40"/>
      <c r="I53" s="40"/>
      <c r="J53" s="40"/>
      <c r="K53" s="41"/>
      <c r="L53" s="41"/>
      <c r="M53" s="40">
        <f t="shared" si="3"/>
        <v>0</v>
      </c>
      <c r="N53" s="40">
        <f t="shared" si="4"/>
        <v>0</v>
      </c>
      <c r="O53" s="40">
        <f t="shared" si="20"/>
        <v>0</v>
      </c>
      <c r="P53" s="40">
        <f t="shared" si="21"/>
        <v>0</v>
      </c>
      <c r="Q53" s="40">
        <f t="shared" si="10"/>
        <v>0</v>
      </c>
      <c r="R53" s="41"/>
      <c r="S53" s="41"/>
      <c r="T53" s="41"/>
      <c r="U53" s="41"/>
      <c r="V53" s="41"/>
      <c r="W53" s="41"/>
      <c r="X53" s="55"/>
      <c r="Y53" s="38"/>
      <c r="Z53" s="38"/>
      <c r="AA53" s="38"/>
    </row>
    <row r="54" spans="1:27" ht="15.75" thickBot="1" x14ac:dyDescent="0.3">
      <c r="A54" s="27" t="s">
        <v>96</v>
      </c>
      <c r="B54" s="28">
        <v>100</v>
      </c>
      <c r="C54" s="29">
        <v>45484</v>
      </c>
      <c r="D54" s="58">
        <v>6718327378</v>
      </c>
      <c r="E54" s="58">
        <v>2740157238</v>
      </c>
      <c r="F54" s="58">
        <v>4928180379</v>
      </c>
      <c r="G54" s="58">
        <v>11488985605</v>
      </c>
      <c r="H54" s="59">
        <v>603418107</v>
      </c>
      <c r="I54" s="59">
        <v>6560805226</v>
      </c>
      <c r="J54" s="59">
        <v>121583805</v>
      </c>
      <c r="K54" s="60">
        <f>D54*B54/100</f>
        <v>6718327378</v>
      </c>
      <c r="L54" s="59">
        <f>E54*B54/100</f>
        <v>2740157238</v>
      </c>
      <c r="M54" s="59">
        <f t="shared" si="3"/>
        <v>4928180379</v>
      </c>
      <c r="N54" s="59">
        <f t="shared" si="4"/>
        <v>11488985605</v>
      </c>
      <c r="O54" s="59">
        <f t="shared" si="20"/>
        <v>603418107</v>
      </c>
      <c r="P54" s="59">
        <f t="shared" si="21"/>
        <v>6560805226</v>
      </c>
      <c r="Q54" s="59">
        <f t="shared" si="10"/>
        <v>121583805</v>
      </c>
      <c r="R54" s="61">
        <f t="shared" ref="R54:X54" si="28">K54</f>
        <v>6718327378</v>
      </c>
      <c r="S54" s="62">
        <f t="shared" si="28"/>
        <v>2740157238</v>
      </c>
      <c r="T54" s="62">
        <f t="shared" si="28"/>
        <v>4928180379</v>
      </c>
      <c r="U54" s="62">
        <f t="shared" si="28"/>
        <v>11488985605</v>
      </c>
      <c r="V54" s="62">
        <f t="shared" si="28"/>
        <v>603418107</v>
      </c>
      <c r="W54" s="62">
        <f t="shared" si="28"/>
        <v>6560805226</v>
      </c>
      <c r="X54" s="63">
        <f t="shared" si="28"/>
        <v>121583805</v>
      </c>
    </row>
    <row r="55" spans="1:27" x14ac:dyDescent="0.25">
      <c r="A55" s="22"/>
      <c r="B55" s="23"/>
      <c r="C55" s="24"/>
      <c r="D55" s="34"/>
      <c r="E55" s="34"/>
      <c r="G55" s="34"/>
      <c r="H55" s="33"/>
      <c r="I55" s="47"/>
      <c r="J55" s="47"/>
      <c r="K55" s="48"/>
      <c r="M55" s="33"/>
      <c r="N55" s="33"/>
      <c r="O55" s="33"/>
      <c r="P55" s="33"/>
      <c r="Q55" s="33"/>
      <c r="T55" s="33"/>
      <c r="U55" s="33"/>
      <c r="V55" s="33"/>
    </row>
    <row r="56" spans="1:27" x14ac:dyDescent="0.25">
      <c r="A56" s="12"/>
      <c r="B56" s="21"/>
      <c r="C56" s="20"/>
      <c r="D56" s="31"/>
      <c r="E56" s="31"/>
      <c r="G56" s="31"/>
      <c r="H56" s="13"/>
      <c r="I56" s="32"/>
      <c r="J56" s="32"/>
      <c r="K56" s="35"/>
      <c r="M56" s="13"/>
      <c r="N56" s="13"/>
      <c r="O56" s="13"/>
      <c r="P56" s="13"/>
      <c r="Q56" s="13"/>
      <c r="T56" s="13"/>
      <c r="U56" s="13"/>
      <c r="V56" s="13"/>
    </row>
    <row r="57" spans="1:27" x14ac:dyDescent="0.25">
      <c r="A57" s="12"/>
      <c r="B57" s="21"/>
      <c r="C57" s="20"/>
      <c r="D57" s="31"/>
      <c r="E57" s="31"/>
      <c r="G57" s="31"/>
      <c r="H57" s="13"/>
      <c r="I57" s="13"/>
      <c r="J57" s="13"/>
      <c r="K57" s="35"/>
      <c r="M57" s="13"/>
      <c r="N57" s="13"/>
      <c r="O57" s="13"/>
      <c r="P57" s="13"/>
      <c r="Q57" s="13"/>
      <c r="T57" s="13"/>
      <c r="U57" s="13"/>
      <c r="V57" s="13"/>
    </row>
    <row r="58" spans="1:27" x14ac:dyDescent="0.25">
      <c r="A58" s="12"/>
      <c r="B58" s="21"/>
      <c r="C58" s="20"/>
      <c r="D58" s="31"/>
      <c r="E58" s="31"/>
      <c r="G58" s="31"/>
      <c r="H58" s="13"/>
      <c r="I58" s="13"/>
      <c r="J58" s="13"/>
      <c r="K58" s="35"/>
      <c r="M58" s="13"/>
      <c r="N58" s="13"/>
      <c r="O58" s="13"/>
      <c r="P58" s="13"/>
      <c r="Q58" s="13"/>
      <c r="T58" s="13"/>
      <c r="U58" s="13"/>
      <c r="V58" s="13"/>
    </row>
    <row r="59" spans="1:27" x14ac:dyDescent="0.25">
      <c r="A59" s="12"/>
      <c r="B59" s="21"/>
      <c r="C59" s="20"/>
      <c r="D59" s="31"/>
      <c r="E59" s="31"/>
      <c r="G59" s="31"/>
      <c r="H59" s="13"/>
      <c r="I59" s="13"/>
      <c r="J59" s="13"/>
      <c r="K59" s="35"/>
      <c r="M59" s="13"/>
      <c r="N59" s="13"/>
      <c r="O59" s="13"/>
      <c r="P59" s="13"/>
      <c r="Q59" s="13"/>
      <c r="T59" s="13"/>
      <c r="U59" s="13"/>
      <c r="V59" s="13"/>
    </row>
    <row r="60" spans="1:27" x14ac:dyDescent="0.25">
      <c r="A60" s="12"/>
      <c r="B60" s="21"/>
      <c r="C60" s="20"/>
      <c r="D60" s="31"/>
      <c r="E60" s="31"/>
      <c r="G60" s="31"/>
      <c r="H60" s="13"/>
      <c r="I60" s="13"/>
      <c r="J60" s="13"/>
      <c r="K60" s="35"/>
      <c r="M60" s="13"/>
      <c r="N60" s="13"/>
      <c r="O60" s="13"/>
      <c r="P60" s="13"/>
      <c r="Q60" s="13"/>
      <c r="T60" s="13"/>
      <c r="U60" s="13"/>
      <c r="V60" s="13"/>
    </row>
    <row r="61" spans="1:27" x14ac:dyDescent="0.25">
      <c r="A61" s="12"/>
      <c r="B61" s="21"/>
      <c r="C61" s="20"/>
      <c r="D61" s="31"/>
      <c r="E61" s="31"/>
      <c r="G61" s="31"/>
      <c r="H61" s="13"/>
      <c r="I61" s="13"/>
      <c r="J61" s="13"/>
      <c r="K61" s="35"/>
      <c r="M61" s="13"/>
      <c r="N61" s="13"/>
      <c r="O61" s="13"/>
      <c r="P61" s="13"/>
      <c r="Q61" s="13"/>
      <c r="T61" s="13"/>
      <c r="U61" s="13"/>
      <c r="V61" s="13"/>
    </row>
    <row r="62" spans="1:27" x14ac:dyDescent="0.25">
      <c r="A62" s="12"/>
      <c r="B62" s="21"/>
      <c r="C62" s="20"/>
      <c r="D62" s="31"/>
      <c r="E62" s="31"/>
      <c r="G62" s="31"/>
      <c r="H62" s="13"/>
      <c r="I62" s="13"/>
      <c r="J62" s="13"/>
      <c r="K62" s="35"/>
      <c r="M62" s="13"/>
      <c r="N62" s="13"/>
      <c r="O62" s="13"/>
      <c r="P62" s="13"/>
      <c r="Q62" s="13"/>
      <c r="T62" s="13"/>
      <c r="U62" s="13"/>
      <c r="V62" s="13"/>
    </row>
    <row r="63" spans="1:27" x14ac:dyDescent="0.25">
      <c r="A63" s="12"/>
      <c r="B63" s="21"/>
      <c r="C63" s="20"/>
      <c r="D63" s="31"/>
      <c r="E63" s="31"/>
      <c r="G63" s="31"/>
      <c r="H63" s="13"/>
      <c r="I63" s="13"/>
      <c r="J63" s="13"/>
      <c r="K63" s="35"/>
      <c r="M63" s="13"/>
      <c r="N63" s="13"/>
      <c r="O63" s="13"/>
      <c r="P63" s="13"/>
      <c r="Q63" s="13"/>
      <c r="T63" s="13"/>
      <c r="U63" s="13"/>
      <c r="V63" s="13"/>
    </row>
    <row r="64" spans="1:27" x14ac:dyDescent="0.25">
      <c r="A64" s="12"/>
      <c r="B64" s="21"/>
      <c r="C64" s="20"/>
      <c r="D64" s="31"/>
      <c r="E64" s="31"/>
      <c r="G64" s="31"/>
      <c r="H64" s="13"/>
      <c r="I64" s="13"/>
      <c r="J64" s="13"/>
      <c r="K64" s="35"/>
      <c r="M64" s="13"/>
      <c r="N64" s="13"/>
      <c r="O64" s="13"/>
      <c r="P64" s="13"/>
      <c r="Q64" s="13"/>
      <c r="T64" s="13"/>
      <c r="U64" s="13"/>
      <c r="V64" s="13"/>
    </row>
    <row r="65" spans="1:22" x14ac:dyDescent="0.25">
      <c r="A65" s="12"/>
      <c r="B65" s="21"/>
      <c r="C65" s="20"/>
      <c r="D65" s="31"/>
      <c r="E65" s="31"/>
      <c r="H65" s="13"/>
      <c r="I65" s="13"/>
      <c r="J65" s="13"/>
      <c r="K65" s="35"/>
      <c r="M65" s="13"/>
      <c r="N65" s="13"/>
      <c r="O65" s="13"/>
      <c r="P65" s="13"/>
      <c r="Q65" s="13"/>
      <c r="T65" s="13"/>
      <c r="U65" s="13"/>
      <c r="V65" s="13"/>
    </row>
    <row r="66" spans="1:22" x14ac:dyDescent="0.25">
      <c r="A66" s="12"/>
      <c r="B66" s="21"/>
      <c r="C66" s="20"/>
      <c r="D66" s="31"/>
      <c r="E66" s="31"/>
      <c r="H66" s="13"/>
      <c r="I66" s="13"/>
      <c r="J66" s="13"/>
      <c r="K66" s="35"/>
      <c r="M66" s="13"/>
      <c r="N66" s="13"/>
      <c r="O66" s="13"/>
      <c r="P66" s="13"/>
      <c r="Q66" s="13"/>
      <c r="T66" s="13"/>
      <c r="U66" s="13"/>
      <c r="V66" s="13"/>
    </row>
    <row r="67" spans="1:22" x14ac:dyDescent="0.25">
      <c r="A67" s="12"/>
      <c r="B67" s="21"/>
      <c r="C67" s="20"/>
      <c r="D67" s="31"/>
      <c r="E67" s="31"/>
      <c r="H67" s="13"/>
      <c r="I67" s="13"/>
      <c r="J67" s="13"/>
      <c r="K67" s="35"/>
      <c r="M67" s="13"/>
      <c r="N67" s="13"/>
      <c r="O67" s="13"/>
      <c r="P67" s="13"/>
      <c r="Q67" s="13"/>
      <c r="T67" s="13"/>
      <c r="U67" s="13"/>
      <c r="V67" s="13"/>
    </row>
    <row r="68" spans="1:22" x14ac:dyDescent="0.25">
      <c r="A68" s="12"/>
      <c r="B68" s="21"/>
      <c r="C68" s="20"/>
      <c r="D68" s="31"/>
      <c r="E68" s="31"/>
      <c r="H68" s="13"/>
      <c r="I68" s="13"/>
      <c r="J68" s="13"/>
      <c r="K68" s="35"/>
      <c r="M68" s="13"/>
      <c r="N68" s="13"/>
      <c r="O68" s="13"/>
      <c r="P68" s="13"/>
      <c r="Q68" s="13"/>
      <c r="T68" s="13"/>
      <c r="U68" s="13"/>
      <c r="V68" s="13"/>
    </row>
    <row r="69" spans="1:22" x14ac:dyDescent="0.25">
      <c r="A69" s="12"/>
      <c r="B69" s="21"/>
      <c r="C69" s="20"/>
      <c r="D69" s="31"/>
      <c r="E69" s="31"/>
      <c r="H69" s="13"/>
      <c r="I69" s="13"/>
      <c r="J69" s="13"/>
      <c r="K69" s="35"/>
      <c r="M69" s="13"/>
      <c r="N69" s="13"/>
      <c r="O69" s="13"/>
      <c r="P69" s="13"/>
      <c r="Q69" s="13"/>
      <c r="T69" s="13"/>
      <c r="U69" s="13"/>
      <c r="V69" s="13"/>
    </row>
    <row r="70" spans="1:22" x14ac:dyDescent="0.25">
      <c r="A70" s="12"/>
      <c r="B70" s="21"/>
      <c r="C70" s="20"/>
      <c r="D70" s="31"/>
      <c r="E70" s="31"/>
      <c r="H70" s="13"/>
      <c r="I70" s="13"/>
      <c r="J70" s="13"/>
      <c r="K70" s="35"/>
      <c r="M70" s="13"/>
      <c r="N70" s="13"/>
      <c r="O70" s="13"/>
      <c r="P70" s="13"/>
      <c r="Q70" s="13"/>
      <c r="T70" s="13"/>
      <c r="U70" s="13"/>
      <c r="V70" s="13"/>
    </row>
    <row r="71" spans="1:22" x14ac:dyDescent="0.25">
      <c r="A71" s="12"/>
      <c r="B71" s="21"/>
      <c r="C71" s="20"/>
      <c r="D71" s="31"/>
      <c r="E71" s="31"/>
      <c r="H71" s="13"/>
      <c r="I71" s="13"/>
      <c r="J71" s="13"/>
      <c r="K71" s="35"/>
      <c r="M71" s="13"/>
      <c r="N71" s="13"/>
      <c r="O71" s="13"/>
      <c r="P71" s="13"/>
      <c r="Q71" s="13"/>
      <c r="T71" s="13"/>
      <c r="U71" s="13"/>
      <c r="V71" s="13"/>
    </row>
    <row r="72" spans="1:22" x14ac:dyDescent="0.25">
      <c r="A72" s="12"/>
      <c r="B72" s="21"/>
      <c r="C72" s="20"/>
      <c r="D72" s="31"/>
      <c r="E72" s="31"/>
      <c r="H72" s="13"/>
      <c r="I72" s="13"/>
      <c r="J72" s="13"/>
      <c r="K72" s="35"/>
      <c r="M72" s="13"/>
      <c r="N72" s="13"/>
      <c r="O72" s="13"/>
      <c r="P72" s="13"/>
      <c r="Q72" s="13"/>
      <c r="T72" s="13"/>
      <c r="U72" s="13"/>
      <c r="V72" s="13"/>
    </row>
    <row r="73" spans="1:22" x14ac:dyDescent="0.25">
      <c r="A73" s="12"/>
      <c r="B73" s="21"/>
      <c r="C73" s="20"/>
      <c r="D73" s="31"/>
      <c r="E73" s="31"/>
      <c r="H73" s="13"/>
      <c r="I73" s="13"/>
      <c r="J73" s="13"/>
      <c r="K73" s="35"/>
      <c r="M73" s="13"/>
      <c r="N73" s="13"/>
      <c r="O73" s="13"/>
      <c r="P73" s="13"/>
      <c r="Q73" s="13"/>
      <c r="T73" s="13"/>
      <c r="U73" s="13"/>
      <c r="V73" s="13"/>
    </row>
    <row r="74" spans="1:22" x14ac:dyDescent="0.25">
      <c r="A74" s="12"/>
      <c r="B74" s="21"/>
      <c r="C74" s="20"/>
      <c r="D74" s="31"/>
      <c r="E74" s="31"/>
      <c r="H74" s="13"/>
      <c r="I74" s="13"/>
      <c r="J74" s="13"/>
      <c r="K74" s="35"/>
      <c r="M74" s="13"/>
      <c r="N74" s="13"/>
      <c r="O74" s="13"/>
      <c r="P74" s="13"/>
      <c r="Q74" s="13"/>
      <c r="T74" s="13"/>
      <c r="U74" s="13"/>
      <c r="V74" s="13"/>
    </row>
    <row r="75" spans="1:22" x14ac:dyDescent="0.25">
      <c r="A75" s="12"/>
      <c r="B75" s="21"/>
      <c r="C75" s="20"/>
      <c r="D75" s="31"/>
      <c r="E75" s="31"/>
      <c r="H75" s="13"/>
      <c r="I75" s="13"/>
      <c r="J75" s="13"/>
      <c r="K75" s="35"/>
      <c r="M75" s="13"/>
      <c r="N75" s="13"/>
      <c r="O75" s="13"/>
      <c r="P75" s="13"/>
      <c r="Q75" s="13"/>
      <c r="T75" s="13"/>
      <c r="U75" s="13"/>
      <c r="V75" s="13"/>
    </row>
    <row r="76" spans="1:22" x14ac:dyDescent="0.25">
      <c r="A76" s="12"/>
      <c r="B76" s="21"/>
      <c r="C76" s="20"/>
      <c r="D76" s="31"/>
      <c r="E76" s="31"/>
      <c r="H76" s="13"/>
      <c r="I76" s="13"/>
      <c r="J76" s="13"/>
      <c r="K76" s="35"/>
      <c r="M76" s="13"/>
      <c r="N76" s="13"/>
      <c r="O76" s="13"/>
      <c r="P76" s="13"/>
      <c r="Q76" s="13"/>
      <c r="T76" s="13"/>
      <c r="U76" s="13"/>
      <c r="V76" s="13"/>
    </row>
    <row r="77" spans="1:22" x14ac:dyDescent="0.25">
      <c r="A77" s="12"/>
      <c r="B77" s="21"/>
      <c r="C77" s="20"/>
      <c r="D77" s="31"/>
      <c r="E77" s="31"/>
      <c r="H77" s="13"/>
      <c r="I77" s="13"/>
      <c r="J77" s="13"/>
      <c r="K77" s="35"/>
      <c r="M77" s="13"/>
      <c r="N77" s="13"/>
      <c r="O77" s="13"/>
      <c r="P77" s="13"/>
      <c r="Q77" s="13"/>
      <c r="T77" s="13"/>
      <c r="U77" s="13"/>
      <c r="V77" s="13"/>
    </row>
    <row r="78" spans="1:22" x14ac:dyDescent="0.25">
      <c r="A78" s="12"/>
      <c r="B78" s="21"/>
      <c r="C78" s="20"/>
      <c r="D78" s="31"/>
      <c r="E78" s="31"/>
      <c r="H78" s="13"/>
      <c r="I78" s="13"/>
      <c r="J78" s="13"/>
      <c r="K78" s="35"/>
      <c r="M78" s="13"/>
      <c r="N78" s="13"/>
      <c r="O78" s="13"/>
      <c r="P78" s="13"/>
      <c r="Q78" s="13"/>
      <c r="T78" s="13"/>
      <c r="U78" s="13"/>
      <c r="V78" s="13"/>
    </row>
    <row r="79" spans="1:22" x14ac:dyDescent="0.25">
      <c r="A79" s="12"/>
      <c r="B79" s="21"/>
      <c r="C79" s="20"/>
      <c r="D79" s="31"/>
      <c r="E79" s="31"/>
      <c r="H79" s="13"/>
      <c r="I79" s="13"/>
      <c r="J79" s="13"/>
      <c r="K79" s="35"/>
      <c r="M79" s="13"/>
      <c r="N79" s="13"/>
      <c r="O79" s="13"/>
      <c r="P79" s="13"/>
      <c r="Q79" s="13"/>
      <c r="T79" s="13"/>
      <c r="U79" s="13"/>
      <c r="V79" s="13"/>
    </row>
    <row r="80" spans="1:22" x14ac:dyDescent="0.25">
      <c r="A80" s="12"/>
      <c r="B80" s="21"/>
      <c r="C80" s="20"/>
      <c r="D80" s="31"/>
      <c r="E80" s="31"/>
      <c r="H80" s="13"/>
      <c r="I80" s="13"/>
      <c r="J80" s="13"/>
      <c r="K80" s="35"/>
      <c r="M80" s="13"/>
      <c r="N80" s="13"/>
      <c r="O80" s="13"/>
      <c r="P80" s="13"/>
      <c r="Q80" s="13"/>
      <c r="T80" s="13"/>
      <c r="U80" s="13"/>
      <c r="V80" s="13"/>
    </row>
    <row r="81" spans="1:11" x14ac:dyDescent="0.25">
      <c r="A81" s="12"/>
      <c r="B81" s="21"/>
      <c r="C81" s="20"/>
      <c r="D81" s="31"/>
      <c r="E81" s="31"/>
      <c r="K81" s="35"/>
    </row>
    <row r="82" spans="1:11" x14ac:dyDescent="0.25">
      <c r="A82" s="12"/>
      <c r="B82" s="21"/>
      <c r="C82" s="20"/>
      <c r="D82" s="31"/>
      <c r="E82" s="31"/>
      <c r="K82" s="35"/>
    </row>
    <row r="83" spans="1:11" x14ac:dyDescent="0.25">
      <c r="A83" s="12"/>
      <c r="B83" s="21"/>
      <c r="C83" s="20"/>
      <c r="D83" s="31"/>
      <c r="E83" s="31"/>
      <c r="K83" s="35"/>
    </row>
    <row r="84" spans="1:11" x14ac:dyDescent="0.25">
      <c r="A84" s="12"/>
      <c r="B84" s="21"/>
      <c r="C84" s="20"/>
      <c r="D84" s="31"/>
      <c r="E84" s="31"/>
      <c r="K84" s="35"/>
    </row>
    <row r="85" spans="1:11" x14ac:dyDescent="0.25">
      <c r="A85" s="12"/>
      <c r="B85" s="21"/>
      <c r="C85" s="20"/>
      <c r="D85" s="31"/>
      <c r="E85" s="31"/>
      <c r="K85" s="35"/>
    </row>
    <row r="86" spans="1:11" x14ac:dyDescent="0.25">
      <c r="A86" s="12"/>
      <c r="B86" s="21"/>
      <c r="C86" s="20"/>
      <c r="D86" s="31"/>
      <c r="E86" s="31"/>
      <c r="K86" s="35"/>
    </row>
    <row r="87" spans="1:11" x14ac:dyDescent="0.25">
      <c r="A87" s="12"/>
      <c r="B87" s="21"/>
      <c r="C87" s="20"/>
      <c r="D87" s="31"/>
      <c r="E87" s="31"/>
      <c r="K87" s="35"/>
    </row>
    <row r="88" spans="1:11" x14ac:dyDescent="0.25">
      <c r="A88" s="12"/>
      <c r="B88" s="21"/>
      <c r="C88" s="20"/>
      <c r="D88" s="31"/>
      <c r="E88" s="31"/>
      <c r="K88" s="35"/>
    </row>
    <row r="89" spans="1:11" x14ac:dyDescent="0.25">
      <c r="A89" s="12"/>
      <c r="B89" s="21"/>
      <c r="C89" s="20"/>
      <c r="D89" s="31"/>
      <c r="E89" s="31"/>
      <c r="K89" s="35"/>
    </row>
    <row r="90" spans="1:11" x14ac:dyDescent="0.25">
      <c r="A90" s="12"/>
      <c r="B90" s="21"/>
      <c r="C90" s="20"/>
      <c r="D90" s="31"/>
      <c r="E90" s="31"/>
      <c r="K90" s="35"/>
    </row>
    <row r="91" spans="1:11" x14ac:dyDescent="0.25">
      <c r="A91" s="12"/>
      <c r="B91" s="21"/>
      <c r="C91" s="20"/>
      <c r="D91" s="31"/>
      <c r="E91" s="31"/>
      <c r="K91" s="35"/>
    </row>
    <row r="92" spans="1:11" x14ac:dyDescent="0.25">
      <c r="A92" s="12"/>
      <c r="B92" s="21"/>
      <c r="C92" s="20"/>
      <c r="D92" s="31"/>
      <c r="E92" s="31"/>
      <c r="K92" s="35">
        <f t="shared" ref="K92:K112" si="29">D92*B92/100</f>
        <v>0</v>
      </c>
    </row>
    <row r="93" spans="1:11" x14ac:dyDescent="0.25">
      <c r="A93" s="12"/>
      <c r="B93" s="21"/>
      <c r="C93" s="20"/>
      <c r="D93" s="31"/>
      <c r="E93" s="31"/>
      <c r="K93" s="35">
        <f t="shared" si="29"/>
        <v>0</v>
      </c>
    </row>
    <row r="94" spans="1:11" x14ac:dyDescent="0.25">
      <c r="A94" s="12"/>
      <c r="B94" s="21"/>
      <c r="C94" s="20"/>
      <c r="D94" s="31"/>
      <c r="E94" s="31"/>
      <c r="K94" s="35">
        <f t="shared" si="29"/>
        <v>0</v>
      </c>
    </row>
    <row r="95" spans="1:11" x14ac:dyDescent="0.25">
      <c r="A95" s="12"/>
      <c r="B95" s="21"/>
      <c r="C95" s="20"/>
      <c r="D95" s="31"/>
      <c r="E95" s="31"/>
      <c r="K95" s="35">
        <f t="shared" si="29"/>
        <v>0</v>
      </c>
    </row>
    <row r="96" spans="1:11" x14ac:dyDescent="0.25">
      <c r="A96" s="12"/>
      <c r="B96" s="21"/>
      <c r="C96" s="20"/>
      <c r="D96" s="31"/>
      <c r="E96" s="31"/>
      <c r="K96" s="35">
        <f t="shared" si="29"/>
        <v>0</v>
      </c>
    </row>
    <row r="97" spans="1:11" x14ac:dyDescent="0.25">
      <c r="A97" s="12"/>
      <c r="B97" s="21"/>
      <c r="C97" s="20"/>
      <c r="D97" s="31"/>
      <c r="E97" s="31"/>
      <c r="K97" s="35">
        <f t="shared" si="29"/>
        <v>0</v>
      </c>
    </row>
    <row r="98" spans="1:11" x14ac:dyDescent="0.25">
      <c r="A98" s="12"/>
      <c r="B98" s="21"/>
      <c r="C98" s="20"/>
      <c r="D98" s="31"/>
      <c r="E98" s="31"/>
      <c r="K98" s="35">
        <f t="shared" si="29"/>
        <v>0</v>
      </c>
    </row>
    <row r="99" spans="1:11" x14ac:dyDescent="0.25">
      <c r="A99" s="12"/>
      <c r="B99" s="21"/>
      <c r="C99" s="20"/>
      <c r="D99" s="31"/>
      <c r="E99" s="31"/>
      <c r="K99" s="35">
        <f t="shared" si="29"/>
        <v>0</v>
      </c>
    </row>
    <row r="100" spans="1:11" x14ac:dyDescent="0.25">
      <c r="A100" s="12"/>
      <c r="B100" s="21"/>
      <c r="C100" s="20"/>
      <c r="D100" s="31"/>
      <c r="E100" s="31"/>
      <c r="K100" s="35">
        <f t="shared" si="29"/>
        <v>0</v>
      </c>
    </row>
    <row r="101" spans="1:11" x14ac:dyDescent="0.25">
      <c r="A101" s="12"/>
      <c r="B101" s="21"/>
      <c r="C101" s="20"/>
      <c r="D101" s="31"/>
      <c r="E101" s="31"/>
      <c r="K101" s="35">
        <f t="shared" si="29"/>
        <v>0</v>
      </c>
    </row>
    <row r="102" spans="1:11" x14ac:dyDescent="0.25">
      <c r="A102" s="12"/>
      <c r="B102" s="21"/>
      <c r="C102" s="20"/>
      <c r="D102" s="31"/>
      <c r="E102" s="31"/>
      <c r="K102" s="35">
        <f t="shared" si="29"/>
        <v>0</v>
      </c>
    </row>
    <row r="103" spans="1:11" x14ac:dyDescent="0.25">
      <c r="A103" s="12"/>
      <c r="B103" s="21"/>
      <c r="C103" s="20"/>
      <c r="D103" s="31"/>
      <c r="E103" s="31"/>
      <c r="K103" s="35">
        <f t="shared" si="29"/>
        <v>0</v>
      </c>
    </row>
    <row r="104" spans="1:11" x14ac:dyDescent="0.25">
      <c r="A104" s="12"/>
      <c r="B104" s="21"/>
      <c r="C104" s="20"/>
      <c r="D104" s="31"/>
      <c r="E104" s="31"/>
      <c r="K104" s="35">
        <f t="shared" si="29"/>
        <v>0</v>
      </c>
    </row>
    <row r="105" spans="1:11" x14ac:dyDescent="0.25">
      <c r="A105" s="12"/>
      <c r="B105" s="21"/>
      <c r="C105" s="20"/>
      <c r="D105" s="31"/>
      <c r="E105" s="31"/>
      <c r="K105" s="35">
        <f t="shared" si="29"/>
        <v>0</v>
      </c>
    </row>
    <row r="106" spans="1:11" x14ac:dyDescent="0.25">
      <c r="A106" s="12"/>
      <c r="B106" s="21"/>
      <c r="C106" s="20"/>
      <c r="D106" s="31"/>
      <c r="E106" s="31"/>
      <c r="K106" s="35">
        <f t="shared" si="29"/>
        <v>0</v>
      </c>
    </row>
    <row r="107" spans="1:11" x14ac:dyDescent="0.25">
      <c r="A107" s="12"/>
      <c r="B107" s="21"/>
      <c r="C107" s="20"/>
      <c r="D107" s="31"/>
      <c r="E107" s="31"/>
      <c r="K107" s="35">
        <f t="shared" si="29"/>
        <v>0</v>
      </c>
    </row>
    <row r="108" spans="1:11" x14ac:dyDescent="0.25">
      <c r="A108" s="12"/>
      <c r="B108" s="21"/>
      <c r="C108" s="20"/>
      <c r="D108" s="31"/>
      <c r="E108" s="31"/>
      <c r="K108" s="35">
        <f t="shared" si="29"/>
        <v>0</v>
      </c>
    </row>
    <row r="109" spans="1:11" x14ac:dyDescent="0.25">
      <c r="A109" s="12"/>
      <c r="B109" s="21"/>
      <c r="C109" s="20"/>
      <c r="D109" s="31"/>
      <c r="E109" s="31"/>
      <c r="K109" s="35">
        <f t="shared" si="29"/>
        <v>0</v>
      </c>
    </row>
    <row r="110" spans="1:11" x14ac:dyDescent="0.25">
      <c r="A110" s="12"/>
      <c r="B110" s="21"/>
      <c r="C110" s="20"/>
      <c r="D110" s="31"/>
      <c r="E110" s="31"/>
      <c r="K110" s="35">
        <f t="shared" si="29"/>
        <v>0</v>
      </c>
    </row>
    <row r="111" spans="1:11" x14ac:dyDescent="0.25">
      <c r="A111" s="12"/>
      <c r="B111" s="21"/>
      <c r="C111" s="20"/>
      <c r="D111" s="31"/>
      <c r="E111" s="31"/>
      <c r="K111" s="35">
        <f t="shared" si="29"/>
        <v>0</v>
      </c>
    </row>
    <row r="112" spans="1:11" x14ac:dyDescent="0.25">
      <c r="A112" s="12"/>
      <c r="B112" s="21"/>
      <c r="C112" s="20"/>
      <c r="D112" s="31"/>
      <c r="E112" s="31"/>
      <c r="K112" s="35">
        <f t="shared" si="29"/>
        <v>0</v>
      </c>
    </row>
    <row r="113" spans="1:5" x14ac:dyDescent="0.25">
      <c r="A113" s="12"/>
      <c r="B113" s="21"/>
      <c r="C113" s="20"/>
      <c r="D113" s="31"/>
      <c r="E113" s="36"/>
    </row>
    <row r="114" spans="1:5" x14ac:dyDescent="0.25">
      <c r="A114" s="12"/>
      <c r="B114" s="21"/>
      <c r="C114" s="20"/>
      <c r="D114" s="31"/>
      <c r="E114" s="36"/>
    </row>
    <row r="115" spans="1:5" x14ac:dyDescent="0.25">
      <c r="A115" s="12"/>
      <c r="B115" s="21"/>
      <c r="C115" s="20"/>
      <c r="D115" s="31"/>
      <c r="E115" s="36"/>
    </row>
    <row r="116" spans="1:5" x14ac:dyDescent="0.25">
      <c r="A116" s="12"/>
      <c r="B116" s="21"/>
      <c r="C116" s="20"/>
      <c r="D116" s="31"/>
      <c r="E116" s="36"/>
    </row>
    <row r="117" spans="1:5" x14ac:dyDescent="0.25">
      <c r="A117" s="12"/>
      <c r="B117" s="21"/>
      <c r="C117" s="20"/>
      <c r="D117" s="31"/>
      <c r="E117" s="36"/>
    </row>
    <row r="118" spans="1:5" x14ac:dyDescent="0.25">
      <c r="A118" s="12"/>
      <c r="B118" s="21"/>
      <c r="C118" s="20"/>
      <c r="D118" s="31"/>
      <c r="E118" s="36"/>
    </row>
    <row r="119" spans="1:5" x14ac:dyDescent="0.25">
      <c r="A119" s="12"/>
      <c r="B119" s="21"/>
      <c r="C119" s="20"/>
      <c r="D119" s="31"/>
      <c r="E119" s="36"/>
    </row>
    <row r="120" spans="1:5" x14ac:dyDescent="0.25">
      <c r="A120" s="12"/>
      <c r="B120" s="21"/>
      <c r="C120" s="20"/>
      <c r="D120" s="31"/>
      <c r="E120" s="36"/>
    </row>
    <row r="121" spans="1:5" x14ac:dyDescent="0.25">
      <c r="A121" s="12"/>
      <c r="B121" s="21"/>
      <c r="C121" s="20"/>
      <c r="D121" s="31"/>
      <c r="E121" s="36"/>
    </row>
    <row r="122" spans="1:5" x14ac:dyDescent="0.25">
      <c r="A122" s="12"/>
      <c r="B122" s="21"/>
      <c r="C122" s="20"/>
      <c r="D122" s="31"/>
      <c r="E122" s="36"/>
    </row>
    <row r="123" spans="1:5" x14ac:dyDescent="0.25">
      <c r="A123" s="12"/>
      <c r="B123" s="21"/>
      <c r="C123" s="13"/>
      <c r="D123" s="31"/>
      <c r="E123" s="36"/>
    </row>
    <row r="124" spans="1:5" x14ac:dyDescent="0.25">
      <c r="A124" s="12"/>
      <c r="B124" s="21"/>
      <c r="C124" s="13"/>
      <c r="D124" s="31"/>
      <c r="E124" s="36"/>
    </row>
    <row r="125" spans="1:5" x14ac:dyDescent="0.25">
      <c r="A125" s="12"/>
      <c r="B125" s="21"/>
      <c r="C125" s="13"/>
      <c r="D125" s="31"/>
      <c r="E125" s="36"/>
    </row>
    <row r="126" spans="1:5" x14ac:dyDescent="0.25">
      <c r="A126" s="12"/>
      <c r="B126" s="21"/>
      <c r="C126" s="13"/>
      <c r="D126" s="31"/>
      <c r="E126" s="36"/>
    </row>
    <row r="127" spans="1:5" x14ac:dyDescent="0.25">
      <c r="A127" s="12"/>
      <c r="B127" s="21"/>
      <c r="C127" s="13"/>
      <c r="D127" s="31"/>
      <c r="E127" s="36"/>
    </row>
    <row r="128" spans="1:5" x14ac:dyDescent="0.25">
      <c r="A128" s="12"/>
      <c r="B128" s="21"/>
      <c r="C128" s="13"/>
      <c r="D128" s="31"/>
      <c r="E128" s="36"/>
    </row>
    <row r="129" spans="1:5" x14ac:dyDescent="0.25">
      <c r="A129" s="12"/>
      <c r="B129" s="21"/>
      <c r="C129" s="13"/>
      <c r="D129" s="31"/>
      <c r="E129" s="36"/>
    </row>
    <row r="130" spans="1:5" x14ac:dyDescent="0.25">
      <c r="A130" s="12"/>
      <c r="B130" s="21"/>
      <c r="C130" s="13"/>
      <c r="D130" s="31"/>
      <c r="E130" s="36"/>
    </row>
    <row r="131" spans="1:5" x14ac:dyDescent="0.25">
      <c r="A131" s="12"/>
      <c r="B131" s="21"/>
      <c r="C131" s="13"/>
      <c r="D131" s="31"/>
      <c r="E131" s="36"/>
    </row>
    <row r="132" spans="1:5" x14ac:dyDescent="0.25">
      <c r="A132" s="12"/>
      <c r="B132" s="21"/>
      <c r="C132" s="13"/>
      <c r="D132" s="31"/>
      <c r="E132" s="36"/>
    </row>
    <row r="133" spans="1:5" x14ac:dyDescent="0.25">
      <c r="A133" s="12"/>
      <c r="B133" s="21"/>
      <c r="C133" s="13"/>
      <c r="D133" s="31"/>
      <c r="E133" s="36"/>
    </row>
    <row r="134" spans="1:5" x14ac:dyDescent="0.25">
      <c r="A134" s="12"/>
      <c r="B134" s="21"/>
      <c r="C134" s="13"/>
      <c r="D134" s="31"/>
      <c r="E134" s="36"/>
    </row>
    <row r="135" spans="1:5" x14ac:dyDescent="0.25">
      <c r="A135" s="12"/>
      <c r="B135" s="21"/>
      <c r="C135" s="13"/>
      <c r="D135" s="31"/>
      <c r="E135" s="36"/>
    </row>
    <row r="136" spans="1:5" x14ac:dyDescent="0.25">
      <c r="A136" s="12"/>
      <c r="B136" s="21"/>
      <c r="C136" s="13"/>
      <c r="D136" s="31"/>
      <c r="E136" s="36"/>
    </row>
    <row r="137" spans="1:5" x14ac:dyDescent="0.25">
      <c r="A137" s="12"/>
      <c r="B137" s="21"/>
      <c r="C137" s="13"/>
      <c r="D137" s="31"/>
      <c r="E137" s="36"/>
    </row>
    <row r="138" spans="1:5" x14ac:dyDescent="0.25">
      <c r="A138" s="12"/>
      <c r="B138" s="21"/>
      <c r="C138" s="13"/>
      <c r="D138" s="31"/>
      <c r="E138" s="36"/>
    </row>
    <row r="139" spans="1:5" x14ac:dyDescent="0.25">
      <c r="A139" s="12"/>
      <c r="B139" s="21"/>
      <c r="C139" s="13"/>
      <c r="D139" s="31"/>
      <c r="E139" s="36"/>
    </row>
    <row r="140" spans="1:5" x14ac:dyDescent="0.25">
      <c r="A140" s="12"/>
      <c r="B140" s="21"/>
      <c r="C140" s="13"/>
      <c r="D140" s="31"/>
      <c r="E140" s="36"/>
    </row>
    <row r="141" spans="1:5" x14ac:dyDescent="0.25">
      <c r="A141" s="12"/>
      <c r="B141" s="21"/>
      <c r="C141" s="13"/>
      <c r="D141" s="31"/>
      <c r="E141" s="36"/>
    </row>
    <row r="142" spans="1:5" x14ac:dyDescent="0.25">
      <c r="A142" s="12"/>
      <c r="B142" s="21"/>
      <c r="C142" s="13"/>
      <c r="D142" s="31"/>
      <c r="E142" s="36"/>
    </row>
    <row r="143" spans="1:5" x14ac:dyDescent="0.25">
      <c r="A143" s="13"/>
      <c r="B143" s="13"/>
      <c r="C143" s="13"/>
      <c r="D143" s="13"/>
    </row>
    <row r="144" spans="1:5" x14ac:dyDescent="0.25">
      <c r="A144" s="13"/>
      <c r="B144" s="13"/>
      <c r="C144" s="13"/>
      <c r="D144" s="13"/>
    </row>
    <row r="145" spans="1:4" x14ac:dyDescent="0.25">
      <c r="A145" s="13"/>
      <c r="B145" s="13"/>
      <c r="C145" s="13"/>
      <c r="D145" s="13"/>
    </row>
    <row r="146" spans="1:4" x14ac:dyDescent="0.25">
      <c r="A146" s="13"/>
      <c r="B146" s="13"/>
      <c r="C146" s="13"/>
      <c r="D146" s="13"/>
    </row>
    <row r="147" spans="1:4" x14ac:dyDescent="0.25">
      <c r="A147" s="13"/>
      <c r="B147" s="13"/>
      <c r="C147" s="13"/>
      <c r="D147" s="13"/>
    </row>
    <row r="148" spans="1:4" x14ac:dyDescent="0.25">
      <c r="A148" s="13"/>
      <c r="B148" s="13"/>
      <c r="C148" s="13"/>
      <c r="D148" s="13"/>
    </row>
    <row r="149" spans="1:4" x14ac:dyDescent="0.25">
      <c r="A149" s="13"/>
      <c r="B149" s="13"/>
      <c r="C149" s="13"/>
      <c r="D149" s="13"/>
    </row>
    <row r="150" spans="1:4" x14ac:dyDescent="0.25">
      <c r="A150" s="13"/>
      <c r="B150" s="13"/>
      <c r="C150" s="13"/>
      <c r="D150" s="13"/>
    </row>
  </sheetData>
  <mergeCells count="21">
    <mergeCell ref="A31:D31"/>
    <mergeCell ref="A6:D6"/>
    <mergeCell ref="A9:D9"/>
    <mergeCell ref="A13:D13"/>
    <mergeCell ref="A16:D16"/>
    <mergeCell ref="A48:D48"/>
    <mergeCell ref="A50:D50"/>
    <mergeCell ref="A53:D53"/>
    <mergeCell ref="A1:X1"/>
    <mergeCell ref="A3:D3"/>
    <mergeCell ref="A33:D33"/>
    <mergeCell ref="A35:D35"/>
    <mergeCell ref="A38:D38"/>
    <mergeCell ref="A40:D40"/>
    <mergeCell ref="A42:D42"/>
    <mergeCell ref="A45:D45"/>
    <mergeCell ref="A18:D18"/>
    <mergeCell ref="A21:D21"/>
    <mergeCell ref="A23:D23"/>
    <mergeCell ref="A26:D26"/>
    <mergeCell ref="A29:D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0B63A-9F11-446B-BCD3-99F6AA2609E8}">
  <dimension ref="A1:N9"/>
  <sheetViews>
    <sheetView workbookViewId="0">
      <selection activeCell="C8" sqref="C8"/>
    </sheetView>
  </sheetViews>
  <sheetFormatPr baseColWidth="10" defaultRowHeight="15" x14ac:dyDescent="0.25"/>
  <cols>
    <col min="1" max="1" width="15.28515625" customWidth="1"/>
    <col min="2" max="2" width="19.5703125" customWidth="1"/>
    <col min="3" max="3" width="15.5703125" customWidth="1"/>
    <col min="4" max="4" width="17.5703125" customWidth="1"/>
    <col min="5" max="5" width="17.85546875" customWidth="1"/>
    <col min="6" max="6" width="17.42578125" customWidth="1"/>
    <col min="7" max="7" width="16.28515625" customWidth="1"/>
    <col min="8" max="8" width="21.42578125" customWidth="1"/>
    <col min="9" max="9" width="16.5703125" customWidth="1"/>
    <col min="10" max="10" width="17.85546875" customWidth="1"/>
    <col min="11" max="12" width="17.42578125" customWidth="1"/>
    <col min="13" max="13" width="18.85546875" customWidth="1"/>
    <col min="14" max="14" width="19.5703125" customWidth="1"/>
  </cols>
  <sheetData>
    <row r="1" spans="1:14" ht="30" x14ac:dyDescent="0.25">
      <c r="A1" s="10" t="s">
        <v>25</v>
      </c>
      <c r="B1" s="11" t="s">
        <v>26</v>
      </c>
    </row>
    <row r="2" spans="1:14" ht="45" x14ac:dyDescent="0.25">
      <c r="A2" s="12" t="s">
        <v>34</v>
      </c>
      <c r="B2" s="15">
        <v>0.9</v>
      </c>
    </row>
    <row r="3" spans="1:14" ht="75" x14ac:dyDescent="0.25">
      <c r="A3" s="14" t="s">
        <v>35</v>
      </c>
      <c r="B3" s="15">
        <v>0.1</v>
      </c>
    </row>
    <row r="6" spans="1:14" x14ac:dyDescent="0.25">
      <c r="A6" s="13" t="s">
        <v>27</v>
      </c>
      <c r="B6" s="13"/>
      <c r="C6" s="13" t="s">
        <v>29</v>
      </c>
      <c r="D6" s="13"/>
      <c r="E6" s="13" t="s">
        <v>30</v>
      </c>
      <c r="F6" s="13"/>
      <c r="G6" s="13" t="s">
        <v>31</v>
      </c>
      <c r="H6" s="13"/>
      <c r="I6" s="13" t="s">
        <v>32</v>
      </c>
      <c r="J6" s="13"/>
      <c r="K6" s="13" t="s">
        <v>33</v>
      </c>
      <c r="L6" s="13"/>
      <c r="M6" s="13" t="s">
        <v>18</v>
      </c>
      <c r="N6" s="13"/>
    </row>
    <row r="7" spans="1:14" ht="45" x14ac:dyDescent="0.25">
      <c r="A7" s="12" t="s">
        <v>34</v>
      </c>
      <c r="B7" s="16">
        <v>11809660883</v>
      </c>
      <c r="C7" s="12" t="s">
        <v>34</v>
      </c>
      <c r="D7" s="16">
        <v>2713599201</v>
      </c>
      <c r="E7" s="12" t="s">
        <v>34</v>
      </c>
      <c r="F7" s="16">
        <v>2961025226</v>
      </c>
      <c r="G7" s="12" t="s">
        <v>34</v>
      </c>
      <c r="H7" s="16">
        <v>14251140237</v>
      </c>
      <c r="I7" s="12" t="s">
        <v>34</v>
      </c>
      <c r="J7" s="16">
        <v>8491587421</v>
      </c>
      <c r="K7" s="12" t="s">
        <v>34</v>
      </c>
      <c r="L7" s="16">
        <v>0</v>
      </c>
      <c r="M7" s="12" t="s">
        <v>34</v>
      </c>
      <c r="N7" s="16">
        <v>11290115011</v>
      </c>
    </row>
    <row r="8" spans="1:14" ht="75" x14ac:dyDescent="0.25">
      <c r="A8" s="14" t="s">
        <v>35</v>
      </c>
      <c r="B8" s="16">
        <v>59072900</v>
      </c>
      <c r="C8" s="14" t="s">
        <v>35</v>
      </c>
      <c r="D8" s="16">
        <v>30824800</v>
      </c>
      <c r="E8" s="14" t="s">
        <v>35</v>
      </c>
      <c r="F8" s="16">
        <v>86409400</v>
      </c>
      <c r="G8" s="14" t="s">
        <v>35</v>
      </c>
      <c r="H8" s="16">
        <v>145780400</v>
      </c>
      <c r="I8" s="14" t="s">
        <v>35</v>
      </c>
      <c r="J8" s="16">
        <v>74234100</v>
      </c>
      <c r="K8" s="14" t="s">
        <v>35</v>
      </c>
      <c r="L8" s="16">
        <v>6945500</v>
      </c>
      <c r="M8" s="14" t="s">
        <v>35</v>
      </c>
      <c r="N8" s="16">
        <v>59371000</v>
      </c>
    </row>
    <row r="9" spans="1:14" x14ac:dyDescent="0.25">
      <c r="A9" t="s">
        <v>28</v>
      </c>
      <c r="B9" s="17">
        <f>SUM(B7:B8)</f>
        <v>11868733783</v>
      </c>
      <c r="C9" t="s">
        <v>28</v>
      </c>
      <c r="D9" s="17">
        <f>SUM(D7:D8)</f>
        <v>2744424001</v>
      </c>
      <c r="E9" t="s">
        <v>28</v>
      </c>
      <c r="F9" s="17">
        <f>SUM(F7:F8)</f>
        <v>3047434626</v>
      </c>
      <c r="G9" t="s">
        <v>28</v>
      </c>
      <c r="H9" s="17">
        <f>SUM(H7:H8)</f>
        <v>14396920637</v>
      </c>
      <c r="I9" t="s">
        <v>28</v>
      </c>
      <c r="J9" s="17">
        <f>SUM(J7:J8)</f>
        <v>8565821521</v>
      </c>
      <c r="K9" t="s">
        <v>28</v>
      </c>
      <c r="L9" s="17">
        <f>SUM(L7:L8)</f>
        <v>6945500</v>
      </c>
      <c r="M9" t="s">
        <v>28</v>
      </c>
      <c r="N9" s="17">
        <f>SUM(N7:N8)</f>
        <v>11349486011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Evaluación Financiera</vt:lpstr>
      <vt:lpstr>OPERACIONES</vt:lpstr>
      <vt:lpstr>PORCENTAJES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Ejecutivo Cuentas Caf Asesores de seguros</dc:creator>
  <cp:lastModifiedBy>Diego Alejandro Martinez Gomez</cp:lastModifiedBy>
  <dcterms:created xsi:type="dcterms:W3CDTF">2023-02-09T13:48:42Z</dcterms:created>
  <dcterms:modified xsi:type="dcterms:W3CDTF">2024-07-30T12:45:14Z</dcterms:modified>
</cp:coreProperties>
</file>