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https://crautonomagovco-my.sharepoint.com/personal/rmoreno_crautonoma_gov_co/Documents/RMORENOA/SUPERVISIÓN/PERSONAS JURÍDICAS/2024/CV.XXX-2024 LITORAL/"/>
    </mc:Choice>
  </mc:AlternateContent>
  <xr:revisionPtr revIDLastSave="1" documentId="8_{D1FD3709-4ACB-407B-AD08-2E2ACDD5D1A6}" xr6:coauthVersionLast="47" xr6:coauthVersionMax="47" xr10:uidLastSave="{408CC160-CAE5-4661-8BA1-4DD10E47F0B2}"/>
  <bookViews>
    <workbookView xWindow="384" yWindow="384" windowWidth="13272" windowHeight="12060" xr2:uid="{00000000-000D-0000-FFFF-FFFF00000000}"/>
  </bookViews>
  <sheets>
    <sheet name="RESIDUOS- CAMBIO CLIMATICO" sheetId="1" r:id="rId1"/>
  </sheets>
  <definedNames>
    <definedName name="_xlnm.Print_Area" localSheetId="0">'RESIDUOS- CAMBIO CLIMATICO'!$A$3:$H$37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19" i="1" l="1"/>
  <c r="G19" i="1"/>
  <c r="H14" i="1"/>
  <c r="G14" i="1"/>
  <c r="F14" i="1"/>
  <c r="G24" i="1"/>
  <c r="F24" i="1"/>
  <c r="F23" i="1"/>
  <c r="G23" i="1"/>
  <c r="H21" i="1"/>
  <c r="G21" i="1"/>
  <c r="F15" i="1"/>
  <c r="G15" i="1" s="1"/>
  <c r="G9" i="1"/>
  <c r="F9" i="1"/>
  <c r="F22" i="1" l="1"/>
  <c r="F21" i="1"/>
  <c r="F28" i="1"/>
  <c r="G28" i="1" s="1"/>
  <c r="F25" i="1"/>
  <c r="G25" i="1" s="1"/>
  <c r="F32" i="1"/>
  <c r="H32" i="1"/>
  <c r="F34" i="1"/>
  <c r="H34" i="1" s="1"/>
  <c r="F27" i="1"/>
  <c r="F26" i="1"/>
  <c r="F10" i="1"/>
  <c r="F11" i="1"/>
  <c r="F12" i="1"/>
  <c r="F13" i="1"/>
  <c r="F8" i="1"/>
  <c r="G8" i="1"/>
  <c r="G10" i="1"/>
  <c r="G11" i="1"/>
  <c r="G13" i="1"/>
  <c r="H10" i="1"/>
  <c r="F29" i="1" l="1"/>
  <c r="G16" i="1"/>
  <c r="F16" i="1"/>
  <c r="G27" i="1"/>
  <c r="H16" i="1"/>
  <c r="F36" i="1" l="1"/>
  <c r="H29" i="1"/>
  <c r="H36" i="1" s="1"/>
  <c r="G22" i="1"/>
  <c r="H43" i="1" l="1"/>
  <c r="H45" i="1" s="1"/>
  <c r="G26" i="1" l="1"/>
  <c r="G29" i="1" l="1"/>
  <c r="G36" i="1" s="1"/>
  <c r="I39" i="1" s="1"/>
  <c r="G37" i="1" l="1"/>
</calcChain>
</file>

<file path=xl/sharedStrings.xml><?xml version="1.0" encoding="utf-8"?>
<sst xmlns="http://schemas.openxmlformats.org/spreadsheetml/2006/main" count="70" uniqueCount="60">
  <si>
    <t>PRESUPUESTO</t>
  </si>
  <si>
    <t>COSTOS DE PERSONAL</t>
  </si>
  <si>
    <t>PROFESIONAL</t>
  </si>
  <si>
    <t>CATEGORÍA</t>
  </si>
  <si>
    <t>CANTIDAD</t>
  </si>
  <si>
    <t>MESES</t>
  </si>
  <si>
    <t xml:space="preserve">VALOR TOTAL   </t>
  </si>
  <si>
    <t>Director de Proyecto</t>
  </si>
  <si>
    <t>A23</t>
  </si>
  <si>
    <t>A 19</t>
  </si>
  <si>
    <t>A 15</t>
  </si>
  <si>
    <t>Profesional de Apoyo Acompañamiento Social</t>
  </si>
  <si>
    <t>A 11</t>
  </si>
  <si>
    <t>Abogado de Apoyo en Aspectos Jurídicos</t>
  </si>
  <si>
    <t>LOGÍSTICA Y MATERIAL DIDÁCTICO PARA EL DESARROLLO DE MESAS DE TRABAJO Y TALLERES</t>
  </si>
  <si>
    <t>DESCRIPCIÓN</t>
  </si>
  <si>
    <t>UNIDAD</t>
  </si>
  <si>
    <t>VALOR UNITARIO</t>
  </si>
  <si>
    <t>Mesas de Trabajo</t>
  </si>
  <si>
    <t>Kits</t>
  </si>
  <si>
    <t>Campaña</t>
  </si>
  <si>
    <t xml:space="preserve">SUBTOTAL LOGÍSTICA Y MATERIAL DIDÁCTICO PARA EL DESARROLLO DE MESAS DE TRABAJO Y TALLERES </t>
  </si>
  <si>
    <t>Filmación de actividades del proyecto, edición y reproducción de video (incluye desarrollo de videoclips y elaboración de material audiovisual)</t>
  </si>
  <si>
    <t>Global</t>
  </si>
  <si>
    <t>A18</t>
  </si>
  <si>
    <t>Talleres</t>
  </si>
  <si>
    <t>Medios Divulgativos</t>
  </si>
  <si>
    <t>Papelería, equipos de cómputo e impresión, servicios de edición de documentos e informes</t>
  </si>
  <si>
    <t xml:space="preserve">Servicio </t>
  </si>
  <si>
    <t>Campaña Dotación</t>
  </si>
  <si>
    <t>TOTAL</t>
  </si>
  <si>
    <t xml:space="preserve">SUBTOTAL </t>
  </si>
  <si>
    <t>COSTOS AUDIO VISUALES Y PAPELERIA</t>
  </si>
  <si>
    <t>VALOR APORTE ESAL</t>
  </si>
  <si>
    <t>APORTE CRA</t>
  </si>
  <si>
    <t>APORTE ESAL</t>
  </si>
  <si>
    <t>VALOR TOTAL</t>
  </si>
  <si>
    <t>HONORARIOS</t>
  </si>
  <si>
    <t xml:space="preserve">VALOR CRA  </t>
  </si>
  <si>
    <t xml:space="preserve">VALOR TOTAL </t>
  </si>
  <si>
    <t>Desarrollar Ocho (08) Mesas de trabajo con los prinicipales actores que participan en la gestión de residuos en el municipio de Soledad e identificar  estrategias de mejora y reducción de focos de contaminación en el municipio</t>
  </si>
  <si>
    <t>Campaña/limpieza</t>
  </si>
  <si>
    <t>A 1</t>
  </si>
  <si>
    <t xml:space="preserve">Personal de apoyo </t>
  </si>
  <si>
    <t xml:space="preserve">Coordinador </t>
  </si>
  <si>
    <t>Visitas</t>
  </si>
  <si>
    <t>Desarrollar actividades de divulgación, socialización sobre el uso adecuado de Puntos ecológicos en municipio de Soledad y el Distrito especial, industrial y Portuario de Barranquilla, con el uso de Banners, folletos , publicaciones en puntos estratégicos y redes sociales.</t>
  </si>
  <si>
    <t>Personal Administrativo</t>
  </si>
  <si>
    <t>Profesional</t>
  </si>
  <si>
    <t xml:space="preserve">Profesional </t>
  </si>
  <si>
    <t>Realizar una campaña de sensibilización de los Puntos Verdes Ecológicos “ECOCAMBIO”, un espacio donde se podrán disponer los residuos de manera correcta, logrando que su tratamiento y disposición sea correcto y tenga el menor impacto posible para el planeta, para lo cual se deberán seleccionar diez (10) puntos en el municipio de Soledad y diez (10) puntos en Barranquilla para la ubicación de estos y su divulgación a la comunidad aledaña sobre el manejo de los puntos.</t>
  </si>
  <si>
    <t>Aumentar el liderazgo y el compromiso de miembros de la comunidad, JAC , entre otros actores participativos para promover estrategias de basura cero. Desarrollar diez (10) jornadas de capacitación con intensidad horaria de 4 horas y una participación de 30 personas de Soledad y Barranquilla, en donde participaran representantes de JAC, Lideres comunitarios, a fin de abordar temáticas como: Gestión de Residuos, Clasificación de residuos, Oportunidades en la Gestión adecuada, entre otros que permitan capacitar al personal en materia de sustentabilidad. De esta manera se logrará impactar en 60 miembros de la comunidad.</t>
  </si>
  <si>
    <t>Apoyar en el fortalecimiento de las capacidades de jóvenes para la Resiliencia, mitigación y adaptación al cambio Climático, para ello se deberán desarrollar cuatro (4) jornadas de capacitación en Diez (10) instituciones educativas distribuidas entre el municipio de soledad y Distrito Barranquilla. Cada jornada tendrá una intensidad horaria de cuatro (04) horas en donde se logre impactar a 35 jóvenes en cada institución, para un total de 40 jornadas y 350 jóvenes vinculados</t>
  </si>
  <si>
    <t>Fortalecer la construcción de la Red comunitaria y/o red integrada para las acciones de resiliencia del cambio climático en Soledad y Barranquilla, realizando la entrega de cuatrocientos treinta (430) kits propios distintivos de la estrategia conformada por camiseta, gorra, tula ecológica y termo de reúso, amigables con el ambiente. De los cuales 350 Kits serán entregado en las instituciones y los ochenta (80 kits) restantes serán entregados a la Corporación para sus actividades de educación ambiental.</t>
  </si>
  <si>
    <t>Como parte del compromiso con la formación y concientización ambiental, se creará en articulación con las instituciones educativas vinculadas el Punto Ecológico “ECOCAMBIO”, un espacio donde toda la comunidad educativa podrá disponer de sus residuos de manera correcta, logrando que su tratamiento y disposición sea correcto y tenga el menor impacto posible para el planeta. Se deberá adelantar una campañas por cada institución, para un total de diez (10) campañas.</t>
  </si>
  <si>
    <t>Desarrollar e implementar cuatro (04) campañas con la integración de la empresa de Aseo de Barranquilla y Soledad en donde se promueva la gestión adecuada de residuos sólidos y cómo ello contribuye a la reducción de los efectos de cambio climático. En este sentido, se proyecta que las campañas se encuentren articuladas con Salud Pública del municipio de soledad y con el Distrito de Barranquilla con Gestión social en el marco de la estrategia ‘Ponte Mono’ y ‘Juégale Limpio a Barranquilla”, la cual es una estrategia que está implementando Triple A para la sensibilización de los barranquilleros frente a la problemática de disposición de residuos en los arroyos.
Para cada una de las campañas se deberá contar con participación de jóvenes y miembros de la comunidad que fueron capacitados durante las jornadas, realizando la limpieza de cuatro (4) arroyos ubicados en jurisdicción del Distrito de Barranquilla y Soledad, la cual deberá contar con los implementos necesarios para la limpieza de los mismos y la disposición final adecuada de los residuos originados de esta.</t>
  </si>
  <si>
    <t>Realizar nueve (9) talleres de capacitación teórico - práctico con Delegados de la empresa de aseo y asociaciones de recicladoras para Implementar una red integrada de los sistemas de reciclaje de residuos. En las mesas se deberá contar con la participación de 20 actores.  Como resultado de la mesa, se deberá entregar un informe de las principales conclusiones y recomendaciones.</t>
  </si>
  <si>
    <t>Implementar acciones que fortalezcan la Resiliencia, mitigación y adaptación al cambio Climático del Departamento del Atlántico</t>
  </si>
  <si>
    <t xml:space="preserve"> </t>
  </si>
  <si>
    <t>Realizar una identificación de puntos críticos de disposición de residuos sólidos  para ello se deberá desarrollar las siguientes acciones:
Acción No.1 Desarrollar mediante un mínimo de diez (10) visitas a campo, por medio del cual se  permita  evidenciar los puntos críticos en disposición de residuos sólidos inadecuados en el Municipio de Soledad.
Acción No.2 Realizar un informe técnico por visita (10 informes técnicos) en el que se detalle el estado del botadero a cielo abierto y su identificación en el PGIR municipal; así mismo, se deberán realizar las respectivas recomendaciones para el tratamiento o erradicación de dicho punto crítico o botadero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</si>
</sst>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 #,##0;[Red]\-&quot;$&quot;\ #,##0"/>
    <numFmt numFmtId="164" formatCode="&quot;$&quot;#,##0;[Red]\-&quot;$&quot;#,##0"/>
    <numFmt numFmtId="165" formatCode="_-&quot;$&quot;* #,##0_-;\-&quot;$&quot;* #,##0_-;_-&quot;$&quot;* &quot;-&quot;_-;_-@_-"/>
    <numFmt numFmtId="166" formatCode="&quot;$&quot;\ #,##0.00"/>
    <numFmt numFmtId="167" formatCode="&quot;$&quot;\ #,##0"/>
  </numFmts>
  <fonts count="5" x14ac:knownFonts="1">
    <font>
      <sz val="11"/>
      <color theme="1"/>
      <name val="Calibri"/>
      <family val="2"/>
      <scheme val="minor"/>
    </font>
    <font>
      <sz val="11"/>
      <color theme="1"/>
      <name val="Calibri"/>
      <family val="2"/>
      <scheme val="minor"/>
    </font>
    <font>
      <sz val="9"/>
      <color theme="1"/>
      <name val="Arial"/>
      <family val="2"/>
    </font>
    <font>
      <b/>
      <sz val="9"/>
      <color theme="1"/>
      <name val="Arial"/>
      <family val="2"/>
    </font>
    <font>
      <b/>
      <sz val="12"/>
      <color theme="1"/>
      <name val="Arial"/>
      <family val="2"/>
    </font>
  </fonts>
  <fills count="11">
    <fill>
      <patternFill patternType="none"/>
    </fill>
    <fill>
      <patternFill patternType="gray125"/>
    </fill>
    <fill>
      <patternFill patternType="solid">
        <fgColor rgb="FFD9D9D9"/>
        <bgColor indexed="64"/>
      </patternFill>
    </fill>
    <fill>
      <patternFill patternType="solid">
        <fgColor rgb="FFFFFFFF"/>
        <bgColor indexed="64"/>
      </patternFill>
    </fill>
    <fill>
      <patternFill patternType="solid">
        <fgColor rgb="FFBFBFBF"/>
        <bgColor indexed="64"/>
      </patternFill>
    </fill>
    <fill>
      <patternFill patternType="solid">
        <fgColor rgb="FFA6A6A6"/>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4" tint="0.59999389629810485"/>
        <bgColor indexed="64"/>
      </patternFill>
    </fill>
    <fill>
      <patternFill patternType="solid">
        <fgColor theme="0"/>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2">
    <xf numFmtId="0" fontId="0" fillId="0" borderId="0"/>
    <xf numFmtId="165" fontId="1" fillId="0" borderId="0" applyFont="0" applyFill="0" applyBorder="0" applyAlignment="0" applyProtection="0"/>
  </cellStyleXfs>
  <cellXfs count="106">
    <xf numFmtId="0" fontId="0" fillId="0" borderId="0" xfId="0"/>
    <xf numFmtId="6" fontId="2" fillId="3" borderId="1" xfId="0" applyNumberFormat="1" applyFont="1" applyFill="1" applyBorder="1" applyAlignment="1">
      <alignment horizontal="center" vertical="center" wrapText="1"/>
    </xf>
    <xf numFmtId="0" fontId="2" fillId="0" borderId="1" xfId="0" applyFont="1" applyBorder="1" applyAlignment="1">
      <alignment horizontal="center" vertical="center"/>
    </xf>
    <xf numFmtId="0" fontId="2" fillId="0" borderId="0" xfId="0" applyFont="1" applyAlignment="1">
      <alignment vertical="center" wrapText="1"/>
    </xf>
    <xf numFmtId="0" fontId="2" fillId="0" borderId="0" xfId="0" applyFont="1"/>
    <xf numFmtId="166" fontId="2" fillId="0" borderId="0" xfId="0" applyNumberFormat="1" applyFont="1" applyAlignment="1">
      <alignment vertical="center" wrapText="1"/>
    </xf>
    <xf numFmtId="166" fontId="2" fillId="0" borderId="0" xfId="0" applyNumberFormat="1" applyFont="1"/>
    <xf numFmtId="166" fontId="3" fillId="0" borderId="0" xfId="0" applyNumberFormat="1" applyFont="1"/>
    <xf numFmtId="165" fontId="2" fillId="0" borderId="0" xfId="1" applyFont="1" applyAlignment="1">
      <alignment vertical="center" wrapText="1"/>
    </xf>
    <xf numFmtId="165" fontId="2" fillId="0" borderId="0" xfId="1" applyFont="1"/>
    <xf numFmtId="6" fontId="2" fillId="0" borderId="0" xfId="0" applyNumberFormat="1" applyFont="1"/>
    <xf numFmtId="164" fontId="2" fillId="0" borderId="0" xfId="0" applyNumberFormat="1" applyFont="1"/>
    <xf numFmtId="6" fontId="2" fillId="0" borderId="0" xfId="0" applyNumberFormat="1" applyFont="1" applyAlignment="1">
      <alignment vertical="center" wrapText="1"/>
    </xf>
    <xf numFmtId="3" fontId="2" fillId="0" borderId="0" xfId="0" applyNumberFormat="1" applyFont="1" applyAlignment="1">
      <alignment vertical="center" wrapText="1"/>
    </xf>
    <xf numFmtId="0" fontId="2" fillId="0" borderId="0" xfId="0" applyFont="1" applyAlignment="1">
      <alignment horizontal="center"/>
    </xf>
    <xf numFmtId="0" fontId="2" fillId="0" borderId="1" xfId="0" applyFont="1" applyBorder="1"/>
    <xf numFmtId="165" fontId="3" fillId="9" borderId="1" xfId="1" applyFont="1" applyFill="1" applyBorder="1"/>
    <xf numFmtId="9" fontId="2" fillId="0" borderId="1" xfId="0" applyNumberFormat="1" applyFont="1" applyBorder="1"/>
    <xf numFmtId="165" fontId="2" fillId="0" borderId="1" xfId="1" applyFont="1" applyBorder="1"/>
    <xf numFmtId="165" fontId="2" fillId="0" borderId="1" xfId="0" applyNumberFormat="1" applyFont="1" applyBorder="1"/>
    <xf numFmtId="165" fontId="2" fillId="0" borderId="0" xfId="0" applyNumberFormat="1" applyFont="1"/>
    <xf numFmtId="165" fontId="2" fillId="0" borderId="0" xfId="0" applyNumberFormat="1" applyFont="1" applyAlignment="1">
      <alignment vertical="center" wrapText="1"/>
    </xf>
    <xf numFmtId="6" fontId="2" fillId="0" borderId="0" xfId="0" applyNumberFormat="1" applyFont="1" applyAlignment="1">
      <alignment horizontal="center"/>
    </xf>
    <xf numFmtId="3" fontId="2" fillId="0" borderId="0" xfId="0" applyNumberFormat="1" applyFont="1"/>
    <xf numFmtId="165" fontId="2" fillId="0" borderId="0" xfId="0" applyNumberFormat="1" applyFont="1" applyAlignment="1">
      <alignment horizontal="center"/>
    </xf>
    <xf numFmtId="0" fontId="3" fillId="2" borderId="1" xfId="0" applyFont="1" applyFill="1" applyBorder="1" applyAlignment="1">
      <alignment horizontal="center" vertical="center"/>
    </xf>
    <xf numFmtId="0" fontId="3" fillId="2" borderId="1" xfId="0" applyFont="1" applyFill="1" applyBorder="1" applyAlignment="1">
      <alignment vertical="center"/>
    </xf>
    <xf numFmtId="0" fontId="2" fillId="3" borderId="1" xfId="0" applyFont="1" applyFill="1" applyBorder="1" applyAlignment="1">
      <alignment horizontal="center" vertical="center" wrapText="1"/>
    </xf>
    <xf numFmtId="0" fontId="2" fillId="3" borderId="1" xfId="0" applyFont="1" applyFill="1" applyBorder="1" applyAlignment="1">
      <alignment horizontal="center" vertical="center"/>
    </xf>
    <xf numFmtId="6" fontId="2" fillId="3" borderId="1" xfId="0" applyNumberFormat="1" applyFont="1" applyFill="1" applyBorder="1" applyAlignment="1">
      <alignment horizontal="center" vertical="center"/>
    </xf>
    <xf numFmtId="6" fontId="3" fillId="3" borderId="1" xfId="0" applyNumberFormat="1" applyFont="1" applyFill="1" applyBorder="1" applyAlignment="1">
      <alignment horizontal="center" vertical="center" wrapText="1"/>
    </xf>
    <xf numFmtId="0" fontId="3" fillId="5" borderId="1" xfId="0" applyFont="1" applyFill="1" applyBorder="1" applyAlignment="1">
      <alignment horizontal="center" vertical="center" wrapText="1"/>
    </xf>
    <xf numFmtId="6" fontId="2" fillId="0" borderId="1" xfId="0" applyNumberFormat="1" applyFont="1" applyBorder="1" applyAlignment="1">
      <alignment horizontal="center" vertical="center" wrapText="1"/>
    </xf>
    <xf numFmtId="165" fontId="2" fillId="0" borderId="0" xfId="1" applyFont="1" applyAlignment="1">
      <alignment horizontal="center"/>
    </xf>
    <xf numFmtId="6" fontId="3" fillId="3" borderId="1" xfId="0" applyNumberFormat="1" applyFont="1" applyFill="1" applyBorder="1" applyAlignment="1">
      <alignment horizontal="center" vertical="center"/>
    </xf>
    <xf numFmtId="165" fontId="2" fillId="0" borderId="0" xfId="1" applyFont="1" applyFill="1"/>
    <xf numFmtId="6" fontId="2" fillId="0" borderId="1" xfId="0" applyNumberFormat="1" applyFont="1" applyBorder="1" applyAlignment="1">
      <alignment horizontal="center" vertical="center"/>
    </xf>
    <xf numFmtId="0" fontId="2" fillId="0" borderId="1" xfId="0" applyFont="1" applyBorder="1" applyAlignment="1">
      <alignment horizontal="center" vertical="center" wrapText="1"/>
    </xf>
    <xf numFmtId="9" fontId="2" fillId="0" borderId="1" xfId="0" applyNumberFormat="1" applyFont="1" applyBorder="1" applyAlignment="1">
      <alignment horizontal="center" vertical="center"/>
    </xf>
    <xf numFmtId="3" fontId="2" fillId="10" borderId="0" xfId="0" applyNumberFormat="1" applyFont="1" applyFill="1" applyAlignment="1">
      <alignment vertical="center" wrapText="1"/>
    </xf>
    <xf numFmtId="0" fontId="3" fillId="7" borderId="4" xfId="0" applyFont="1" applyFill="1" applyBorder="1" applyAlignment="1">
      <alignment horizontal="center"/>
    </xf>
    <xf numFmtId="0" fontId="3" fillId="2" borderId="10" xfId="0" applyFont="1" applyFill="1" applyBorder="1" applyAlignment="1">
      <alignment vertical="center"/>
    </xf>
    <xf numFmtId="0" fontId="2" fillId="6" borderId="11" xfId="0" applyFont="1" applyFill="1" applyBorder="1" applyAlignment="1">
      <alignment horizontal="center" vertical="center" wrapText="1"/>
    </xf>
    <xf numFmtId="0" fontId="2" fillId="3" borderId="10" xfId="0" applyFont="1" applyFill="1" applyBorder="1" applyAlignment="1">
      <alignment vertical="center"/>
    </xf>
    <xf numFmtId="6" fontId="2" fillId="3" borderId="11" xfId="0" applyNumberFormat="1" applyFont="1" applyFill="1" applyBorder="1" applyAlignment="1">
      <alignment horizontal="center" vertical="center" wrapText="1"/>
    </xf>
    <xf numFmtId="0" fontId="2" fillId="0" borderId="10" xfId="0" applyFont="1" applyBorder="1" applyAlignment="1">
      <alignment horizontal="justify" vertical="center" wrapText="1"/>
    </xf>
    <xf numFmtId="6" fontId="2" fillId="0" borderId="11" xfId="0" applyNumberFormat="1" applyFont="1" applyBorder="1" applyAlignment="1">
      <alignment horizontal="center" vertical="center" wrapText="1"/>
    </xf>
    <xf numFmtId="0" fontId="2" fillId="3" borderId="10" xfId="0" applyFont="1" applyFill="1" applyBorder="1" applyAlignment="1">
      <alignment horizontal="justify" vertical="center" wrapText="1"/>
    </xf>
    <xf numFmtId="6" fontId="3" fillId="0" borderId="11" xfId="0" applyNumberFormat="1" applyFont="1" applyBorder="1" applyAlignment="1">
      <alignment horizontal="center" vertical="center" wrapText="1"/>
    </xf>
    <xf numFmtId="6" fontId="3" fillId="0" borderId="12" xfId="0" applyNumberFormat="1" applyFont="1" applyBorder="1" applyAlignment="1">
      <alignment horizontal="center" vertical="center" wrapText="1"/>
    </xf>
    <xf numFmtId="0" fontId="3" fillId="5" borderId="10" xfId="0" applyFont="1" applyFill="1" applyBorder="1" applyAlignment="1">
      <alignment horizontal="center" vertical="center" wrapText="1"/>
    </xf>
    <xf numFmtId="0" fontId="3" fillId="0" borderId="11" xfId="0" applyFont="1" applyBorder="1" applyAlignment="1">
      <alignment horizontal="center" vertical="center" wrapText="1"/>
    </xf>
    <xf numFmtId="0" fontId="2" fillId="0" borderId="10" xfId="0" applyFont="1" applyBorder="1" applyAlignment="1">
      <alignment horizontal="left" vertical="center" wrapText="1"/>
    </xf>
    <xf numFmtId="0" fontId="2" fillId="0" borderId="0" xfId="0" applyFont="1" applyAlignment="1">
      <alignment horizontal="center" vertical="center" wrapText="1"/>
    </xf>
    <xf numFmtId="0" fontId="2" fillId="0" borderId="10" xfId="0" applyFont="1" applyBorder="1" applyAlignment="1">
      <alignment horizontal="justify" vertical="center"/>
    </xf>
    <xf numFmtId="166" fontId="2" fillId="0" borderId="11" xfId="0" applyNumberFormat="1" applyFont="1" applyBorder="1" applyAlignment="1">
      <alignment horizontal="center" vertical="center" wrapText="1"/>
    </xf>
    <xf numFmtId="167" fontId="2" fillId="0" borderId="11" xfId="0" applyNumberFormat="1" applyFont="1" applyBorder="1" applyAlignment="1">
      <alignment horizontal="center" vertical="center" wrapText="1"/>
    </xf>
    <xf numFmtId="6" fontId="3" fillId="3" borderId="11" xfId="0" applyNumberFormat="1" applyFont="1" applyFill="1" applyBorder="1" applyAlignment="1">
      <alignment horizontal="center" vertical="center"/>
    </xf>
    <xf numFmtId="0" fontId="2" fillId="6" borderId="15" xfId="0" applyFont="1" applyFill="1" applyBorder="1" applyAlignment="1">
      <alignment horizontal="center" vertical="center" wrapText="1"/>
    </xf>
    <xf numFmtId="0" fontId="2" fillId="8" borderId="15" xfId="0" applyFont="1" applyFill="1" applyBorder="1" applyAlignment="1">
      <alignment horizontal="center" vertical="center" wrapText="1"/>
    </xf>
    <xf numFmtId="6" fontId="3" fillId="0" borderId="17" xfId="0" applyNumberFormat="1" applyFont="1" applyBorder="1" applyAlignment="1">
      <alignment horizontal="center" vertical="center"/>
    </xf>
    <xf numFmtId="6" fontId="3" fillId="6" borderId="17" xfId="0" applyNumberFormat="1" applyFont="1" applyFill="1" applyBorder="1" applyAlignment="1">
      <alignment horizontal="center" vertical="center"/>
    </xf>
    <xf numFmtId="6" fontId="3" fillId="6" borderId="18" xfId="0" applyNumberFormat="1" applyFont="1" applyFill="1" applyBorder="1" applyAlignment="1">
      <alignment horizontal="center" vertical="center"/>
    </xf>
    <xf numFmtId="0" fontId="4" fillId="3" borderId="19" xfId="0" applyFont="1" applyFill="1" applyBorder="1" applyAlignment="1">
      <alignment horizontal="center" vertical="center" wrapText="1"/>
    </xf>
    <xf numFmtId="0" fontId="4" fillId="3" borderId="20" xfId="0" applyFont="1" applyFill="1" applyBorder="1" applyAlignment="1">
      <alignment horizontal="center" vertical="center" wrapText="1"/>
    </xf>
    <xf numFmtId="0" fontId="4" fillId="3" borderId="21" xfId="0" applyFont="1" applyFill="1" applyBorder="1" applyAlignment="1">
      <alignment horizontal="center" vertical="center" wrapText="1"/>
    </xf>
    <xf numFmtId="0" fontId="2" fillId="0" borderId="0" xfId="0" applyFont="1" applyAlignment="1">
      <alignment vertical="center" wrapText="1"/>
    </xf>
    <xf numFmtId="0" fontId="3" fillId="6" borderId="16" xfId="0" applyFont="1" applyFill="1" applyBorder="1" applyAlignment="1">
      <alignment horizontal="right" vertical="center"/>
    </xf>
    <xf numFmtId="0" fontId="3" fillId="6" borderId="17" xfId="0" applyFont="1" applyFill="1" applyBorder="1" applyAlignment="1">
      <alignment horizontal="right" vertical="center"/>
    </xf>
    <xf numFmtId="0" fontId="2" fillId="3" borderId="1" xfId="0" applyFont="1" applyFill="1" applyBorder="1" applyAlignment="1">
      <alignment horizontal="center" vertical="center" wrapText="1"/>
    </xf>
    <xf numFmtId="0" fontId="3" fillId="4" borderId="10" xfId="0" applyFont="1" applyFill="1" applyBorder="1" applyAlignment="1">
      <alignment horizontal="center"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3" fillId="3" borderId="10" xfId="0" applyFont="1" applyFill="1" applyBorder="1" applyAlignment="1">
      <alignment horizontal="right" vertical="center" wrapText="1"/>
    </xf>
    <xf numFmtId="0" fontId="3" fillId="3" borderId="1" xfId="0" applyFont="1" applyFill="1" applyBorder="1" applyAlignment="1">
      <alignment horizontal="right" vertical="center" wrapText="1"/>
    </xf>
    <xf numFmtId="0" fontId="3" fillId="2" borderId="10"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5" borderId="1" xfId="0" applyFont="1" applyFill="1" applyBorder="1" applyAlignment="1">
      <alignment horizontal="center" vertical="center" wrapText="1"/>
    </xf>
    <xf numFmtId="6" fontId="3" fillId="7" borderId="4" xfId="0" applyNumberFormat="1" applyFont="1" applyFill="1" applyBorder="1" applyAlignment="1">
      <alignment horizontal="center" vertical="center"/>
    </xf>
    <xf numFmtId="0" fontId="3" fillId="7" borderId="4" xfId="0" applyFont="1" applyFill="1" applyBorder="1" applyAlignment="1">
      <alignment horizontal="center"/>
    </xf>
    <xf numFmtId="0" fontId="2" fillId="0" borderId="10" xfId="0" applyFont="1" applyBorder="1" applyAlignment="1">
      <alignment horizontal="justify" vertical="center" wrapText="1"/>
    </xf>
    <xf numFmtId="0" fontId="3" fillId="3" borderId="10" xfId="0" applyFont="1" applyFill="1" applyBorder="1" applyAlignment="1">
      <alignment vertical="center" wrapText="1"/>
    </xf>
    <xf numFmtId="0" fontId="3" fillId="3" borderId="1" xfId="0" applyFont="1" applyFill="1" applyBorder="1" applyAlignment="1">
      <alignment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5"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xf>
    <xf numFmtId="0" fontId="2" fillId="0" borderId="4" xfId="0" applyFont="1" applyBorder="1" applyAlignment="1">
      <alignment horizontal="center" vertical="center"/>
    </xf>
    <xf numFmtId="6" fontId="2" fillId="0" borderId="9" xfId="0" applyNumberFormat="1" applyFont="1" applyBorder="1" applyAlignment="1">
      <alignment horizontal="center" vertical="center" wrapText="1"/>
    </xf>
    <xf numFmtId="6" fontId="2" fillId="0" borderId="4" xfId="0" applyNumberFormat="1" applyFont="1" applyBorder="1" applyAlignment="1">
      <alignment horizontal="center" vertical="center" wrapText="1"/>
    </xf>
    <xf numFmtId="6" fontId="2" fillId="0" borderId="13" xfId="0" applyNumberFormat="1" applyFont="1" applyBorder="1" applyAlignment="1">
      <alignment horizontal="center" vertical="center" wrapText="1"/>
    </xf>
    <xf numFmtId="6" fontId="2" fillId="0" borderId="14" xfId="0" applyNumberFormat="1" applyFont="1" applyBorder="1" applyAlignment="1">
      <alignment horizontal="center" vertical="center" wrapText="1"/>
    </xf>
    <xf numFmtId="0" fontId="2" fillId="0" borderId="14" xfId="0" applyFont="1" applyBorder="1" applyAlignment="1">
      <alignment horizontal="center" vertical="center" wrapText="1"/>
    </xf>
    <xf numFmtId="0" fontId="3" fillId="2" borderId="22" xfId="0" applyFont="1" applyFill="1" applyBorder="1" applyAlignment="1">
      <alignment horizontal="center" vertical="center"/>
    </xf>
    <xf numFmtId="0" fontId="3" fillId="2" borderId="23" xfId="0" applyFont="1" applyFill="1" applyBorder="1" applyAlignment="1">
      <alignment horizontal="center" vertical="center"/>
    </xf>
    <xf numFmtId="0" fontId="3" fillId="2" borderId="24" xfId="0" applyFont="1" applyFill="1" applyBorder="1" applyAlignment="1">
      <alignment horizontal="center" vertical="center"/>
    </xf>
    <xf numFmtId="0" fontId="3" fillId="4" borderId="9" xfId="0" applyFont="1" applyFill="1" applyBorder="1" applyAlignment="1">
      <alignment horizontal="center" vertical="center"/>
    </xf>
    <xf numFmtId="0" fontId="3" fillId="4" borderId="4" xfId="0" applyFont="1" applyFill="1" applyBorder="1" applyAlignment="1">
      <alignment horizontal="center" vertical="center"/>
    </xf>
    <xf numFmtId="0" fontId="3" fillId="4" borderId="1" xfId="0" applyFont="1" applyFill="1" applyBorder="1" applyAlignment="1">
      <alignment horizontal="center" vertical="center" wrapText="1"/>
    </xf>
    <xf numFmtId="0" fontId="3" fillId="4" borderId="1" xfId="0" applyFont="1" applyFill="1" applyBorder="1" applyAlignment="1">
      <alignment horizontal="center" vertical="center"/>
    </xf>
    <xf numFmtId="0" fontId="3" fillId="4" borderId="11" xfId="0" applyFont="1" applyFill="1" applyBorder="1" applyAlignment="1">
      <alignment horizontal="center" vertical="center" wrapText="1"/>
    </xf>
    <xf numFmtId="0" fontId="0" fillId="0" borderId="14" xfId="0" applyBorder="1" applyAlignment="1">
      <alignment horizontal="center" vertical="center" wrapText="1"/>
    </xf>
    <xf numFmtId="0" fontId="0" fillId="0" borderId="4" xfId="0" applyBorder="1" applyAlignment="1">
      <alignment horizontal="center" vertical="center" wrapText="1"/>
    </xf>
    <xf numFmtId="6" fontId="2" fillId="3" borderId="9" xfId="0" applyNumberFormat="1" applyFont="1" applyFill="1" applyBorder="1" applyAlignment="1">
      <alignment horizontal="center" vertical="center" wrapText="1"/>
    </xf>
  </cellXfs>
  <cellStyles count="2">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calcChain" Target="calcChai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L64"/>
  <sheetViews>
    <sheetView tabSelected="1" topLeftCell="A22" zoomScale="75" zoomScaleNormal="100" workbookViewId="0">
      <selection activeCell="A24" sqref="A24"/>
    </sheetView>
  </sheetViews>
  <sheetFormatPr baseColWidth="10" defaultColWidth="10.77734375" defaultRowHeight="11.4" x14ac:dyDescent="0.2"/>
  <cols>
    <col min="1" max="1" width="32.21875" style="4" customWidth="1"/>
    <col min="2" max="2" width="12.109375" style="4" customWidth="1"/>
    <col min="3" max="3" width="10.33203125" style="4" customWidth="1"/>
    <col min="4" max="4" width="15.109375" style="4" customWidth="1"/>
    <col min="5" max="5" width="11.33203125" style="4" customWidth="1"/>
    <col min="6" max="6" width="15.88671875" style="4" customWidth="1"/>
    <col min="7" max="7" width="16.88671875" style="14" customWidth="1"/>
    <col min="8" max="8" width="16.21875" style="14" customWidth="1"/>
    <col min="9" max="9" width="19" style="4" customWidth="1"/>
    <col min="10" max="10" width="15" style="4" bestFit="1" customWidth="1"/>
    <col min="11" max="11" width="20" style="4" customWidth="1"/>
    <col min="12" max="13" width="10.77734375" style="4"/>
    <col min="14" max="14" width="11.44140625" style="4" bestFit="1" customWidth="1"/>
    <col min="15" max="16384" width="10.77734375" style="4"/>
  </cols>
  <sheetData>
    <row r="2" spans="1:11" ht="12" thickBot="1" x14ac:dyDescent="0.25"/>
    <row r="3" spans="1:11" ht="21" customHeight="1" thickBot="1" x14ac:dyDescent="0.25">
      <c r="A3" s="95" t="s">
        <v>0</v>
      </c>
      <c r="B3" s="96"/>
      <c r="C3" s="96"/>
      <c r="D3" s="96"/>
      <c r="E3" s="96"/>
      <c r="F3" s="96"/>
      <c r="G3" s="96"/>
      <c r="H3" s="97"/>
      <c r="I3" s="3"/>
      <c r="J3" s="3"/>
    </row>
    <row r="4" spans="1:11" ht="31.8" customHeight="1" x14ac:dyDescent="0.2">
      <c r="A4" s="63" t="s">
        <v>57</v>
      </c>
      <c r="B4" s="64"/>
      <c r="C4" s="64"/>
      <c r="D4" s="64"/>
      <c r="E4" s="64"/>
      <c r="F4" s="64"/>
      <c r="G4" s="64"/>
      <c r="H4" s="65"/>
      <c r="I4" s="3"/>
      <c r="J4" s="3"/>
    </row>
    <row r="5" spans="1:11" ht="12" x14ac:dyDescent="0.2">
      <c r="A5" s="41" t="s">
        <v>1</v>
      </c>
      <c r="B5" s="26"/>
      <c r="C5" s="26"/>
      <c r="D5" s="26"/>
      <c r="E5" s="26"/>
      <c r="F5" s="26"/>
      <c r="G5" s="25"/>
      <c r="H5" s="42"/>
      <c r="I5" s="3"/>
      <c r="J5" s="3"/>
    </row>
    <row r="6" spans="1:11" ht="15" customHeight="1" x14ac:dyDescent="0.2">
      <c r="A6" s="70" t="s">
        <v>2</v>
      </c>
      <c r="B6" s="100" t="s">
        <v>3</v>
      </c>
      <c r="C6" s="101" t="s">
        <v>4</v>
      </c>
      <c r="D6" s="101" t="s">
        <v>37</v>
      </c>
      <c r="E6" s="101" t="s">
        <v>5</v>
      </c>
      <c r="F6" s="98" t="s">
        <v>39</v>
      </c>
      <c r="G6" s="101" t="s">
        <v>38</v>
      </c>
      <c r="H6" s="102" t="s">
        <v>33</v>
      </c>
      <c r="I6" s="3"/>
      <c r="J6" s="3"/>
    </row>
    <row r="7" spans="1:11" x14ac:dyDescent="0.2">
      <c r="A7" s="70"/>
      <c r="B7" s="100"/>
      <c r="C7" s="101"/>
      <c r="D7" s="101"/>
      <c r="E7" s="101"/>
      <c r="F7" s="99"/>
      <c r="G7" s="101"/>
      <c r="H7" s="102"/>
      <c r="I7" s="3"/>
      <c r="J7" s="3"/>
    </row>
    <row r="8" spans="1:11" x14ac:dyDescent="0.2">
      <c r="A8" s="43" t="s">
        <v>7</v>
      </c>
      <c r="B8" s="27" t="s">
        <v>8</v>
      </c>
      <c r="C8" s="28">
        <v>1</v>
      </c>
      <c r="D8" s="1">
        <v>11160000</v>
      </c>
      <c r="E8" s="28">
        <v>3.5</v>
      </c>
      <c r="F8" s="29">
        <f>C8*D8*E8</f>
        <v>39060000</v>
      </c>
      <c r="G8" s="1">
        <f>+E8*D8*C8</f>
        <v>39060000</v>
      </c>
      <c r="H8" s="44"/>
      <c r="I8" s="5"/>
      <c r="J8" s="5" t="s">
        <v>58</v>
      </c>
      <c r="K8" s="6"/>
    </row>
    <row r="9" spans="1:11" x14ac:dyDescent="0.2">
      <c r="A9" s="43" t="s">
        <v>44</v>
      </c>
      <c r="B9" s="27" t="s">
        <v>9</v>
      </c>
      <c r="C9" s="27">
        <v>2</v>
      </c>
      <c r="D9" s="1">
        <v>10190000</v>
      </c>
      <c r="E9" s="28">
        <v>3.5</v>
      </c>
      <c r="F9" s="29">
        <f>C9*D9*E9</f>
        <v>71330000</v>
      </c>
      <c r="G9" s="1">
        <f>+E9*C9*D9</f>
        <v>71330000</v>
      </c>
      <c r="H9" s="44"/>
      <c r="I9" s="5"/>
      <c r="J9" s="5"/>
      <c r="K9" s="6"/>
    </row>
    <row r="10" spans="1:11" x14ac:dyDescent="0.2">
      <c r="A10" s="45" t="s">
        <v>49</v>
      </c>
      <c r="B10" s="37" t="s">
        <v>10</v>
      </c>
      <c r="C10" s="37">
        <v>5</v>
      </c>
      <c r="D10" s="32">
        <v>8700000</v>
      </c>
      <c r="E10" s="2">
        <v>3.5</v>
      </c>
      <c r="F10" s="36">
        <f t="shared" ref="F10:F13" si="0">C10*D10*E10</f>
        <v>152250000</v>
      </c>
      <c r="G10" s="32">
        <f>+E10*3*D10</f>
        <v>91350000</v>
      </c>
      <c r="H10" s="46">
        <f>+D10*2*E10</f>
        <v>60900000</v>
      </c>
      <c r="I10" s="5"/>
      <c r="J10" s="5"/>
      <c r="K10" s="6"/>
    </row>
    <row r="11" spans="1:11" x14ac:dyDescent="0.2">
      <c r="A11" s="45" t="s">
        <v>48</v>
      </c>
      <c r="B11" s="37" t="s">
        <v>24</v>
      </c>
      <c r="C11" s="37">
        <v>3</v>
      </c>
      <c r="D11" s="32">
        <v>7500000</v>
      </c>
      <c r="E11" s="2">
        <v>3.5</v>
      </c>
      <c r="F11" s="36">
        <f t="shared" si="0"/>
        <v>78750000</v>
      </c>
      <c r="G11" s="32">
        <f>C11*D11*E11</f>
        <v>78750000</v>
      </c>
      <c r="H11" s="46"/>
      <c r="I11" s="5"/>
      <c r="J11" s="5"/>
      <c r="K11" s="6"/>
    </row>
    <row r="12" spans="1:11" ht="22.8" x14ac:dyDescent="0.2">
      <c r="A12" s="47" t="s">
        <v>11</v>
      </c>
      <c r="B12" s="27" t="s">
        <v>12</v>
      </c>
      <c r="C12" s="27">
        <v>4</v>
      </c>
      <c r="D12" s="1">
        <v>5950000</v>
      </c>
      <c r="E12" s="28">
        <v>3.5</v>
      </c>
      <c r="F12" s="29">
        <f t="shared" si="0"/>
        <v>83300000</v>
      </c>
      <c r="G12" s="29">
        <v>83300000</v>
      </c>
      <c r="H12" s="46"/>
      <c r="I12" s="5"/>
      <c r="J12" s="5"/>
      <c r="K12" s="6"/>
    </row>
    <row r="13" spans="1:11" x14ac:dyDescent="0.2">
      <c r="A13" s="47" t="s">
        <v>13</v>
      </c>
      <c r="B13" s="27" t="s">
        <v>10</v>
      </c>
      <c r="C13" s="27">
        <v>5</v>
      </c>
      <c r="D13" s="1">
        <v>8700000</v>
      </c>
      <c r="E13" s="28">
        <v>3.5</v>
      </c>
      <c r="F13" s="29">
        <f t="shared" si="0"/>
        <v>152250000</v>
      </c>
      <c r="G13" s="1">
        <f t="shared" ref="G13" si="1">+E13*C13*D13</f>
        <v>152250000</v>
      </c>
      <c r="H13" s="46"/>
      <c r="I13" s="5"/>
      <c r="J13" s="5"/>
      <c r="K13" s="6"/>
    </row>
    <row r="14" spans="1:11" x14ac:dyDescent="0.2">
      <c r="A14" s="47" t="s">
        <v>47</v>
      </c>
      <c r="B14" s="27" t="s">
        <v>12</v>
      </c>
      <c r="C14" s="27">
        <v>5</v>
      </c>
      <c r="D14" s="1">
        <v>5950000</v>
      </c>
      <c r="E14" s="28">
        <v>3.5</v>
      </c>
      <c r="F14" s="36">
        <f>D14*5*E14</f>
        <v>104125000</v>
      </c>
      <c r="G14" s="32">
        <f>+E14*2*D14</f>
        <v>41650000</v>
      </c>
      <c r="H14" s="46">
        <f>D14*3*E14</f>
        <v>62475000</v>
      </c>
      <c r="I14" s="5"/>
      <c r="J14" s="5"/>
      <c r="K14" s="6"/>
    </row>
    <row r="15" spans="1:11" x14ac:dyDescent="0.2">
      <c r="A15" s="47" t="s">
        <v>43</v>
      </c>
      <c r="B15" s="27" t="s">
        <v>42</v>
      </c>
      <c r="C15" s="27">
        <v>3</v>
      </c>
      <c r="D15" s="1">
        <v>3500000</v>
      </c>
      <c r="E15" s="28">
        <v>3.5</v>
      </c>
      <c r="F15" s="29">
        <f>C15*D15*E15</f>
        <v>36750000</v>
      </c>
      <c r="G15" s="1">
        <f>F15</f>
        <v>36750000</v>
      </c>
      <c r="H15" s="46"/>
      <c r="I15" s="5"/>
      <c r="J15" s="5"/>
      <c r="K15" s="6"/>
    </row>
    <row r="16" spans="1:11" ht="12" x14ac:dyDescent="0.25">
      <c r="A16" s="74"/>
      <c r="B16" s="75"/>
      <c r="C16" s="75"/>
      <c r="D16" s="75"/>
      <c r="E16" s="75"/>
      <c r="F16" s="30">
        <f>SUM(F8:F15)</f>
        <v>717815000</v>
      </c>
      <c r="G16" s="30">
        <f>SUM(G8:G15)</f>
        <v>594440000</v>
      </c>
      <c r="H16" s="48">
        <f>SUM(H8:H14)</f>
        <v>123375000</v>
      </c>
      <c r="I16" s="12"/>
      <c r="J16" s="3"/>
      <c r="K16" s="7"/>
    </row>
    <row r="17" spans="1:11" ht="12" x14ac:dyDescent="0.2">
      <c r="A17" s="76" t="s">
        <v>14</v>
      </c>
      <c r="B17" s="77"/>
      <c r="C17" s="77"/>
      <c r="D17" s="77"/>
      <c r="E17" s="77"/>
      <c r="F17" s="77"/>
      <c r="G17" s="77"/>
      <c r="H17" s="49"/>
      <c r="I17" s="3"/>
      <c r="J17" s="3"/>
    </row>
    <row r="18" spans="1:11" ht="24" x14ac:dyDescent="0.2">
      <c r="A18" s="50" t="s">
        <v>15</v>
      </c>
      <c r="B18" s="78" t="s">
        <v>16</v>
      </c>
      <c r="C18" s="78"/>
      <c r="D18" s="31" t="s">
        <v>4</v>
      </c>
      <c r="E18" s="31" t="s">
        <v>17</v>
      </c>
      <c r="F18" s="31"/>
      <c r="G18" s="31" t="s">
        <v>6</v>
      </c>
      <c r="H18" s="51"/>
      <c r="I18" s="3"/>
      <c r="J18" s="3"/>
    </row>
    <row r="19" spans="1:11" ht="63" customHeight="1" x14ac:dyDescent="0.2">
      <c r="A19" s="52" t="s">
        <v>40</v>
      </c>
      <c r="B19" s="72" t="s">
        <v>18</v>
      </c>
      <c r="C19" s="73"/>
      <c r="D19" s="53">
        <v>8</v>
      </c>
      <c r="E19" s="1">
        <v>4800000</v>
      </c>
      <c r="F19" s="105">
        <v>86400000</v>
      </c>
      <c r="G19" s="90">
        <f>+E20*D20</f>
        <v>48000000</v>
      </c>
      <c r="H19" s="92">
        <f>F19-G19</f>
        <v>38400000</v>
      </c>
      <c r="I19" s="3"/>
      <c r="J19" s="12"/>
    </row>
    <row r="20" spans="1:11" ht="174" customHeight="1" x14ac:dyDescent="0.2">
      <c r="A20" s="54" t="s">
        <v>51</v>
      </c>
      <c r="B20" s="69" t="s">
        <v>25</v>
      </c>
      <c r="C20" s="69"/>
      <c r="D20" s="28">
        <v>10</v>
      </c>
      <c r="E20" s="1">
        <v>4800000</v>
      </c>
      <c r="F20" s="104"/>
      <c r="G20" s="104"/>
      <c r="H20" s="103"/>
      <c r="I20" s="3"/>
      <c r="J20" s="3"/>
    </row>
    <row r="21" spans="1:11" ht="134.4" customHeight="1" x14ac:dyDescent="0.2">
      <c r="A21" s="54" t="s">
        <v>52</v>
      </c>
      <c r="B21" s="69" t="s">
        <v>25</v>
      </c>
      <c r="C21" s="69"/>
      <c r="D21" s="2">
        <v>40</v>
      </c>
      <c r="E21" s="1">
        <v>4800000</v>
      </c>
      <c r="F21" s="1">
        <f>E21*D21</f>
        <v>192000000</v>
      </c>
      <c r="G21" s="1">
        <f>+E21*30</f>
        <v>144000000</v>
      </c>
      <c r="H21" s="46">
        <f>+E21*10</f>
        <v>48000000</v>
      </c>
      <c r="I21" s="33"/>
      <c r="J21" s="3"/>
    </row>
    <row r="22" spans="1:11" ht="159.6" x14ac:dyDescent="0.2">
      <c r="A22" s="54" t="s">
        <v>53</v>
      </c>
      <c r="B22" s="71" t="s">
        <v>19</v>
      </c>
      <c r="C22" s="71"/>
      <c r="D22" s="2">
        <v>430</v>
      </c>
      <c r="E22" s="32">
        <v>142000</v>
      </c>
      <c r="F22" s="1">
        <f>E22*D22</f>
        <v>61060000</v>
      </c>
      <c r="G22" s="32">
        <f>+E22*D22</f>
        <v>61060000</v>
      </c>
      <c r="H22" s="55"/>
      <c r="I22" s="3"/>
      <c r="J22" s="8"/>
      <c r="K22" s="23"/>
    </row>
    <row r="23" spans="1:11" ht="123" customHeight="1" x14ac:dyDescent="0.2">
      <c r="A23" s="54" t="s">
        <v>54</v>
      </c>
      <c r="B23" s="71" t="s">
        <v>20</v>
      </c>
      <c r="C23" s="71"/>
      <c r="D23" s="2">
        <v>10</v>
      </c>
      <c r="E23" s="32">
        <v>11000000</v>
      </c>
      <c r="F23" s="32">
        <f>D23*E23</f>
        <v>110000000</v>
      </c>
      <c r="G23" s="32">
        <f>+E23*D23</f>
        <v>110000000</v>
      </c>
      <c r="H23" s="55"/>
      <c r="I23" s="35"/>
      <c r="J23" s="35"/>
      <c r="K23" s="10"/>
    </row>
    <row r="24" spans="1:11" ht="228" x14ac:dyDescent="0.2">
      <c r="A24" s="45" t="s">
        <v>59</v>
      </c>
      <c r="B24" s="72" t="s">
        <v>45</v>
      </c>
      <c r="C24" s="73"/>
      <c r="D24" s="2">
        <v>10</v>
      </c>
      <c r="E24" s="32">
        <v>10000000</v>
      </c>
      <c r="F24" s="32">
        <f>D24*E24</f>
        <v>100000000</v>
      </c>
      <c r="G24" s="32">
        <f>+E24*D24</f>
        <v>100000000</v>
      </c>
      <c r="H24" s="55"/>
      <c r="I24" s="35"/>
      <c r="J24" s="35"/>
      <c r="K24" s="10"/>
    </row>
    <row r="25" spans="1:11" ht="135.6" customHeight="1" x14ac:dyDescent="0.2">
      <c r="A25" s="54" t="s">
        <v>50</v>
      </c>
      <c r="B25" s="71" t="s">
        <v>29</v>
      </c>
      <c r="C25" s="71"/>
      <c r="D25" s="2">
        <v>20</v>
      </c>
      <c r="E25" s="32">
        <v>11000000</v>
      </c>
      <c r="F25" s="32">
        <f>E25*D25</f>
        <v>220000000</v>
      </c>
      <c r="G25" s="32">
        <f>F25-H25</f>
        <v>1600000</v>
      </c>
      <c r="H25" s="46">
        <v>218400000</v>
      </c>
      <c r="I25" s="9"/>
      <c r="J25" s="9"/>
      <c r="K25" s="10"/>
    </row>
    <row r="26" spans="1:11" ht="79.8" x14ac:dyDescent="0.2">
      <c r="A26" s="54" t="s">
        <v>46</v>
      </c>
      <c r="B26" s="71" t="s">
        <v>26</v>
      </c>
      <c r="C26" s="71"/>
      <c r="D26" s="38">
        <v>1</v>
      </c>
      <c r="E26" s="32">
        <v>15700000</v>
      </c>
      <c r="F26" s="32">
        <f t="shared" ref="F26:F27" si="2">D26*E26</f>
        <v>15700000</v>
      </c>
      <c r="G26" s="32">
        <f>+E26*D26</f>
        <v>15700000</v>
      </c>
      <c r="H26" s="55"/>
      <c r="I26" s="3"/>
      <c r="J26" s="9"/>
      <c r="K26" s="11"/>
    </row>
    <row r="27" spans="1:11" ht="283.8" customHeight="1" x14ac:dyDescent="0.2">
      <c r="A27" s="45" t="s">
        <v>55</v>
      </c>
      <c r="B27" s="72" t="s">
        <v>41</v>
      </c>
      <c r="C27" s="73"/>
      <c r="D27" s="2">
        <v>4</v>
      </c>
      <c r="E27" s="32">
        <v>25000000</v>
      </c>
      <c r="F27" s="32">
        <f t="shared" si="2"/>
        <v>100000000</v>
      </c>
      <c r="G27" s="32">
        <f>D27*E27</f>
        <v>100000000</v>
      </c>
      <c r="H27" s="55"/>
      <c r="I27" s="8"/>
      <c r="J27" s="3"/>
      <c r="K27" s="23"/>
    </row>
    <row r="28" spans="1:11" ht="97.8" customHeight="1" x14ac:dyDescent="0.2">
      <c r="A28" s="45" t="s">
        <v>56</v>
      </c>
      <c r="B28" s="71" t="s">
        <v>25</v>
      </c>
      <c r="C28" s="71"/>
      <c r="D28" s="2">
        <v>9</v>
      </c>
      <c r="E28" s="32">
        <v>4800000</v>
      </c>
      <c r="F28" s="1">
        <f>E28*D28</f>
        <v>43200000</v>
      </c>
      <c r="G28" s="32">
        <f>F28-H28</f>
        <v>25200000</v>
      </c>
      <c r="H28" s="56">
        <v>18000000</v>
      </c>
      <c r="I28" s="21"/>
      <c r="J28" s="12"/>
    </row>
    <row r="29" spans="1:11" ht="12" x14ac:dyDescent="0.2">
      <c r="A29" s="82" t="s">
        <v>21</v>
      </c>
      <c r="B29" s="83"/>
      <c r="C29" s="83"/>
      <c r="D29" s="83"/>
      <c r="E29" s="83"/>
      <c r="F29" s="34">
        <f>SUM(F19:F28)</f>
        <v>928360000</v>
      </c>
      <c r="G29" s="34">
        <f>SUM(G19:G28)</f>
        <v>605560000</v>
      </c>
      <c r="H29" s="57">
        <f>SUM(H19:H28)</f>
        <v>322800000</v>
      </c>
      <c r="I29" s="3"/>
      <c r="J29" s="3"/>
    </row>
    <row r="30" spans="1:11" ht="12" x14ac:dyDescent="0.2">
      <c r="A30" s="76" t="s">
        <v>32</v>
      </c>
      <c r="B30" s="77"/>
      <c r="C30" s="77"/>
      <c r="D30" s="77"/>
      <c r="E30" s="77"/>
      <c r="F30" s="77"/>
      <c r="G30" s="77"/>
      <c r="H30" s="58"/>
      <c r="I30" s="3"/>
      <c r="J30" s="3"/>
    </row>
    <row r="31" spans="1:11" ht="24" x14ac:dyDescent="0.2">
      <c r="A31" s="50" t="s">
        <v>15</v>
      </c>
      <c r="B31" s="78" t="s">
        <v>16</v>
      </c>
      <c r="C31" s="78"/>
      <c r="D31" s="31" t="s">
        <v>4</v>
      </c>
      <c r="E31" s="31" t="s">
        <v>17</v>
      </c>
      <c r="F31" s="31"/>
      <c r="G31" s="31" t="s">
        <v>6</v>
      </c>
      <c r="H31" s="59"/>
      <c r="I31" s="3"/>
      <c r="J31" s="12"/>
    </row>
    <row r="32" spans="1:11" ht="14.55" customHeight="1" x14ac:dyDescent="0.2">
      <c r="A32" s="81" t="s">
        <v>22</v>
      </c>
      <c r="B32" s="84" t="s">
        <v>23</v>
      </c>
      <c r="C32" s="85"/>
      <c r="D32" s="88">
        <v>1</v>
      </c>
      <c r="E32" s="90">
        <v>37800000</v>
      </c>
      <c r="F32" s="90">
        <f>E32*D32</f>
        <v>37800000</v>
      </c>
      <c r="G32" s="90"/>
      <c r="H32" s="92">
        <f>E32*D32</f>
        <v>37800000</v>
      </c>
      <c r="I32" s="66"/>
      <c r="J32" s="66"/>
    </row>
    <row r="33" spans="1:12" ht="41.55" customHeight="1" x14ac:dyDescent="0.2">
      <c r="A33" s="81"/>
      <c r="B33" s="86"/>
      <c r="C33" s="87"/>
      <c r="D33" s="89"/>
      <c r="E33" s="91"/>
      <c r="F33" s="91"/>
      <c r="G33" s="91"/>
      <c r="H33" s="94"/>
      <c r="I33" s="66"/>
      <c r="J33" s="66"/>
      <c r="K33" s="10"/>
    </row>
    <row r="34" spans="1:12" x14ac:dyDescent="0.2">
      <c r="A34" s="81" t="s">
        <v>27</v>
      </c>
      <c r="B34" s="84" t="s">
        <v>28</v>
      </c>
      <c r="C34" s="85"/>
      <c r="D34" s="88">
        <v>1</v>
      </c>
      <c r="E34" s="90">
        <v>30310714</v>
      </c>
      <c r="F34" s="90">
        <f>E34*D34</f>
        <v>30310714</v>
      </c>
      <c r="G34" s="90"/>
      <c r="H34" s="92">
        <f>F34*D34</f>
        <v>30310714</v>
      </c>
      <c r="I34" s="13"/>
      <c r="J34" s="3"/>
    </row>
    <row r="35" spans="1:12" ht="34.200000000000003" customHeight="1" x14ac:dyDescent="0.2">
      <c r="A35" s="81"/>
      <c r="B35" s="86"/>
      <c r="C35" s="87"/>
      <c r="D35" s="89"/>
      <c r="E35" s="91"/>
      <c r="F35" s="91"/>
      <c r="G35" s="91"/>
      <c r="H35" s="93"/>
      <c r="I35" s="13"/>
      <c r="J35" s="3"/>
    </row>
    <row r="36" spans="1:12" ht="12.6" thickBot="1" x14ac:dyDescent="0.25">
      <c r="A36" s="67" t="s">
        <v>31</v>
      </c>
      <c r="B36" s="68"/>
      <c r="C36" s="68"/>
      <c r="D36" s="68"/>
      <c r="E36" s="68"/>
      <c r="F36" s="60">
        <f>F34+F32+F29+F16</f>
        <v>1714285714</v>
      </c>
      <c r="G36" s="61">
        <f>+G34+G29+G16</f>
        <v>1200000000</v>
      </c>
      <c r="H36" s="62">
        <f>H34+H32+H29+H16</f>
        <v>514285714</v>
      </c>
      <c r="I36" s="39"/>
      <c r="J36" s="12"/>
      <c r="K36" s="9"/>
      <c r="L36" s="10"/>
    </row>
    <row r="37" spans="1:12" ht="12" x14ac:dyDescent="0.25">
      <c r="A37" s="80" t="s">
        <v>30</v>
      </c>
      <c r="B37" s="80"/>
      <c r="C37" s="80"/>
      <c r="D37" s="80"/>
      <c r="E37" s="80"/>
      <c r="F37" s="40"/>
      <c r="G37" s="79">
        <f>+H36+G36</f>
        <v>1714285714</v>
      </c>
      <c r="H37" s="79"/>
    </row>
    <row r="38" spans="1:12" x14ac:dyDescent="0.2">
      <c r="I38" s="10"/>
      <c r="J38" s="9"/>
    </row>
    <row r="39" spans="1:12" x14ac:dyDescent="0.2">
      <c r="D39" s="11"/>
      <c r="E39" s="10"/>
      <c r="F39" s="10"/>
      <c r="I39" s="20">
        <f>H41-G36</f>
        <v>0</v>
      </c>
    </row>
    <row r="40" spans="1:12" x14ac:dyDescent="0.2">
      <c r="D40" s="9"/>
    </row>
    <row r="41" spans="1:12" ht="12" x14ac:dyDescent="0.25">
      <c r="D41" s="11"/>
      <c r="G41" s="15" t="s">
        <v>34</v>
      </c>
      <c r="H41" s="16">
        <v>1200000000</v>
      </c>
      <c r="I41" s="17">
        <v>0.7</v>
      </c>
    </row>
    <row r="42" spans="1:12" x14ac:dyDescent="0.2">
      <c r="G42" s="15"/>
      <c r="H42" s="15"/>
      <c r="I42" s="15"/>
    </row>
    <row r="43" spans="1:12" x14ac:dyDescent="0.2">
      <c r="G43" s="15" t="s">
        <v>35</v>
      </c>
      <c r="H43" s="18">
        <f>H41*I43/I41</f>
        <v>514285714.28571433</v>
      </c>
      <c r="I43" s="17">
        <v>0.3</v>
      </c>
    </row>
    <row r="44" spans="1:12" x14ac:dyDescent="0.2">
      <c r="G44" s="15"/>
      <c r="H44" s="15"/>
      <c r="I44" s="15"/>
    </row>
    <row r="45" spans="1:12" x14ac:dyDescent="0.2">
      <c r="G45" s="15" t="s">
        <v>36</v>
      </c>
      <c r="H45" s="19">
        <f>SUM(H41:H44)</f>
        <v>1714285714.2857144</v>
      </c>
      <c r="I45" s="15"/>
    </row>
    <row r="46" spans="1:12" x14ac:dyDescent="0.2">
      <c r="E46" s="10"/>
      <c r="K46" s="10"/>
    </row>
    <row r="47" spans="1:12" x14ac:dyDescent="0.2">
      <c r="J47" s="20"/>
    </row>
    <row r="53" spans="7:10" x14ac:dyDescent="0.2">
      <c r="H53" s="22"/>
      <c r="J53" s="10"/>
    </row>
    <row r="54" spans="7:10" x14ac:dyDescent="0.2">
      <c r="H54" s="24"/>
      <c r="J54" s="23"/>
    </row>
    <row r="55" spans="7:10" x14ac:dyDescent="0.2">
      <c r="G55" s="22"/>
    </row>
    <row r="60" spans="7:10" x14ac:dyDescent="0.2">
      <c r="G60" s="22"/>
      <c r="I60" s="20"/>
    </row>
    <row r="62" spans="7:10" x14ac:dyDescent="0.2">
      <c r="J62" s="20"/>
    </row>
    <row r="64" spans="7:10" x14ac:dyDescent="0.2">
      <c r="H64" s="22"/>
    </row>
  </sheetData>
  <mergeCells count="48">
    <mergeCell ref="E34:E35"/>
    <mergeCell ref="F34:F35"/>
    <mergeCell ref="E32:E33"/>
    <mergeCell ref="F32:F33"/>
    <mergeCell ref="A3:H3"/>
    <mergeCell ref="F6:F7"/>
    <mergeCell ref="B6:B7"/>
    <mergeCell ref="C6:C7"/>
    <mergeCell ref="D6:D7"/>
    <mergeCell ref="E6:E7"/>
    <mergeCell ref="G6:G7"/>
    <mergeCell ref="H6:H7"/>
    <mergeCell ref="B24:C24"/>
    <mergeCell ref="H19:H20"/>
    <mergeCell ref="G19:G20"/>
    <mergeCell ref="F19:F20"/>
    <mergeCell ref="B20:C20"/>
    <mergeCell ref="G37:H37"/>
    <mergeCell ref="A37:E37"/>
    <mergeCell ref="A34:A35"/>
    <mergeCell ref="A29:E29"/>
    <mergeCell ref="A30:G30"/>
    <mergeCell ref="B31:C31"/>
    <mergeCell ref="A32:A33"/>
    <mergeCell ref="B32:C33"/>
    <mergeCell ref="D32:D33"/>
    <mergeCell ref="G34:G35"/>
    <mergeCell ref="H34:H35"/>
    <mergeCell ref="G32:G33"/>
    <mergeCell ref="H32:H33"/>
    <mergeCell ref="B34:C35"/>
    <mergeCell ref="D34:D35"/>
    <mergeCell ref="A4:H4"/>
    <mergeCell ref="J32:J33"/>
    <mergeCell ref="A36:E36"/>
    <mergeCell ref="B21:C21"/>
    <mergeCell ref="A6:A7"/>
    <mergeCell ref="B28:C28"/>
    <mergeCell ref="B25:C25"/>
    <mergeCell ref="B22:C22"/>
    <mergeCell ref="B23:C23"/>
    <mergeCell ref="B26:C26"/>
    <mergeCell ref="I32:I33"/>
    <mergeCell ref="B27:C27"/>
    <mergeCell ref="B19:C19"/>
    <mergeCell ref="A16:E16"/>
    <mergeCell ref="A17:G17"/>
    <mergeCell ref="B18:C18"/>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RESIDUOS- CAMBIO CLIMATICO</vt:lpstr>
      <vt:lpstr>'RESIDUOS- CAMBIO CLIMATICO'!Área_de_impresión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Nataly Del Carmen Romero Fernandez</dc:creator>
  <cp:lastModifiedBy>Rafael Moreno</cp:lastModifiedBy>
  <dcterms:created xsi:type="dcterms:W3CDTF">2024-08-27T22:53:42Z</dcterms:created>
  <dcterms:modified xsi:type="dcterms:W3CDTF">2024-09-05T21:40:36Z</dcterms:modified>
</cp:coreProperties>
</file>