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C:\Users\Diana Pulgarin\Desktop\SECRETARIA DE GOBIERNO - GOBERNACION DE CALDAS\2024\Seleccion objetiva\INFRAESTRUCTURA ZAGALES Y CARCEL VILLA JOSEFINA SA\"/>
    </mc:Choice>
  </mc:AlternateContent>
  <xr:revisionPtr revIDLastSave="0" documentId="8_{2C508CA9-0B65-4267-B3B4-6AF2CF18E53D}" xr6:coauthVersionLast="47" xr6:coauthVersionMax="47" xr10:uidLastSave="{00000000-0000-0000-0000-000000000000}"/>
  <bookViews>
    <workbookView xWindow="-110" yWindow="-110" windowWidth="19420" windowHeight="10300" xr2:uid="{00DB6DD1-1F5C-4A60-A9DA-FD21DEF0F642}"/>
  </bookViews>
  <sheets>
    <sheet name="PRESUPUESTO" sheetId="4" r:id="rId1"/>
    <sheet name="CANTIDADES" sheetId="2" r:id="rId2"/>
    <sheet name="A.P.U" sheetId="1" r:id="rId3"/>
    <sheet name="ANÁLISIS A.I.U" sheetId="3" r:id="rId4"/>
  </sheets>
  <externalReferences>
    <externalReference r:id="rId5"/>
    <externalReference r:id="rId6"/>
  </externalReferenc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6" i="4" l="1"/>
  <c r="C56" i="2"/>
  <c r="C58" i="2"/>
  <c r="H16" i="3" l="1"/>
  <c r="H15" i="3"/>
  <c r="H14" i="3"/>
  <c r="H13" i="3"/>
  <c r="B33" i="4" l="1"/>
  <c r="C33" i="4"/>
  <c r="E33" i="4"/>
  <c r="B34" i="4"/>
  <c r="C34" i="4"/>
  <c r="E34" i="4"/>
  <c r="B35" i="4"/>
  <c r="C35" i="4"/>
  <c r="D89" i="2"/>
  <c r="F149" i="2"/>
  <c r="D82" i="2"/>
  <c r="F76" i="2"/>
  <c r="F55" i="2"/>
  <c r="F54" i="2"/>
  <c r="F41" i="2"/>
  <c r="F26" i="2"/>
  <c r="F20" i="2"/>
  <c r="F8" i="2"/>
  <c r="D478" i="1"/>
  <c r="E478" i="1" s="1"/>
  <c r="D16" i="4"/>
  <c r="F143" i="2"/>
  <c r="B40" i="4"/>
  <c r="B39" i="4"/>
  <c r="B38" i="4"/>
  <c r="B37" i="4"/>
  <c r="B36" i="4"/>
  <c r="B31" i="4"/>
  <c r="B29" i="4"/>
  <c r="B28" i="4"/>
  <c r="B27" i="4"/>
  <c r="B25" i="4"/>
  <c r="B24" i="4"/>
  <c r="B23" i="4"/>
  <c r="B22" i="4"/>
  <c r="B20" i="4"/>
  <c r="B19" i="4"/>
  <c r="B18" i="4"/>
  <c r="B17" i="4"/>
  <c r="B16" i="4"/>
  <c r="B15" i="4"/>
  <c r="B13" i="4"/>
  <c r="B12" i="4"/>
  <c r="B11" i="4"/>
  <c r="C38" i="4"/>
  <c r="C36" i="4"/>
  <c r="C31" i="4"/>
  <c r="C29" i="4"/>
  <c r="C28" i="4"/>
  <c r="C27" i="4"/>
  <c r="C25" i="4"/>
  <c r="C24" i="4"/>
  <c r="C23" i="4"/>
  <c r="C22" i="4"/>
  <c r="C17" i="4"/>
  <c r="C16" i="4"/>
  <c r="C15" i="4"/>
  <c r="C12" i="4"/>
  <c r="C11" i="4"/>
  <c r="F109" i="2"/>
  <c r="F58" i="2"/>
  <c r="F29" i="2"/>
  <c r="F28" i="2"/>
  <c r="C134" i="2"/>
  <c r="F137" i="2"/>
  <c r="G138" i="2" s="1"/>
  <c r="C140" i="2"/>
  <c r="F83" i="2"/>
  <c r="C149" i="2"/>
  <c r="C155" i="2" s="1"/>
  <c r="E470" i="1"/>
  <c r="E471" i="1" s="1"/>
  <c r="E467" i="1"/>
  <c r="E466" i="1"/>
  <c r="E463" i="1"/>
  <c r="E462" i="1"/>
  <c r="E461" i="1"/>
  <c r="E460" i="1"/>
  <c r="E459" i="1"/>
  <c r="E456" i="1"/>
  <c r="E455" i="1"/>
  <c r="E397" i="1"/>
  <c r="E396" i="1"/>
  <c r="E393" i="1"/>
  <c r="E394" i="1" s="1"/>
  <c r="E390" i="1"/>
  <c r="E389" i="1"/>
  <c r="E388" i="1"/>
  <c r="E387" i="1"/>
  <c r="E386" i="1"/>
  <c r="E383" i="1"/>
  <c r="E382" i="1"/>
  <c r="E381" i="1"/>
  <c r="E380" i="1"/>
  <c r="E379" i="1"/>
  <c r="E378" i="1"/>
  <c r="E366" i="1"/>
  <c r="E367" i="1" s="1"/>
  <c r="E362" i="1"/>
  <c r="E361" i="1"/>
  <c r="E358" i="1"/>
  <c r="E357" i="1"/>
  <c r="E356" i="1"/>
  <c r="E354" i="1"/>
  <c r="E298" i="1"/>
  <c r="E299" i="1" s="1"/>
  <c r="E295" i="1"/>
  <c r="E296" i="1" s="1"/>
  <c r="E291" i="1"/>
  <c r="E290" i="1"/>
  <c r="E289" i="1"/>
  <c r="E286" i="1"/>
  <c r="E285" i="1"/>
  <c r="E283" i="1"/>
  <c r="E282" i="1"/>
  <c r="E273" i="1"/>
  <c r="E274" i="1" s="1"/>
  <c r="E269" i="1"/>
  <c r="E268" i="1"/>
  <c r="E267" i="1"/>
  <c r="E264" i="1"/>
  <c r="E263" i="1"/>
  <c r="E253" i="1"/>
  <c r="E254" i="1" s="1"/>
  <c r="E246" i="1"/>
  <c r="E245" i="1"/>
  <c r="E244" i="1"/>
  <c r="E243" i="1"/>
  <c r="E242" i="1"/>
  <c r="E241" i="1"/>
  <c r="E238" i="1"/>
  <c r="E236" i="1"/>
  <c r="E220" i="1"/>
  <c r="E219" i="1"/>
  <c r="E218" i="1"/>
  <c r="E217" i="1"/>
  <c r="E216" i="1"/>
  <c r="E213" i="1"/>
  <c r="E211" i="1"/>
  <c r="E212" i="1"/>
  <c r="E202" i="1"/>
  <c r="E203" i="1" s="1"/>
  <c r="E196" i="1"/>
  <c r="E195" i="1"/>
  <c r="E194" i="1"/>
  <c r="E193" i="1"/>
  <c r="E192" i="1"/>
  <c r="E191" i="1"/>
  <c r="E188" i="1"/>
  <c r="E187" i="1"/>
  <c r="E186" i="1"/>
  <c r="E174" i="1"/>
  <c r="E173" i="1"/>
  <c r="E161" i="1"/>
  <c r="E162" i="1" s="1"/>
  <c r="E158" i="1"/>
  <c r="E155" i="1"/>
  <c r="E154" i="1"/>
  <c r="E153" i="1"/>
  <c r="E152" i="1"/>
  <c r="E149" i="1"/>
  <c r="E150" i="1" s="1"/>
  <c r="E140" i="1"/>
  <c r="E141" i="1" s="1"/>
  <c r="E137" i="1"/>
  <c r="E138" i="1" s="1"/>
  <c r="E134" i="1"/>
  <c r="E135" i="1" s="1"/>
  <c r="E131" i="1"/>
  <c r="E130" i="1"/>
  <c r="E118" i="1"/>
  <c r="E119" i="1" s="1"/>
  <c r="E93" i="1"/>
  <c r="E94" i="1" s="1"/>
  <c r="E90" i="1"/>
  <c r="E91" i="1" s="1"/>
  <c r="E87" i="1"/>
  <c r="E86" i="1"/>
  <c r="E69" i="1"/>
  <c r="E70" i="1" s="1"/>
  <c r="E62" i="1"/>
  <c r="E66" i="1"/>
  <c r="E67" i="1" s="1"/>
  <c r="E63" i="1"/>
  <c r="E53" i="1"/>
  <c r="E50" i="1"/>
  <c r="E51" i="1" s="1"/>
  <c r="E46" i="1"/>
  <c r="E45" i="1"/>
  <c r="E44" i="1"/>
  <c r="E41" i="1"/>
  <c r="E40" i="1"/>
  <c r="E39" i="1"/>
  <c r="E38" i="1"/>
  <c r="E37" i="1"/>
  <c r="E36" i="1"/>
  <c r="E35" i="1"/>
  <c r="E34" i="1"/>
  <c r="E228" i="1"/>
  <c r="E159" i="1"/>
  <c r="E54" i="1"/>
  <c r="E7" i="1"/>
  <c r="E6" i="1"/>
  <c r="E499" i="1"/>
  <c r="E498" i="1"/>
  <c r="E494" i="1"/>
  <c r="E493" i="1"/>
  <c r="E490" i="1"/>
  <c r="E489" i="1"/>
  <c r="E488" i="1"/>
  <c r="E487" i="1"/>
  <c r="E484" i="1"/>
  <c r="E483" i="1"/>
  <c r="E482" i="1"/>
  <c r="E479" i="1"/>
  <c r="E480" i="1" l="1"/>
  <c r="E500" i="1"/>
  <c r="E214" i="1"/>
  <c r="E464" i="1"/>
  <c r="E491" i="1"/>
  <c r="E391" i="1"/>
  <c r="E457" i="1"/>
  <c r="E496" i="1"/>
  <c r="E384" i="1"/>
  <c r="E485" i="1"/>
  <c r="E42" i="1"/>
  <c r="E156" i="1"/>
  <c r="E197" i="1"/>
  <c r="G137" i="2"/>
  <c r="E468" i="1"/>
  <c r="E473" i="1"/>
  <c r="E39" i="4" s="1"/>
  <c r="E398" i="1"/>
  <c r="E189" i="1"/>
  <c r="E175" i="1"/>
  <c r="E132" i="1"/>
  <c r="E88" i="1"/>
  <c r="E64" i="1"/>
  <c r="E72" i="1" s="1"/>
  <c r="E15" i="4" s="1"/>
  <c r="C20" i="2"/>
  <c r="H18" i="3"/>
  <c r="H19" i="3"/>
  <c r="H17" i="3"/>
  <c r="E502" i="1" l="1"/>
  <c r="E40" i="4" s="1"/>
  <c r="F40" i="4" s="1"/>
  <c r="I11" i="3"/>
  <c r="C161" i="2"/>
  <c r="E108" i="2" l="1"/>
  <c r="C70" i="2"/>
  <c r="F70" i="2" s="1"/>
  <c r="C14" i="2"/>
  <c r="F14" i="2" s="1"/>
  <c r="C40" i="4"/>
  <c r="C39" i="4"/>
  <c r="C37" i="4"/>
  <c r="C20" i="4"/>
  <c r="C19" i="4"/>
  <c r="C18" i="4"/>
  <c r="J37" i="3"/>
  <c r="G29" i="3"/>
  <c r="G22" i="3"/>
  <c r="F173" i="2"/>
  <c r="G174" i="2" s="1"/>
  <c r="D39" i="4" s="1"/>
  <c r="F39" i="4" s="1"/>
  <c r="F167" i="2"/>
  <c r="G167" i="2" s="1"/>
  <c r="F161" i="2"/>
  <c r="G162" i="2" s="1"/>
  <c r="D38" i="4" s="1"/>
  <c r="G150" i="2"/>
  <c r="D36" i="4" s="1"/>
  <c r="G144" i="2"/>
  <c r="F34" i="4" s="1"/>
  <c r="G143" i="2"/>
  <c r="F131" i="2"/>
  <c r="G131" i="2" s="1"/>
  <c r="D125" i="2"/>
  <c r="F125" i="2" s="1"/>
  <c r="F112" i="2"/>
  <c r="G112" i="2" s="1"/>
  <c r="G109" i="2"/>
  <c r="D101" i="2"/>
  <c r="C83" i="2"/>
  <c r="C89" i="2" s="1"/>
  <c r="F89" i="2" s="1"/>
  <c r="C69" i="2"/>
  <c r="F69" i="2" s="1"/>
  <c r="F59" i="2"/>
  <c r="C48" i="2"/>
  <c r="C47" i="2"/>
  <c r="C41" i="2"/>
  <c r="F35" i="2"/>
  <c r="G36" i="2" s="1"/>
  <c r="C57" i="2"/>
  <c r="F57" i="2" s="1"/>
  <c r="F56" i="2"/>
  <c r="C26" i="2"/>
  <c r="G20" i="2"/>
  <c r="I17" i="2"/>
  <c r="C13" i="4" s="1"/>
  <c r="G15" i="2"/>
  <c r="D12" i="4" s="1"/>
  <c r="G9" i="2"/>
  <c r="D11" i="4" s="1"/>
  <c r="A476" i="1"/>
  <c r="E446" i="1"/>
  <c r="E447" i="1" s="1"/>
  <c r="D443" i="1"/>
  <c r="E443" i="1" s="1"/>
  <c r="E442" i="1"/>
  <c r="E441" i="1"/>
  <c r="E440" i="1"/>
  <c r="E439" i="1"/>
  <c r="A435" i="1"/>
  <c r="E429" i="1"/>
  <c r="E430" i="1" s="1"/>
  <c r="E426" i="1"/>
  <c r="E425" i="1"/>
  <c r="E424" i="1"/>
  <c r="A420" i="1"/>
  <c r="E414" i="1"/>
  <c r="E415" i="1" s="1"/>
  <c r="D411" i="1"/>
  <c r="E411" i="1" s="1"/>
  <c r="E410" i="1"/>
  <c r="E409" i="1"/>
  <c r="E408" i="1"/>
  <c r="E407" i="1"/>
  <c r="A403" i="1"/>
  <c r="E400" i="1"/>
  <c r="E369" i="1"/>
  <c r="E370" i="1" s="1"/>
  <c r="D363" i="1"/>
  <c r="E363" i="1" s="1"/>
  <c r="E364" i="1" s="1"/>
  <c r="D355" i="1"/>
  <c r="E355" i="1" s="1"/>
  <c r="E359" i="1" s="1"/>
  <c r="E372" i="1" s="1"/>
  <c r="E35" i="4" s="1"/>
  <c r="F35" i="4" s="1"/>
  <c r="E346" i="1"/>
  <c r="E345" i="1"/>
  <c r="E347" i="1" s="1"/>
  <c r="D341" i="1"/>
  <c r="E341" i="1" s="1"/>
  <c r="C340" i="1"/>
  <c r="E340" i="1" s="1"/>
  <c r="E337" i="1"/>
  <c r="E336" i="1"/>
  <c r="E335" i="1"/>
  <c r="E334" i="1"/>
  <c r="E333" i="1"/>
  <c r="E332" i="1"/>
  <c r="A329" i="1"/>
  <c r="E323" i="1"/>
  <c r="E324" i="1" s="1"/>
  <c r="E320" i="1"/>
  <c r="E321" i="1" s="1"/>
  <c r="D317" i="1"/>
  <c r="E317" i="1" s="1"/>
  <c r="E316" i="1"/>
  <c r="E315" i="1"/>
  <c r="E314" i="1"/>
  <c r="E313" i="1"/>
  <c r="E309" i="1"/>
  <c r="E308" i="1"/>
  <c r="E307" i="1"/>
  <c r="A304" i="1"/>
  <c r="D292" i="1"/>
  <c r="E292" i="1" s="1"/>
  <c r="E293" i="1" s="1"/>
  <c r="A279" i="1"/>
  <c r="D270" i="1"/>
  <c r="E270" i="1" s="1"/>
  <c r="E271" i="1" s="1"/>
  <c r="E262" i="1"/>
  <c r="E265" i="1" s="1"/>
  <c r="A259" i="1"/>
  <c r="E250" i="1"/>
  <c r="E251" i="1" s="1"/>
  <c r="D247" i="1"/>
  <c r="E247" i="1" s="1"/>
  <c r="E248" i="1" s="1"/>
  <c r="E237" i="1"/>
  <c r="E239" i="1" s="1"/>
  <c r="A233" i="1"/>
  <c r="E224" i="1"/>
  <c r="E225" i="1" s="1"/>
  <c r="D221" i="1"/>
  <c r="E221" i="1" s="1"/>
  <c r="E222" i="1" s="1"/>
  <c r="A208" i="1"/>
  <c r="E199" i="1"/>
  <c r="E200" i="1" s="1"/>
  <c r="A183" i="1"/>
  <c r="E177" i="1"/>
  <c r="E178" i="1" s="1"/>
  <c r="E170" i="1"/>
  <c r="E171" i="1" s="1"/>
  <c r="A167" i="1"/>
  <c r="A146" i="1"/>
  <c r="A127" i="1"/>
  <c r="E121" i="1"/>
  <c r="E122" i="1" s="1"/>
  <c r="E124" i="1" s="1"/>
  <c r="E19" i="4" s="1"/>
  <c r="A115" i="1"/>
  <c r="E109" i="1"/>
  <c r="E110" i="1" s="1"/>
  <c r="E106" i="1"/>
  <c r="E105" i="1"/>
  <c r="E102" i="1"/>
  <c r="E103" i="1" s="1"/>
  <c r="A99" i="1"/>
  <c r="A83" i="1"/>
  <c r="E78" i="1"/>
  <c r="A75" i="1"/>
  <c r="A59" i="1"/>
  <c r="D47" i="1"/>
  <c r="E47" i="1" s="1"/>
  <c r="E48" i="1" s="1"/>
  <c r="A31" i="1"/>
  <c r="E25" i="1"/>
  <c r="E26" i="1" s="1"/>
  <c r="E22" i="1"/>
  <c r="E21" i="1"/>
  <c r="E20" i="1"/>
  <c r="A17" i="1"/>
  <c r="D11" i="1"/>
  <c r="E11" i="1" s="1"/>
  <c r="E12" i="1" s="1"/>
  <c r="E8" i="1"/>
  <c r="E9" i="1" s="1"/>
  <c r="A3" i="1"/>
  <c r="E412" i="1" l="1"/>
  <c r="E417" i="1" s="1"/>
  <c r="E36" i="4" s="1"/>
  <c r="F36" i="4" s="1"/>
  <c r="E23" i="1"/>
  <c r="F16" i="4"/>
  <c r="E80" i="1"/>
  <c r="E318" i="1"/>
  <c r="E338" i="1"/>
  <c r="E342" i="1"/>
  <c r="E348" i="1" s="1"/>
  <c r="E14" i="1"/>
  <c r="E11" i="4" s="1"/>
  <c r="F11" i="4" s="1"/>
  <c r="E256" i="1"/>
  <c r="E27" i="4" s="1"/>
  <c r="E444" i="1"/>
  <c r="E449" i="1" s="1"/>
  <c r="E38" i="4" s="1"/>
  <c r="F38" i="4" s="1"/>
  <c r="E107" i="1"/>
  <c r="E427" i="1"/>
  <c r="E432" i="1" s="1"/>
  <c r="E37" i="4" s="1"/>
  <c r="F108" i="2"/>
  <c r="G108" i="2" s="1"/>
  <c r="C76" i="2"/>
  <c r="G77" i="2" s="1"/>
  <c r="D22" i="4" s="1"/>
  <c r="F48" i="2"/>
  <c r="E67" i="2" s="1"/>
  <c r="F47" i="2"/>
  <c r="G47" i="2" s="1"/>
  <c r="G48" i="2" s="1"/>
  <c r="C27" i="2"/>
  <c r="F27" i="2" s="1"/>
  <c r="C55" i="2" s="1"/>
  <c r="E56" i="1"/>
  <c r="E13" i="4" s="1"/>
  <c r="E96" i="1"/>
  <c r="E17" i="4" s="1"/>
  <c r="E180" i="1"/>
  <c r="E23" i="4" s="1"/>
  <c r="E230" i="1"/>
  <c r="E25" i="4" s="1"/>
  <c r="E276" i="1"/>
  <c r="E28" i="4" s="1"/>
  <c r="E143" i="1"/>
  <c r="E20" i="4" s="1"/>
  <c r="E164" i="1"/>
  <c r="E22" i="4" s="1"/>
  <c r="E205" i="1"/>
  <c r="E24" i="4" s="1"/>
  <c r="G8" i="2"/>
  <c r="C101" i="2"/>
  <c r="G126" i="2"/>
  <c r="D31" i="4" s="1"/>
  <c r="G125" i="2"/>
  <c r="G149" i="2"/>
  <c r="G14" i="2"/>
  <c r="G35" i="2"/>
  <c r="G161" i="2"/>
  <c r="G168" i="2"/>
  <c r="G132" i="2"/>
  <c r="G21" i="2"/>
  <c r="D13" i="4" s="1"/>
  <c r="G173" i="2"/>
  <c r="D33" i="4" l="1"/>
  <c r="F33" i="4" s="1"/>
  <c r="F22" i="4"/>
  <c r="G30" i="2"/>
  <c r="D15" i="4" s="1"/>
  <c r="F15" i="4" s="1"/>
  <c r="F13" i="4"/>
  <c r="C113" i="2"/>
  <c r="F113" i="2" s="1"/>
  <c r="G113" i="2" s="1"/>
  <c r="F101" i="2"/>
  <c r="G76" i="2"/>
  <c r="G49" i="2"/>
  <c r="D18" i="4" s="1"/>
  <c r="C107" i="2"/>
  <c r="F107" i="2" s="1"/>
  <c r="G107" i="2" s="1"/>
  <c r="C82" i="2"/>
  <c r="F82" i="2" s="1"/>
  <c r="G84" i="2" s="1"/>
  <c r="D23" i="4" s="1"/>
  <c r="F23" i="4" s="1"/>
  <c r="E112" i="1"/>
  <c r="E18" i="4" s="1"/>
  <c r="E28" i="1"/>
  <c r="E12" i="4" s="1"/>
  <c r="F12" i="4" s="1"/>
  <c r="F10" i="4" s="1"/>
  <c r="G89" i="2"/>
  <c r="G90" i="2"/>
  <c r="D24" i="4" s="1"/>
  <c r="F24" i="4" s="1"/>
  <c r="G42" i="2"/>
  <c r="D17" i="4" s="1"/>
  <c r="F17" i="4" s="1"/>
  <c r="G41" i="2"/>
  <c r="G26" i="2"/>
  <c r="C95" i="2"/>
  <c r="F95" i="2" s="1"/>
  <c r="C110" i="2"/>
  <c r="F110" i="2" s="1"/>
  <c r="G110" i="2" s="1"/>
  <c r="D310" i="1"/>
  <c r="E310" i="1" s="1"/>
  <c r="E311" i="1" s="1"/>
  <c r="D284" i="1"/>
  <c r="E284" i="1" s="1"/>
  <c r="E287" i="1" s="1"/>
  <c r="C111" i="2" l="1"/>
  <c r="F111" i="2" s="1"/>
  <c r="G111" i="2" s="1"/>
  <c r="G114" i="2" s="1"/>
  <c r="D28" i="4" s="1"/>
  <c r="F28" i="4" s="1"/>
  <c r="F18" i="4"/>
  <c r="E326" i="1"/>
  <c r="E31" i="4" s="1"/>
  <c r="F31" i="4" s="1"/>
  <c r="F30" i="4" s="1"/>
  <c r="E301" i="1"/>
  <c r="E29" i="4" s="1"/>
  <c r="G102" i="2"/>
  <c r="D27" i="4" s="1"/>
  <c r="F27" i="4" s="1"/>
  <c r="G101" i="2"/>
  <c r="G82" i="2"/>
  <c r="G83" i="2" s="1"/>
  <c r="C119" i="2"/>
  <c r="F119" i="2" s="1"/>
  <c r="F155" i="2"/>
  <c r="G27" i="2"/>
  <c r="C54" i="2"/>
  <c r="G60" i="2" s="1"/>
  <c r="D19" i="4" s="1"/>
  <c r="F19" i="4" s="1"/>
  <c r="G28" i="2" l="1"/>
  <c r="G119" i="2"/>
  <c r="G120" i="2"/>
  <c r="D29" i="4" s="1"/>
  <c r="F29" i="4" s="1"/>
  <c r="F26" i="4" s="1"/>
  <c r="C65" i="2"/>
  <c r="F65" i="2" s="1"/>
  <c r="G155" i="2"/>
  <c r="G156" i="2"/>
  <c r="D37" i="4" s="1"/>
  <c r="F37" i="4" s="1"/>
  <c r="F32" i="4" s="1"/>
  <c r="G96" i="2"/>
  <c r="D25" i="4" s="1"/>
  <c r="F25" i="4" s="1"/>
  <c r="F21" i="4" s="1"/>
  <c r="G95" i="2"/>
  <c r="G65" i="2" l="1"/>
  <c r="G54" i="2"/>
  <c r="C66" i="2"/>
  <c r="F66" i="2" s="1"/>
  <c r="G29" i="2"/>
  <c r="C67" i="2" l="1"/>
  <c r="F67" i="2" s="1"/>
  <c r="G55" i="2"/>
  <c r="C68" i="2"/>
  <c r="F68" i="2" s="1"/>
  <c r="G66" i="2"/>
  <c r="G71" i="2" l="1"/>
  <c r="D20" i="4" s="1"/>
  <c r="F20" i="4" s="1"/>
  <c r="F14" i="4" s="1"/>
  <c r="G56" i="2"/>
  <c r="G57" i="2" s="1"/>
  <c r="G58" i="2" s="1"/>
  <c r="G59" i="2" s="1"/>
  <c r="F41" i="4" l="1"/>
  <c r="G67" i="2"/>
  <c r="G68" i="2" s="1"/>
  <c r="G69" i="2" s="1"/>
  <c r="G70" i="2" s="1"/>
  <c r="F43" i="4" l="1"/>
  <c r="E6" i="3"/>
  <c r="F44" i="4"/>
  <c r="J16" i="3" l="1"/>
  <c r="J14" i="3"/>
  <c r="J13" i="3"/>
  <c r="J15" i="3"/>
  <c r="F22" i="3"/>
  <c r="H22" i="3" s="1"/>
  <c r="J22" i="3" s="1"/>
  <c r="J18" i="3"/>
  <c r="J17" i="3"/>
  <c r="J19" i="3"/>
  <c r="J10" i="3" l="1"/>
  <c r="F29" i="3"/>
  <c r="H29" i="3" s="1"/>
  <c r="J29" i="3" s="1"/>
  <c r="J21" i="3" s="1"/>
  <c r="J35" i="3" l="1"/>
  <c r="J39" i="3" s="1"/>
  <c r="D42" i="4" l="1"/>
  <c r="F42" i="4" s="1"/>
  <c r="F45" i="4" l="1"/>
</calcChain>
</file>

<file path=xl/sharedStrings.xml><?xml version="1.0" encoding="utf-8"?>
<sst xmlns="http://schemas.openxmlformats.org/spreadsheetml/2006/main" count="1228" uniqueCount="303">
  <si>
    <t>ANÁLISIS DE PRECIOS UNITARIOS</t>
  </si>
  <si>
    <t>UNIDAD: m2</t>
  </si>
  <si>
    <t>DESCRIPCIÓN</t>
  </si>
  <si>
    <t>UNIDAD</t>
  </si>
  <si>
    <t>CANT/ REND</t>
  </si>
  <si>
    <t>PRECIO UNITARIO</t>
  </si>
  <si>
    <t>VR PARCIAL</t>
  </si>
  <si>
    <t>EQUIPO y HERRAMIENTAS:</t>
  </si>
  <si>
    <t>CARRETA BUGGIE, PALA, ZAPAPICO</t>
  </si>
  <si>
    <t>Un</t>
  </si>
  <si>
    <t>MACHETE 18"</t>
  </si>
  <si>
    <t>RASTRILLO AGRÍCOLA</t>
  </si>
  <si>
    <t>Subtotal =</t>
  </si>
  <si>
    <t>MANO de OBRA:</t>
  </si>
  <si>
    <t>CUADRILLA 2 Ay</t>
  </si>
  <si>
    <t>Día</t>
  </si>
  <si>
    <t>VR COSTO DIRECTO =</t>
  </si>
  <si>
    <t>NIVEL DE BURBUJA</t>
  </si>
  <si>
    <t>CINTA MÉTRICA x 5 m</t>
  </si>
  <si>
    <t>CUADRILLA 1 OF + 4 AY</t>
  </si>
  <si>
    <t>UNIDAD: m</t>
  </si>
  <si>
    <t>MATERIALES:</t>
  </si>
  <si>
    <t>GUADUA SOBRE BASA</t>
  </si>
  <si>
    <t>TABLA 1" x 10"</t>
  </si>
  <si>
    <t>m</t>
  </si>
  <si>
    <t>LISTÓN 1" x 2"</t>
  </si>
  <si>
    <t>ACPM</t>
  </si>
  <si>
    <t>Gal</t>
  </si>
  <si>
    <t>CONCRETO 17.2 MPa</t>
  </si>
  <si>
    <t>m3</t>
  </si>
  <si>
    <t>TELA POLISOMBRA CERRAMIENTO VERDE a= 2.10 m</t>
  </si>
  <si>
    <t>PUNTILLA 1 1/2" a 3"</t>
  </si>
  <si>
    <t>Lb</t>
  </si>
  <si>
    <t>ALAMBRE NEGRO Cal. 18</t>
  </si>
  <si>
    <t>Kg</t>
  </si>
  <si>
    <t>CARRETA LLANTA NEUMÁTICA</t>
  </si>
  <si>
    <t>PALA HOYADORA</t>
  </si>
  <si>
    <t>BISTURÍ</t>
  </si>
  <si>
    <t>HERRAMIENTAS PARA ALBAÑIL</t>
  </si>
  <si>
    <t>TRANSPORTES:</t>
  </si>
  <si>
    <t>CAMIONETA</t>
  </si>
  <si>
    <t>Hr</t>
  </si>
  <si>
    <t>CUADRILLA 1 OF + 2 AY</t>
  </si>
  <si>
    <t>UNIDAD: m3</t>
  </si>
  <si>
    <t>CINTA DE SEÑALIZACIÓN a=7 cm</t>
  </si>
  <si>
    <t>POSTE DE SEÑALIZACIÓN EN MADERA PINTADO + MUERTO EN CONCRETO</t>
  </si>
  <si>
    <t xml:space="preserve">UNIDAD:   und  </t>
  </si>
  <si>
    <t>ESTUDIO DE SUELOS INCLUYE 3 PERFORACIONES A 10 METROS DE PROFUNDIDAD, CARACTERIZACION DE MATERIAL, 2 CORTES DIRECTOS, PRESENTACION DE INFORME Y RECOMENDACIONES.</t>
  </si>
  <si>
    <t>Und</t>
  </si>
  <si>
    <t>EQUIPO PARA PERFORACIÓN DE PILOTE BARRENADO</t>
  </si>
  <si>
    <t>CAMIÓN 350</t>
  </si>
  <si>
    <t>GASOLINA</t>
  </si>
  <si>
    <t>COMPACTADOR MANUAL (CANGURO)</t>
  </si>
  <si>
    <t>CARRETA BUGGIE, PALA, BALDES</t>
  </si>
  <si>
    <t>PALA REDONDA CON CABO</t>
  </si>
  <si>
    <t>CONO PVC CON CINTA REFLECTIVA</t>
  </si>
  <si>
    <t>VOLQUETA 7 m3</t>
  </si>
  <si>
    <t>OTROS:</t>
  </si>
  <si>
    <t>TARIFA ESCOMBRERA AUTORIZADA</t>
  </si>
  <si>
    <t>CONCRETO 20.7 MPa</t>
  </si>
  <si>
    <t>EXTENSIÓN ELÉCTRICA ENCAUCHETADA 3x12 x 10 m</t>
  </si>
  <si>
    <t>VIBRADOR ELÉCTRICO PARA CONCRETO</t>
  </si>
  <si>
    <t>ENSAYO DE CONCRETO RESISTENCIA A LA COMPRESIÓN</t>
  </si>
  <si>
    <t>CONCRETO 14 MPa</t>
  </si>
  <si>
    <t>PALUSTRE</t>
  </si>
  <si>
    <t>FORMALETA</t>
  </si>
  <si>
    <t>m2</t>
  </si>
  <si>
    <t>SEPAROL N (Desformaleteante para fácil desencofre de concreto)</t>
  </si>
  <si>
    <t>BROCHA 4"</t>
  </si>
  <si>
    <t>ANTISOL BLANCO (Curador para concreto y mortero base agua)</t>
  </si>
  <si>
    <t>FORMALETA COLUMNA 0.25x0.25 x 2.40 m</t>
  </si>
  <si>
    <t>ANDAMIO TUBULAR CON TIJERA 1.50x1.50 m</t>
  </si>
  <si>
    <t>UNIDAD: Kg</t>
  </si>
  <si>
    <t>ACERO Fy= 420 MPa</t>
  </si>
  <si>
    <t>DISTANCIADOR DE CONCRETO</t>
  </si>
  <si>
    <t>CIZALLA DE PALANCA CON DADOS</t>
  </si>
  <si>
    <t>TRONZADORA</t>
  </si>
  <si>
    <t>SEGUETA BIMETÁLICA</t>
  </si>
  <si>
    <t>HERRAMIENTAS PARA HERRERO</t>
  </si>
  <si>
    <t>CUADRILLA HERRERÍA</t>
  </si>
  <si>
    <t>FORMALETA T</t>
  </si>
  <si>
    <t>BLOQUE CEMENTO 15x20x40 cm</t>
  </si>
  <si>
    <t>BLOQUE CEMENTO ½ 15x20x20 cm</t>
  </si>
  <si>
    <t>MORTERO 1:3</t>
  </si>
  <si>
    <t>ACERO 60.000 PSI</t>
  </si>
  <si>
    <t>kg</t>
  </si>
  <si>
    <t>KIT ARNÉS PARA ALTURAS</t>
  </si>
  <si>
    <t>TALADRO ROTOPERCUTOR</t>
  </si>
  <si>
    <t>BROCA PARA MURO</t>
  </si>
  <si>
    <t>und</t>
  </si>
  <si>
    <t>CAMIÓN PLATAFORMA 10 Ton</t>
  </si>
  <si>
    <t>MATERIALES</t>
  </si>
  <si>
    <t>ANTICORROSIVO PREMIUM-TIPO PINTUCO O SIMILAR</t>
  </si>
  <si>
    <t>Galon</t>
  </si>
  <si>
    <t>ESMALTE SINTETICO PINTULUX-TIPO PINTUCO O SIMILAR</t>
  </si>
  <si>
    <t>CONCERTINA DIAMETRO 18" ESPIRAL ESPACIADO CADA 20 CMS</t>
  </si>
  <si>
    <t>ml</t>
  </si>
  <si>
    <t>TUBO DE ACERO AGUAS NEGRAS CERRAMIENTO 2"</t>
  </si>
  <si>
    <t>ALAMBRE DE PUA X 350 MTS CL 12</t>
  </si>
  <si>
    <t>rollo</t>
  </si>
  <si>
    <t>ACARRREO INTERNO</t>
  </si>
  <si>
    <t>un</t>
  </si>
  <si>
    <t>Marco metálico lámina Cal. 20 a=0.60 m (incl. pintura)</t>
  </si>
  <si>
    <t>UNIDAD: Un</t>
  </si>
  <si>
    <t>MARCO PUERTA LÁMINA Cal. 20 a=0.60 m</t>
  </si>
  <si>
    <t>DISOLVENTE</t>
  </si>
  <si>
    <t>PINTURA ANTICORROSIVA PREMIUM</t>
  </si>
  <si>
    <t>PINTURA ESMALTE DOMÉSTICO</t>
  </si>
  <si>
    <t>BATEA</t>
  </si>
  <si>
    <t>CUADRILLA 1 OF + 3 AY</t>
  </si>
  <si>
    <t>Puerta en lámina Cal. 20, 0.60 x 2.05 m (incl pintura)</t>
  </si>
  <si>
    <t>PUERTA LÁMINA Cal. 20 0.60x2.05 m</t>
  </si>
  <si>
    <t>SOLDADURA ELÉCTRICA</t>
  </si>
  <si>
    <t>CERRADURA DE SOBREPONER 3 GOLPES</t>
  </si>
  <si>
    <t>EQUIPO DE SOLDADURA</t>
  </si>
  <si>
    <t>PULIDORA ELÉCTRICA, CARETA CON VISOR, EXTENSIÓN ELÉCTRICA</t>
  </si>
  <si>
    <t>DISCO PULIR METAL 9"</t>
  </si>
  <si>
    <t>HERRAMIENTA MENOR %</t>
  </si>
  <si>
    <t>%MO</t>
  </si>
  <si>
    <t>CUADRILLA SOLDADURA</t>
  </si>
  <si>
    <t>CUADRILLA PINTURA</t>
  </si>
  <si>
    <t>MALLA ESLABONADA Y CONCERTINA</t>
  </si>
  <si>
    <t>ANDAMIO CERTIFICADO</t>
  </si>
  <si>
    <t>GUANTES MULTIUSOS</t>
  </si>
  <si>
    <t>Par</t>
  </si>
  <si>
    <t>PULIDORA CON DISCO</t>
  </si>
  <si>
    <t>MURO BAJO</t>
  </si>
  <si>
    <t>TALADRO PERCUTOR</t>
  </si>
  <si>
    <t>ALMADANA 18 lb</t>
  </si>
  <si>
    <t>AGUA</t>
  </si>
  <si>
    <t>Lt</t>
  </si>
  <si>
    <t>GUANTES MULTIUSOS PARA ASEO</t>
  </si>
  <si>
    <t>FAJA LUMBAR</t>
  </si>
  <si>
    <t>MANGUERA PARA AGUA Ø= 1/2" x 50 m</t>
  </si>
  <si>
    <t>RECOGEDOR DE PISO EN PLÁSTICO</t>
  </si>
  <si>
    <t>ESCOBA</t>
  </si>
  <si>
    <t>UNIDAD: Mes</t>
  </si>
  <si>
    <t>TECNÓLOGO SISO (Seguridad Industrial y Salud Ocupacional)</t>
  </si>
  <si>
    <t>Mes</t>
  </si>
  <si>
    <t>AUXILIO DE TRANSPORTE</t>
  </si>
  <si>
    <t>SEGURIDAD SOCIAL:</t>
  </si>
  <si>
    <t>SALUD</t>
  </si>
  <si>
    <t>%S</t>
  </si>
  <si>
    <t>PENSIÓN</t>
  </si>
  <si>
    <t>RIESGOS PROFESIONALES</t>
  </si>
  <si>
    <t>PRESTACIONES SOCIALES:</t>
  </si>
  <si>
    <t>CESANTÍAS</t>
  </si>
  <si>
    <t>%</t>
  </si>
  <si>
    <t>INTERESES DE CESANTÍAS</t>
  </si>
  <si>
    <t>VACACIONES</t>
  </si>
  <si>
    <t>PRIMA LEGAL</t>
  </si>
  <si>
    <t>APORTES PARAFISCALES:</t>
  </si>
  <si>
    <t>CAJA DE COMPENSACIÓN FAMILIAR</t>
  </si>
  <si>
    <t>ICBF</t>
  </si>
  <si>
    <t>SENA</t>
  </si>
  <si>
    <t>DOTACIÓN LABORAL</t>
  </si>
  <si>
    <t>SEGURIDAD INDUSTRIAL</t>
  </si>
  <si>
    <t xml:space="preserve">MEMORIAS DE CALCULO CANTIDADES DE OBRA </t>
  </si>
  <si>
    <t>CONSTRUCCIÓN MURO EN MAMPOSTERIA CONFINADA</t>
  </si>
  <si>
    <t>Ítem:</t>
  </si>
  <si>
    <t>Descapote manual e=25 cms</t>
  </si>
  <si>
    <t>Unidad:</t>
  </si>
  <si>
    <t>Fecha medición</t>
  </si>
  <si>
    <t>ubicación</t>
  </si>
  <si>
    <t>Medidas</t>
  </si>
  <si>
    <t>Total medidas</t>
  </si>
  <si>
    <t>Acumulado medidas</t>
  </si>
  <si>
    <t>Observaciones</t>
  </si>
  <si>
    <t>Longitud</t>
  </si>
  <si>
    <t>ancho</t>
  </si>
  <si>
    <t>altura</t>
  </si>
  <si>
    <t>Longitudinal</t>
  </si>
  <si>
    <t xml:space="preserve">TOTAL </t>
  </si>
  <si>
    <t>Nivelación y limpieza</t>
  </si>
  <si>
    <t>Excavación en tierra seca h= 0-2 m.</t>
  </si>
  <si>
    <t>Desplante</t>
  </si>
  <si>
    <t>Viga cimentación</t>
  </si>
  <si>
    <t>Viga cimentación-sobreexcavación</t>
  </si>
  <si>
    <t>Zapatas</t>
  </si>
  <si>
    <t>Estudio de suelos, incluye 3 perforaciones, caracterización de material, 2 cortes directos, presentación de informe y recomendaciones</t>
  </si>
  <si>
    <t>Pilotes</t>
  </si>
  <si>
    <t>Excavación común pilote D=35 cms (barrenado mecánico)</t>
  </si>
  <si>
    <t>unidades</t>
  </si>
  <si>
    <t>diametro</t>
  </si>
  <si>
    <t>Lleno compactado con material de sitio</t>
  </si>
  <si>
    <t>Manejo y movilización de escombros-Acarreo (trasiego) Horizontal manual</t>
  </si>
  <si>
    <t>Excavación</t>
  </si>
  <si>
    <t>% expansion</t>
  </si>
  <si>
    <t>pilotes</t>
  </si>
  <si>
    <t>cerramiento existente</t>
  </si>
  <si>
    <t>Cargue manual y retiro de sobrantes en volqueta</t>
  </si>
  <si>
    <t>Pilote en concreto de 20.7 MPa D=0.35 cms</t>
  </si>
  <si>
    <t>Solado en concreto de 11.7 Mpa</t>
  </si>
  <si>
    <t>Longitud/und</t>
  </si>
  <si>
    <t>Zapata en concreto de 20.7 Mpa</t>
  </si>
  <si>
    <t>Viga cimentación en concreto de 20.7 Mpa, 0.40 x 0.30 m.</t>
  </si>
  <si>
    <t>Columna en concreto de 20.7 Mpa, 0.25 x 0.25 m.</t>
  </si>
  <si>
    <t>Unidades</t>
  </si>
  <si>
    <t>sección</t>
  </si>
  <si>
    <t>Columnas</t>
  </si>
  <si>
    <t>Acero de refuerzo Fy=420 Mpa</t>
  </si>
  <si>
    <t>Cant.</t>
  </si>
  <si>
    <t>Pilotes 1/2"</t>
  </si>
  <si>
    <t>Viga de cimentación</t>
  </si>
  <si>
    <t>traslapos</t>
  </si>
  <si>
    <t>Viga de amarre 15x30 cm de 20.7 Mpa. (incluye refuerzo)</t>
  </si>
  <si>
    <t>Vigas de amarre</t>
  </si>
  <si>
    <t>Intermedia y superior</t>
  </si>
  <si>
    <t>Muro en bloque de cemento e=15 cm</t>
  </si>
  <si>
    <t>Alto</t>
  </si>
  <si>
    <t>Ancho</t>
  </si>
  <si>
    <t>Pantalla</t>
  </si>
  <si>
    <t>Suministro, transporte e instalación tubo aguas negras para cerramiento-concertina y 3 hilos de alambre de pua sobre muro</t>
  </si>
  <si>
    <t>Desmonte cerramiento en malla</t>
  </si>
  <si>
    <t>muro existente</t>
  </si>
  <si>
    <t>Demolición muro mamposteria de ladrillo o bloque</t>
  </si>
  <si>
    <t>Cerramiento antiguo</t>
  </si>
  <si>
    <t>Desmonte concertina diametro 18" sobre muro existente</t>
  </si>
  <si>
    <t>Tecnólogo siso (incluye prestaciones)</t>
  </si>
  <si>
    <t>mes</t>
  </si>
  <si>
    <t>trabajo en altura</t>
  </si>
  <si>
    <t>Limpieza y aseo general</t>
  </si>
  <si>
    <t>Piso</t>
  </si>
  <si>
    <t>CALCULO DEL AIU</t>
  </si>
  <si>
    <t xml:space="preserve">OBJETO: 
</t>
  </si>
  <si>
    <t>Valor Promedio estimado  (Costo Directo).</t>
  </si>
  <si>
    <t>Valor</t>
  </si>
  <si>
    <t>Plazo estimado de ejecución.</t>
  </si>
  <si>
    <t>Meses</t>
  </si>
  <si>
    <t>CAPITULO</t>
  </si>
  <si>
    <t>TIPO DE GASTO</t>
  </si>
  <si>
    <t>UN</t>
  </si>
  <si>
    <t>CANTIDAD.</t>
  </si>
  <si>
    <t>Destinación</t>
  </si>
  <si>
    <t>VALOR UNITARIO (mes)</t>
  </si>
  <si>
    <t>Factor Prestacional.</t>
  </si>
  <si>
    <t>VLOR TOTAL</t>
  </si>
  <si>
    <t>SUMA</t>
  </si>
  <si>
    <t>PORCENTAJE</t>
  </si>
  <si>
    <t>GASTOS GENERALES.</t>
  </si>
  <si>
    <t>MANO DE OBRA Y GASTOS DE OFICINA</t>
  </si>
  <si>
    <t xml:space="preserve">Personal </t>
  </si>
  <si>
    <t xml:space="preserve">Ingeniero Residente </t>
  </si>
  <si>
    <t>Residente salud ocupacional</t>
  </si>
  <si>
    <t>Secretaria con prestaciones</t>
  </si>
  <si>
    <t>Contador</t>
  </si>
  <si>
    <t>Equipo de oficina (escritorio, pc, impresora, sillas, papeleria)</t>
  </si>
  <si>
    <t>Seguridad Industrial Personal</t>
  </si>
  <si>
    <t>Sistema de gestión y seguridad en el trabajo</t>
  </si>
  <si>
    <t>GASTOS DE LEGALIZACION (IMPUESTOS Y VALORES AGREGADOS)</t>
  </si>
  <si>
    <t>Polizas</t>
  </si>
  <si>
    <t>Seriedad de la propuesta</t>
  </si>
  <si>
    <t>Garantía Cumplimiento</t>
  </si>
  <si>
    <t>Garantía Salarios</t>
  </si>
  <si>
    <t>Garantía Calidad</t>
  </si>
  <si>
    <t>Amparo Resp.Civil Extracontractual</t>
  </si>
  <si>
    <t>Amparo Todo Riesgo Construcción</t>
  </si>
  <si>
    <t xml:space="preserve">Impuestos y Estampillas </t>
  </si>
  <si>
    <t>Estampilla Pro - Adulto mayor</t>
  </si>
  <si>
    <t>Etampilla Pro- Universidad</t>
  </si>
  <si>
    <t>TOTAL GASTOS INDIRECTOS DE ADMINISTRACION.</t>
  </si>
  <si>
    <t>IMPREVISTOS:</t>
  </si>
  <si>
    <t>UTILIDAD:</t>
  </si>
  <si>
    <t>IVA SOBRE UTILIDAD:</t>
  </si>
  <si>
    <t>A.I.U.</t>
  </si>
  <si>
    <t>ITEMS</t>
  </si>
  <si>
    <t>UND.</t>
  </si>
  <si>
    <t>CANT.</t>
  </si>
  <si>
    <t>VR. UNIT.</t>
  </si>
  <si>
    <t>VR. PARCIAL</t>
  </si>
  <si>
    <t>PRELIMINARES</t>
  </si>
  <si>
    <t>GEOTECNIA -MOVIMIENTO DE TIERRAS -ESCOMBROS</t>
  </si>
  <si>
    <t>CIMIENTOS</t>
  </si>
  <si>
    <t>ESTRUCTURAS EN CONCRETO</t>
  </si>
  <si>
    <t>MAMPOSTERIA</t>
  </si>
  <si>
    <t>OTROS</t>
  </si>
  <si>
    <t>SUBTOTAL COSTOS DIRECTOS</t>
  </si>
  <si>
    <t>ADMINISTRACION</t>
  </si>
  <si>
    <t>UTILIDAD</t>
  </si>
  <si>
    <t>VALOR TOTAL</t>
  </si>
  <si>
    <t>Columnas flejes</t>
  </si>
  <si>
    <t>* El valor total no incluye I.V.A. de conformidad con lo estipulado en el Articulo 100 de la ley 21 de 1992, los contratos de obra pública celebrados con Entidades Territoriales, se exceptúan de éste Impuesto, el valor del IVA esta considerado en la compra, por parte del Contatista y expresado en los valores Unitarios de los items mas representativos.</t>
  </si>
  <si>
    <t>* Las medidas se corresponden a levantamientos tomados de planos existentes, las medidas finales para pago, seran aquellas tomadas en obra.</t>
  </si>
  <si>
    <t>Quien estructura el presupuesto:</t>
  </si>
  <si>
    <t>GOBERNACIÓN DE CALDAS</t>
  </si>
  <si>
    <t>SECRETARÍA DE GOBIERNO</t>
  </si>
  <si>
    <r>
      <rPr>
        <b/>
        <sz val="11"/>
        <color indexed="8"/>
        <rFont val="Century Gothic"/>
        <family val="2"/>
      </rPr>
      <t>CONTIENE:</t>
    </r>
    <r>
      <rPr>
        <sz val="11"/>
        <color indexed="8"/>
        <rFont val="Century Gothic"/>
        <family val="2"/>
      </rPr>
      <t xml:space="preserve"> Cantidades de obra y presupuesto a precios Unitarios fijos.</t>
    </r>
  </si>
  <si>
    <r>
      <rPr>
        <b/>
        <sz val="11"/>
        <color indexed="8"/>
        <rFont val="Century Gothic"/>
        <family val="2"/>
      </rPr>
      <t>USO DEL INMUEBLE:</t>
    </r>
    <r>
      <rPr>
        <sz val="11"/>
        <color indexed="8"/>
        <rFont val="Century Gothic"/>
        <family val="2"/>
      </rPr>
      <t xml:space="preserve"> correccional los Zagales</t>
    </r>
  </si>
  <si>
    <r>
      <rPr>
        <b/>
        <sz val="11"/>
        <color indexed="8"/>
        <rFont val="Century Gothic"/>
        <family val="2"/>
      </rPr>
      <t>ELABORACIÓN PRESUPUESTO:</t>
    </r>
    <r>
      <rPr>
        <sz val="11"/>
        <color indexed="8"/>
        <rFont val="Century Gothic"/>
        <family val="2"/>
      </rPr>
      <t xml:space="preserve"> Secretaría de Gobierno</t>
    </r>
  </si>
  <si>
    <t>Arq. Daniela Marín Rendón</t>
  </si>
  <si>
    <t>Unidad</t>
  </si>
  <si>
    <t>Cimentación</t>
  </si>
  <si>
    <t>área</t>
  </si>
  <si>
    <t>Pilotes (flejes)</t>
  </si>
  <si>
    <t>tiempo/mes</t>
  </si>
  <si>
    <t>Pilotes de 0 a 5 mts</t>
  </si>
  <si>
    <t>Estampilla Pro - desarrollo</t>
  </si>
  <si>
    <t>Estampilla Pro - hospital santa sofia</t>
  </si>
  <si>
    <t xml:space="preserve">Impuesto ley 418 </t>
  </si>
  <si>
    <t>Cerramiento provisional con tela polisombra, h=2,10 ml</t>
  </si>
  <si>
    <r>
      <rPr>
        <b/>
        <sz val="11"/>
        <color indexed="8"/>
        <rFont val="Century Gothic"/>
        <family val="2"/>
      </rPr>
      <t xml:space="preserve">OBJETO: </t>
    </r>
    <r>
      <rPr>
        <sz val="11"/>
        <color indexed="8"/>
        <rFont val="Century Gothic"/>
        <family val="2"/>
      </rPr>
      <t>Obras de Mejoramiento correccional los Zagales</t>
    </r>
  </si>
  <si>
    <t>IMPREVISTOS</t>
  </si>
  <si>
    <t>FECHA DE ELABORACIÓN DEL PRESUPUESTO: AGOSTO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</si>
</sst>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8" formatCode="&quot;$&quot;\ #,##0.00;[Red]\-&quot;$&quot;\ #,##0.00"/>
    <numFmt numFmtId="44" formatCode="_-&quot;$&quot;\ * #,##0.00_-;\-&quot;$&quot;\ * #,##0.00_-;_-&quot;$&quot;\ * &quot;-&quot;??_-;_-@_-"/>
    <numFmt numFmtId="164" formatCode="&quot;$&quot;\ #,##0.00"/>
    <numFmt numFmtId="165" formatCode="#,##0.0"/>
    <numFmt numFmtId="166" formatCode="dd/mm/yy;@"/>
    <numFmt numFmtId="167" formatCode="[$-C0A]d\-mmm\-yy"/>
    <numFmt numFmtId="168" formatCode="&quot;$&quot;#,##0"/>
    <numFmt numFmtId="169" formatCode="#,##0.000"/>
    <numFmt numFmtId="170" formatCode="0.0"/>
    <numFmt numFmtId="171" formatCode="&quot;$&quot;\ #,##0"/>
  </numFmts>
  <fonts count="31" x14ac:knownFonts="1">
    <font>
      <sz val="11"/>
      <color theme="1"/>
      <name val="Calibri"/>
      <family val="2"/>
      <scheme val="minor"/>
    </font>
    <font>
      <sz val="11"/>
      <color theme="1"/>
      <name val="Calibri"/>
      <family val="2"/>
      <scheme val="minor"/>
    </font>
    <font>
      <b/>
      <sz val="11"/>
      <color theme="1"/>
      <name val="Calibri"/>
      <family val="2"/>
      <scheme val="minor"/>
    </font>
    <font>
      <sz val="11"/>
      <color rgb="FFFFFFFF"/>
      <name val="Arial"/>
      <family val="2"/>
    </font>
    <font>
      <sz val="11"/>
      <color rgb="FF408080"/>
      <name val="Calibri"/>
      <family val="2"/>
      <scheme val="minor"/>
    </font>
    <font>
      <b/>
      <sz val="11"/>
      <color rgb="FF0070C0"/>
      <name val="Calibri"/>
      <family val="2"/>
      <scheme val="minor"/>
    </font>
    <font>
      <b/>
      <sz val="18"/>
      <color theme="1"/>
      <name val="Calibri"/>
      <family val="2"/>
      <scheme val="minor"/>
    </font>
    <font>
      <b/>
      <sz val="11"/>
      <name val="Calibri"/>
      <family val="2"/>
      <scheme val="minor"/>
    </font>
    <font>
      <sz val="11"/>
      <name val="Calibri"/>
      <family val="2"/>
      <scheme val="minor"/>
    </font>
    <font>
      <sz val="11"/>
      <color theme="1"/>
      <name val="Arial"/>
      <family val="2"/>
    </font>
    <font>
      <sz val="8"/>
      <name val="Arial"/>
      <family val="2"/>
    </font>
    <font>
      <b/>
      <sz val="11"/>
      <color theme="1"/>
      <name val="Arial"/>
      <family val="2"/>
    </font>
    <font>
      <b/>
      <sz val="10"/>
      <name val="Arial"/>
      <family val="2"/>
    </font>
    <font>
      <b/>
      <sz val="10"/>
      <color indexed="58"/>
      <name val="Arial"/>
      <family val="2"/>
    </font>
    <font>
      <i/>
      <sz val="10"/>
      <name val="Arial"/>
      <family val="2"/>
    </font>
    <font>
      <sz val="10"/>
      <name val="Arial"/>
      <family val="2"/>
    </font>
    <font>
      <sz val="9"/>
      <name val="Arial"/>
      <family val="2"/>
    </font>
    <font>
      <b/>
      <sz val="9"/>
      <name val="Arial"/>
      <family val="2"/>
    </font>
    <font>
      <b/>
      <i/>
      <sz val="9"/>
      <name val="Arial"/>
      <family val="2"/>
    </font>
    <font>
      <b/>
      <i/>
      <sz val="12"/>
      <name val="Arial"/>
      <family val="2"/>
    </font>
    <font>
      <sz val="8"/>
      <color rgb="FFFF0000"/>
      <name val="Arial"/>
      <family val="2"/>
    </font>
    <font>
      <b/>
      <sz val="11"/>
      <name val="Arial"/>
      <family val="2"/>
    </font>
    <font>
      <b/>
      <sz val="12"/>
      <name val="Arial"/>
      <family val="2"/>
    </font>
    <font>
      <b/>
      <sz val="8"/>
      <name val="Arial"/>
      <family val="2"/>
    </font>
    <font>
      <b/>
      <u/>
      <sz val="10"/>
      <name val="Arial"/>
      <family val="2"/>
    </font>
    <font>
      <b/>
      <sz val="12"/>
      <color theme="1"/>
      <name val="Calibri"/>
      <family val="2"/>
      <scheme val="minor"/>
    </font>
    <font>
      <b/>
      <sz val="20"/>
      <color theme="8" tint="-0.249977111117893"/>
      <name val="Century Gothic"/>
      <family val="2"/>
    </font>
    <font>
      <b/>
      <sz val="18"/>
      <color theme="6"/>
      <name val="Century Gothic"/>
      <family val="2"/>
    </font>
    <font>
      <sz val="11"/>
      <color indexed="8"/>
      <name val="Century Gothic"/>
      <family val="2"/>
    </font>
    <font>
      <b/>
      <sz val="11"/>
      <color indexed="8"/>
      <name val="Century Gothic"/>
      <family val="2"/>
    </font>
    <font>
      <b/>
      <sz val="11"/>
      <color theme="1"/>
      <name val="Century Gothic"/>
      <family val="2"/>
    </font>
  </fonts>
  <fills count="11">
    <fill>
      <patternFill patternType="none"/>
    </fill>
    <fill>
      <patternFill patternType="gray125"/>
    </fill>
    <fill>
      <patternFill patternType="solid">
        <fgColor rgb="FF0486B7"/>
        <bgColor indexed="64"/>
      </patternFill>
    </fill>
    <fill>
      <patternFill patternType="solid">
        <fgColor rgb="FFCAE4FF"/>
        <bgColor indexed="64"/>
      </patternFill>
    </fill>
    <fill>
      <patternFill patternType="solid">
        <fgColor rgb="FFF2F9FF"/>
        <bgColor indexed="64"/>
      </patternFill>
    </fill>
    <fill>
      <patternFill patternType="solid">
        <fgColor theme="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indexed="22"/>
        <bgColor indexed="64"/>
      </patternFill>
    </fill>
  </fills>
  <borders count="4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auto="1"/>
      </left>
      <right/>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auto="1"/>
      </right>
      <top/>
      <bottom/>
      <diagonal/>
    </border>
    <border>
      <left style="thin">
        <color indexed="64"/>
      </left>
      <right/>
      <top/>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s>
  <cellStyleXfs count="6">
    <xf numFmtId="0" fontId="0" fillId="0" borderId="0"/>
    <xf numFmtId="44" fontId="1" fillId="0" borderId="0" applyFont="0" applyFill="0" applyBorder="0" applyAlignment="0" applyProtection="0"/>
    <xf numFmtId="9" fontId="1" fillId="0" borderId="0" applyFont="0" applyFill="0" applyBorder="0" applyAlignment="0" applyProtection="0"/>
    <xf numFmtId="0" fontId="15" fillId="0" borderId="0"/>
    <xf numFmtId="0" fontId="15" fillId="0" borderId="0"/>
    <xf numFmtId="44" fontId="1" fillId="0" borderId="0" applyFont="0" applyFill="0" applyBorder="0" applyAlignment="0" applyProtection="0"/>
  </cellStyleXfs>
  <cellXfs count="239">
    <xf numFmtId="0" fontId="0" fillId="0" borderId="0" xfId="0"/>
    <xf numFmtId="0" fontId="0" fillId="0" borderId="0" xfId="0" applyAlignment="1">
      <alignment horizontal="center" vertical="center"/>
    </xf>
    <xf numFmtId="0" fontId="2" fillId="3" borderId="0" xfId="0" applyFont="1" applyFill="1" applyAlignment="1">
      <alignment horizontal="justify" vertical="center" wrapText="1"/>
    </xf>
    <xf numFmtId="0" fontId="2" fillId="3" borderId="0" xfId="0" applyFont="1" applyFill="1" applyAlignment="1">
      <alignment horizontal="center" vertical="center"/>
    </xf>
    <xf numFmtId="0" fontId="2" fillId="3" borderId="0" xfId="0" applyFont="1" applyFill="1" applyAlignment="1">
      <alignment vertical="center"/>
    </xf>
    <xf numFmtId="164" fontId="2" fillId="3" borderId="0" xfId="0" applyNumberFormat="1" applyFont="1" applyFill="1" applyAlignment="1">
      <alignment vertical="center"/>
    </xf>
    <xf numFmtId="0" fontId="0" fillId="4" borderId="0" xfId="0" applyFill="1" applyAlignment="1">
      <alignment horizontal="center" vertical="center" wrapText="1"/>
    </xf>
    <xf numFmtId="0" fontId="0" fillId="4" borderId="0" xfId="0" applyFill="1" applyAlignment="1">
      <alignment horizontal="center" vertical="center"/>
    </xf>
    <xf numFmtId="164" fontId="0" fillId="4" borderId="0" xfId="0" applyNumberFormat="1" applyFill="1" applyAlignment="1">
      <alignment horizontal="center" vertical="center"/>
    </xf>
    <xf numFmtId="0" fontId="2" fillId="0" borderId="0" xfId="0" applyFont="1" applyAlignment="1">
      <alignment horizontal="left" vertical="center" wrapText="1"/>
    </xf>
    <xf numFmtId="0" fontId="0" fillId="0" borderId="0" xfId="0" applyAlignment="1">
      <alignment horizontal="left" vertical="center" wrapText="1"/>
    </xf>
    <xf numFmtId="0" fontId="0" fillId="0" borderId="0" xfId="0" applyAlignment="1">
      <alignment vertical="center"/>
    </xf>
    <xf numFmtId="8" fontId="0" fillId="0" borderId="0" xfId="0" applyNumberFormat="1" applyAlignment="1">
      <alignment vertical="center"/>
    </xf>
    <xf numFmtId="164" fontId="0" fillId="0" borderId="0" xfId="0" applyNumberFormat="1" applyAlignment="1">
      <alignment vertical="center"/>
    </xf>
    <xf numFmtId="0" fontId="4" fillId="0" borderId="0" xfId="0" applyFont="1" applyAlignment="1">
      <alignment horizontal="right" vertical="center"/>
    </xf>
    <xf numFmtId="164" fontId="4" fillId="0" borderId="0" xfId="0" applyNumberFormat="1" applyFont="1" applyAlignment="1">
      <alignment vertical="center"/>
    </xf>
    <xf numFmtId="8" fontId="0" fillId="5" borderId="0" xfId="0" applyNumberFormat="1" applyFill="1" applyAlignment="1">
      <alignment vertical="center"/>
    </xf>
    <xf numFmtId="0" fontId="0" fillId="6" borderId="1" xfId="0" applyFill="1" applyBorder="1"/>
    <xf numFmtId="0" fontId="0" fillId="6" borderId="2" xfId="0" applyFill="1" applyBorder="1"/>
    <xf numFmtId="0" fontId="5" fillId="6" borderId="2" xfId="0" applyFont="1" applyFill="1" applyBorder="1" applyAlignment="1">
      <alignment horizontal="right" vertical="center"/>
    </xf>
    <xf numFmtId="164" fontId="5" fillId="6" borderId="3" xfId="0" applyNumberFormat="1" applyFont="1" applyFill="1" applyBorder="1" applyAlignment="1">
      <alignment vertical="center"/>
    </xf>
    <xf numFmtId="164" fontId="2" fillId="3" borderId="0" xfId="0" applyNumberFormat="1" applyFont="1" applyFill="1" applyAlignment="1">
      <alignment horizontal="right" vertical="center"/>
    </xf>
    <xf numFmtId="0" fontId="2" fillId="3" borderId="4" xfId="0" applyFont="1" applyFill="1" applyBorder="1" applyAlignment="1">
      <alignment horizontal="justify" vertical="center" wrapText="1"/>
    </xf>
    <xf numFmtId="0" fontId="2" fillId="3" borderId="4" xfId="0" applyFont="1" applyFill="1" applyBorder="1" applyAlignment="1">
      <alignment horizontal="center" vertical="center"/>
    </xf>
    <xf numFmtId="0" fontId="2" fillId="3" borderId="4" xfId="0" applyFont="1" applyFill="1" applyBorder="1" applyAlignment="1">
      <alignment vertical="center"/>
    </xf>
    <xf numFmtId="164" fontId="2" fillId="3" borderId="4" xfId="0" applyNumberFormat="1" applyFont="1" applyFill="1" applyBorder="1" applyAlignment="1">
      <alignment horizontal="right" vertical="center"/>
    </xf>
    <xf numFmtId="0" fontId="0" fillId="4" borderId="4" xfId="0" applyFill="1" applyBorder="1" applyAlignment="1">
      <alignment horizontal="center" vertical="center" wrapText="1"/>
    </xf>
    <xf numFmtId="0" fontId="0" fillId="4" borderId="4" xfId="0" applyFill="1" applyBorder="1" applyAlignment="1">
      <alignment horizontal="center" vertical="center"/>
    </xf>
    <xf numFmtId="164" fontId="0" fillId="4" borderId="4" xfId="0" applyNumberFormat="1" applyFill="1" applyBorder="1" applyAlignment="1">
      <alignment horizontal="center" vertical="center"/>
    </xf>
    <xf numFmtId="0" fontId="0" fillId="5" borderId="4" xfId="0" applyFill="1" applyBorder="1" applyAlignment="1">
      <alignment wrapText="1"/>
    </xf>
    <xf numFmtId="0" fontId="0" fillId="0" borderId="4" xfId="0" applyBorder="1" applyAlignment="1">
      <alignment horizontal="center"/>
    </xf>
    <xf numFmtId="164" fontId="0" fillId="0" borderId="4" xfId="0" applyNumberFormat="1" applyBorder="1"/>
    <xf numFmtId="0" fontId="2" fillId="0" borderId="0" xfId="0" applyFont="1" applyAlignment="1">
      <alignment horizontal="right" vertical="center"/>
    </xf>
    <xf numFmtId="164" fontId="2" fillId="0" borderId="0" xfId="0" applyNumberFormat="1" applyFont="1" applyAlignment="1">
      <alignment vertical="center"/>
    </xf>
    <xf numFmtId="0" fontId="2" fillId="0" borderId="0" xfId="0" applyFont="1"/>
    <xf numFmtId="8" fontId="0" fillId="0" borderId="0" xfId="0" applyNumberFormat="1"/>
    <xf numFmtId="0" fontId="2" fillId="0" borderId="0" xfId="0" applyFont="1" applyAlignment="1">
      <alignment horizontal="center" vertical="center"/>
    </xf>
    <xf numFmtId="0" fontId="2" fillId="6" borderId="4" xfId="0" applyFont="1" applyFill="1" applyBorder="1" applyAlignment="1">
      <alignment horizontal="center" vertical="center" wrapText="1"/>
    </xf>
    <xf numFmtId="0" fontId="2" fillId="0" borderId="4" xfId="0" applyFont="1" applyBorder="1" applyAlignment="1">
      <alignment horizontal="center" vertical="center" wrapText="1"/>
    </xf>
    <xf numFmtId="166" fontId="0" fillId="0" borderId="4" xfId="0" applyNumberFormat="1" applyBorder="1" applyAlignment="1">
      <alignment horizontal="center" vertical="top"/>
    </xf>
    <xf numFmtId="0" fontId="0" fillId="0" borderId="4" xfId="0" applyBorder="1" applyAlignment="1">
      <alignment horizontal="left" vertical="top"/>
    </xf>
    <xf numFmtId="4" fontId="0" fillId="0" borderId="4" xfId="0" applyNumberFormat="1" applyBorder="1" applyAlignment="1">
      <alignment horizontal="center" vertical="center"/>
    </xf>
    <xf numFmtId="4" fontId="2" fillId="6" borderId="4" xfId="0" applyNumberFormat="1" applyFont="1" applyFill="1" applyBorder="1" applyAlignment="1">
      <alignment horizontal="center" vertical="center" wrapText="1"/>
    </xf>
    <xf numFmtId="4" fontId="0" fillId="0" borderId="4" xfId="0" applyNumberFormat="1" applyBorder="1" applyAlignment="1">
      <alignment horizontal="right" vertical="center"/>
    </xf>
    <xf numFmtId="0" fontId="0" fillId="0" borderId="7" xfId="0" applyBorder="1" applyAlignment="1">
      <alignment horizontal="left" vertical="top"/>
    </xf>
    <xf numFmtId="0" fontId="0" fillId="0" borderId="7" xfId="0" applyBorder="1" applyAlignment="1">
      <alignment horizontal="left" vertical="top" wrapText="1"/>
    </xf>
    <xf numFmtId="4" fontId="2" fillId="6" borderId="4" xfId="0" applyNumberFormat="1" applyFont="1" applyFill="1" applyBorder="1" applyAlignment="1">
      <alignment horizontal="right" vertical="center" wrapText="1"/>
    </xf>
    <xf numFmtId="0" fontId="0" fillId="0" borderId="6" xfId="0" applyBorder="1" applyAlignment="1">
      <alignment horizontal="center"/>
    </xf>
    <xf numFmtId="4" fontId="0" fillId="5" borderId="4" xfId="0" applyNumberFormat="1" applyFill="1" applyBorder="1" applyAlignment="1">
      <alignment horizontal="center" vertical="center"/>
    </xf>
    <xf numFmtId="0" fontId="0" fillId="5" borderId="0" xfId="0" applyFill="1"/>
    <xf numFmtId="167" fontId="0" fillId="5" borderId="6" xfId="0" applyNumberFormat="1" applyFill="1" applyBorder="1" applyAlignment="1">
      <alignment horizontal="center" vertical="center" wrapText="1"/>
    </xf>
    <xf numFmtId="4" fontId="2" fillId="5" borderId="6" xfId="0" applyNumberFormat="1" applyFont="1" applyFill="1" applyBorder="1" applyAlignment="1">
      <alignment horizontal="center" vertical="center" wrapText="1"/>
    </xf>
    <xf numFmtId="0" fontId="8" fillId="5" borderId="6" xfId="0" applyFont="1" applyFill="1" applyBorder="1"/>
    <xf numFmtId="49" fontId="0" fillId="5" borderId="6" xfId="0" applyNumberFormat="1" applyFill="1" applyBorder="1" applyAlignment="1">
      <alignment horizontal="center" vertical="top" wrapText="1"/>
    </xf>
    <xf numFmtId="4" fontId="9" fillId="0" borderId="0" xfId="0" applyNumberFormat="1" applyFont="1" applyAlignment="1">
      <alignment horizontal="center"/>
    </xf>
    <xf numFmtId="0" fontId="10" fillId="0" borderId="0" xfId="0" applyFont="1"/>
    <xf numFmtId="0" fontId="9" fillId="0" borderId="0" xfId="0" applyFont="1" applyAlignment="1">
      <alignment horizontal="center"/>
    </xf>
    <xf numFmtId="4" fontId="9" fillId="0" borderId="0" xfId="0" applyNumberFormat="1" applyFont="1"/>
    <xf numFmtId="3" fontId="9" fillId="0" borderId="0" xfId="0" applyNumberFormat="1" applyFont="1"/>
    <xf numFmtId="0" fontId="9" fillId="0" borderId="0" xfId="0" applyFont="1"/>
    <xf numFmtId="10" fontId="9" fillId="0" borderId="0" xfId="0" applyNumberFormat="1" applyFont="1"/>
    <xf numFmtId="4" fontId="13" fillId="0" borderId="17" xfId="0" applyNumberFormat="1" applyFont="1" applyBorder="1" applyAlignment="1">
      <alignment horizontal="center"/>
    </xf>
    <xf numFmtId="0" fontId="14" fillId="0" borderId="0" xfId="0" applyFont="1" applyAlignment="1">
      <alignment horizontal="left"/>
    </xf>
    <xf numFmtId="4" fontId="9" fillId="0" borderId="9" xfId="0" applyNumberFormat="1" applyFont="1" applyBorder="1"/>
    <xf numFmtId="168" fontId="16" fillId="5" borderId="19" xfId="0" applyNumberFormat="1" applyFont="1" applyFill="1" applyBorder="1"/>
    <xf numFmtId="44" fontId="9" fillId="0" borderId="0" xfId="1" applyFont="1"/>
    <xf numFmtId="4" fontId="9" fillId="0" borderId="15" xfId="0" applyNumberFormat="1" applyFont="1" applyBorder="1"/>
    <xf numFmtId="4" fontId="17" fillId="0" borderId="22" xfId="0" applyNumberFormat="1" applyFont="1" applyBorder="1" applyAlignment="1">
      <alignment horizontal="center" vertical="center" wrapText="1"/>
    </xf>
    <xf numFmtId="0" fontId="17" fillId="0" borderId="22" xfId="0" applyFont="1" applyBorder="1" applyAlignment="1">
      <alignment horizontal="center" vertical="center" wrapText="1"/>
    </xf>
    <xf numFmtId="3" fontId="17" fillId="0" borderId="22" xfId="0" applyNumberFormat="1" applyFont="1" applyBorder="1" applyAlignment="1">
      <alignment horizontal="center" vertical="center" wrapText="1"/>
    </xf>
    <xf numFmtId="10" fontId="17" fillId="0" borderId="23" xfId="0" applyNumberFormat="1" applyFont="1" applyBorder="1" applyAlignment="1">
      <alignment horizontal="center" vertical="center" wrapText="1"/>
    </xf>
    <xf numFmtId="4" fontId="17" fillId="9" borderId="11" xfId="0" applyNumberFormat="1" applyFont="1" applyFill="1" applyBorder="1" applyAlignment="1">
      <alignment horizontal="center"/>
    </xf>
    <xf numFmtId="10" fontId="17" fillId="9" borderId="24" xfId="0" applyNumberFormat="1" applyFont="1" applyFill="1" applyBorder="1"/>
    <xf numFmtId="4" fontId="17" fillId="0" borderId="25" xfId="0" applyNumberFormat="1" applyFont="1" applyBorder="1" applyAlignment="1">
      <alignment horizontal="center"/>
    </xf>
    <xf numFmtId="4" fontId="16" fillId="0" borderId="4" xfId="0" applyNumberFormat="1" applyFont="1" applyBorder="1"/>
    <xf numFmtId="3" fontId="16" fillId="0" borderId="4" xfId="0" applyNumberFormat="1" applyFont="1" applyBorder="1"/>
    <xf numFmtId="0" fontId="16" fillId="0" borderId="4" xfId="0" applyFont="1" applyBorder="1"/>
    <xf numFmtId="3" fontId="17" fillId="0" borderId="4" xfId="0" applyNumberFormat="1" applyFont="1" applyBorder="1"/>
    <xf numFmtId="0" fontId="15" fillId="0" borderId="4" xfId="3" applyBorder="1" applyAlignment="1">
      <alignment vertical="center"/>
    </xf>
    <xf numFmtId="0" fontId="16" fillId="0" borderId="4" xfId="0" applyFont="1" applyBorder="1" applyAlignment="1">
      <alignment horizontal="center"/>
    </xf>
    <xf numFmtId="10" fontId="17" fillId="0" borderId="26" xfId="0" applyNumberFormat="1" applyFont="1" applyBorder="1"/>
    <xf numFmtId="4" fontId="16" fillId="0" borderId="25" xfId="0" applyNumberFormat="1" applyFont="1" applyBorder="1" applyAlignment="1">
      <alignment horizontal="center"/>
    </xf>
    <xf numFmtId="9" fontId="16" fillId="0" borderId="4" xfId="2" applyFont="1" applyBorder="1"/>
    <xf numFmtId="10" fontId="16" fillId="0" borderId="4" xfId="0" applyNumberFormat="1" applyFont="1" applyBorder="1"/>
    <xf numFmtId="0" fontId="16" fillId="0" borderId="4" xfId="0" applyFont="1" applyBorder="1" applyAlignment="1">
      <alignment wrapText="1"/>
    </xf>
    <xf numFmtId="10" fontId="16" fillId="0" borderId="26" xfId="0" applyNumberFormat="1" applyFont="1" applyBorder="1"/>
    <xf numFmtId="4" fontId="17" fillId="9" borderId="25" xfId="0" applyNumberFormat="1" applyFont="1" applyFill="1" applyBorder="1" applyAlignment="1">
      <alignment horizontal="center"/>
    </xf>
    <xf numFmtId="10" fontId="17" fillId="10" borderId="26" xfId="0" applyNumberFormat="1" applyFont="1" applyFill="1" applyBorder="1"/>
    <xf numFmtId="0" fontId="19" fillId="0" borderId="4" xfId="0" applyFont="1" applyBorder="1"/>
    <xf numFmtId="0" fontId="14" fillId="0" borderId="4" xfId="0" applyFont="1" applyBorder="1" applyAlignment="1">
      <alignment horizontal="center"/>
    </xf>
    <xf numFmtId="4" fontId="17" fillId="0" borderId="4" xfId="0" applyNumberFormat="1" applyFont="1" applyBorder="1" applyAlignment="1">
      <alignment horizontal="center"/>
    </xf>
    <xf numFmtId="0" fontId="15" fillId="5" borderId="4" xfId="4" applyFill="1" applyBorder="1" applyAlignment="1">
      <alignment horizontal="center"/>
    </xf>
    <xf numFmtId="169" fontId="16" fillId="0" borderId="4" xfId="0" applyNumberFormat="1" applyFont="1" applyBorder="1"/>
    <xf numFmtId="170" fontId="20" fillId="0" borderId="0" xfId="0" applyNumberFormat="1" applyFont="1"/>
    <xf numFmtId="4" fontId="16" fillId="0" borderId="27" xfId="0" applyNumberFormat="1" applyFont="1" applyBorder="1" applyAlignment="1">
      <alignment horizontal="center"/>
    </xf>
    <xf numFmtId="10" fontId="17" fillId="10" borderId="19" xfId="0" applyNumberFormat="1" applyFont="1" applyFill="1" applyBorder="1"/>
    <xf numFmtId="10" fontId="16" fillId="5" borderId="30" xfId="0" applyNumberFormat="1" applyFont="1" applyFill="1" applyBorder="1"/>
    <xf numFmtId="10" fontId="17" fillId="10" borderId="31" xfId="0" applyNumberFormat="1" applyFont="1" applyFill="1" applyBorder="1"/>
    <xf numFmtId="0" fontId="17" fillId="0" borderId="32" xfId="0" applyFont="1" applyBorder="1"/>
    <xf numFmtId="10" fontId="16" fillId="5" borderId="35" xfId="0" applyNumberFormat="1" applyFont="1" applyFill="1" applyBorder="1"/>
    <xf numFmtId="10" fontId="16" fillId="5" borderId="0" xfId="0" applyNumberFormat="1" applyFont="1" applyFill="1"/>
    <xf numFmtId="10" fontId="17" fillId="10" borderId="21" xfId="0" applyNumberFormat="1" applyFont="1" applyFill="1" applyBorder="1"/>
    <xf numFmtId="4" fontId="10" fillId="0" borderId="0" xfId="0" applyNumberFormat="1" applyFont="1" applyAlignment="1">
      <alignment horizontal="center"/>
    </xf>
    <xf numFmtId="0" fontId="23" fillId="0" borderId="0" xfId="0" applyFont="1"/>
    <xf numFmtId="4" fontId="10" fillId="0" borderId="0" xfId="0" applyNumberFormat="1" applyFont="1"/>
    <xf numFmtId="3" fontId="10" fillId="0" borderId="0" xfId="0" applyNumberFormat="1" applyFont="1"/>
    <xf numFmtId="10" fontId="24" fillId="0" borderId="0" xfId="0" applyNumberFormat="1" applyFont="1"/>
    <xf numFmtId="0" fontId="2" fillId="6" borderId="29" xfId="0" applyFont="1" applyFill="1" applyBorder="1" applyAlignment="1">
      <alignment horizontal="left"/>
    </xf>
    <xf numFmtId="0" fontId="2" fillId="6" borderId="29" xfId="0" applyFont="1" applyFill="1" applyBorder="1" applyAlignment="1">
      <alignment horizontal="center"/>
    </xf>
    <xf numFmtId="4" fontId="2" fillId="6" borderId="29" xfId="0" applyNumberFormat="1" applyFont="1" applyFill="1" applyBorder="1" applyAlignment="1">
      <alignment horizontal="right"/>
    </xf>
    <xf numFmtId="171" fontId="2" fillId="6" borderId="29" xfId="0" applyNumberFormat="1" applyFont="1" applyFill="1" applyBorder="1" applyAlignment="1">
      <alignment horizontal="right"/>
    </xf>
    <xf numFmtId="0" fontId="0" fillId="5" borderId="4" xfId="0" applyFill="1" applyBorder="1" applyAlignment="1">
      <alignment horizontal="left"/>
    </xf>
    <xf numFmtId="0" fontId="0" fillId="5" borderId="4" xfId="0" applyFill="1" applyBorder="1" applyAlignment="1">
      <alignment horizontal="center"/>
    </xf>
    <xf numFmtId="4" fontId="0" fillId="5" borderId="4" xfId="0" applyNumberFormat="1" applyFill="1" applyBorder="1" applyAlignment="1">
      <alignment horizontal="right"/>
    </xf>
    <xf numFmtId="171" fontId="0" fillId="5" borderId="4" xfId="0" applyNumberFormat="1" applyFill="1" applyBorder="1" applyAlignment="1">
      <alignment horizontal="right"/>
    </xf>
    <xf numFmtId="0" fontId="2" fillId="6" borderId="4" xfId="0" applyFont="1" applyFill="1" applyBorder="1" applyAlignment="1">
      <alignment horizontal="left"/>
    </xf>
    <xf numFmtId="0" fontId="2" fillId="6" borderId="4" xfId="0" applyFont="1" applyFill="1" applyBorder="1" applyAlignment="1">
      <alignment horizontal="center"/>
    </xf>
    <xf numFmtId="4" fontId="2" fillId="6" borderId="4" xfId="0" applyNumberFormat="1" applyFont="1" applyFill="1" applyBorder="1" applyAlignment="1">
      <alignment horizontal="right"/>
    </xf>
    <xf numFmtId="171" fontId="2" fillId="6" borderId="4" xfId="0" applyNumberFormat="1" applyFont="1" applyFill="1" applyBorder="1" applyAlignment="1">
      <alignment horizontal="right"/>
    </xf>
    <xf numFmtId="0" fontId="0" fillId="0" borderId="4" xfId="0" applyBorder="1" applyAlignment="1">
      <alignment horizontal="left"/>
    </xf>
    <xf numFmtId="0" fontId="0" fillId="5" borderId="4" xfId="0" applyFill="1" applyBorder="1"/>
    <xf numFmtId="4" fontId="0" fillId="0" borderId="4" xfId="0" applyNumberFormat="1" applyBorder="1"/>
    <xf numFmtId="171" fontId="0" fillId="0" borderId="4" xfId="0" applyNumberFormat="1" applyBorder="1"/>
    <xf numFmtId="164" fontId="0" fillId="0" borderId="0" xfId="0" applyNumberFormat="1"/>
    <xf numFmtId="171" fontId="0" fillId="0" borderId="0" xfId="0" applyNumberFormat="1"/>
    <xf numFmtId="0" fontId="0" fillId="5" borderId="7" xfId="0" applyFill="1" applyBorder="1"/>
    <xf numFmtId="0" fontId="0" fillId="5" borderId="7" xfId="0" applyFill="1" applyBorder="1" applyAlignment="1">
      <alignment horizontal="left" wrapText="1"/>
    </xf>
    <xf numFmtId="0" fontId="2" fillId="6" borderId="11" xfId="0" applyFont="1" applyFill="1" applyBorder="1"/>
    <xf numFmtId="0" fontId="2" fillId="6" borderId="12" xfId="0" applyFont="1" applyFill="1" applyBorder="1" applyAlignment="1">
      <alignment horizontal="center"/>
    </xf>
    <xf numFmtId="4" fontId="2" fillId="6" borderId="12" xfId="0" applyNumberFormat="1" applyFont="1" applyFill="1" applyBorder="1"/>
    <xf numFmtId="171" fontId="2" fillId="6" borderId="12" xfId="0" applyNumberFormat="1" applyFont="1" applyFill="1" applyBorder="1"/>
    <xf numFmtId="171" fontId="2" fillId="6" borderId="13" xfId="0" applyNumberFormat="1" applyFont="1" applyFill="1" applyBorder="1"/>
    <xf numFmtId="0" fontId="2" fillId="6" borderId="25" xfId="0" applyFont="1" applyFill="1" applyBorder="1"/>
    <xf numFmtId="10" fontId="2" fillId="6" borderId="4" xfId="0" applyNumberFormat="1" applyFont="1" applyFill="1" applyBorder="1"/>
    <xf numFmtId="171" fontId="2" fillId="6" borderId="4" xfId="0" applyNumberFormat="1" applyFont="1" applyFill="1" applyBorder="1"/>
    <xf numFmtId="171" fontId="2" fillId="6" borderId="26" xfId="0" applyNumberFormat="1" applyFont="1" applyFill="1" applyBorder="1"/>
    <xf numFmtId="0" fontId="0" fillId="0" borderId="0" xfId="0" applyAlignment="1">
      <alignment horizontal="center"/>
    </xf>
    <xf numFmtId="4" fontId="0" fillId="0" borderId="0" xfId="0" applyNumberFormat="1"/>
    <xf numFmtId="10" fontId="16" fillId="5" borderId="4" xfId="0" applyNumberFormat="1" applyFont="1" applyFill="1" applyBorder="1"/>
    <xf numFmtId="0" fontId="2" fillId="8" borderId="39" xfId="0" applyFont="1" applyFill="1" applyBorder="1" applyAlignment="1">
      <alignment horizontal="center"/>
    </xf>
    <xf numFmtId="0" fontId="2" fillId="8" borderId="41" xfId="0" applyFont="1" applyFill="1" applyBorder="1" applyAlignment="1">
      <alignment horizontal="center"/>
    </xf>
    <xf numFmtId="0" fontId="2" fillId="8" borderId="42" xfId="0" applyFont="1" applyFill="1" applyBorder="1" applyAlignment="1">
      <alignment horizontal="center"/>
    </xf>
    <xf numFmtId="4" fontId="2" fillId="8" borderId="39" xfId="0" applyNumberFormat="1" applyFont="1" applyFill="1" applyBorder="1" applyAlignment="1">
      <alignment horizontal="right"/>
    </xf>
    <xf numFmtId="171" fontId="2" fillId="8" borderId="39" xfId="0" applyNumberFormat="1" applyFont="1" applyFill="1" applyBorder="1" applyAlignment="1">
      <alignment horizontal="right"/>
    </xf>
    <xf numFmtId="171" fontId="2" fillId="8" borderId="40" xfId="0" applyNumberFormat="1" applyFont="1" applyFill="1" applyBorder="1" applyAlignment="1">
      <alignment horizontal="right"/>
    </xf>
    <xf numFmtId="4" fontId="8" fillId="0" borderId="4" xfId="0" applyNumberFormat="1" applyFont="1" applyBorder="1" applyAlignment="1">
      <alignment horizontal="center" vertical="center"/>
    </xf>
    <xf numFmtId="167" fontId="0" fillId="0" borderId="6" xfId="0" applyNumberFormat="1" applyBorder="1" applyAlignment="1">
      <alignment horizontal="center" vertical="center" wrapText="1"/>
    </xf>
    <xf numFmtId="0" fontId="0" fillId="0" borderId="4" xfId="0" applyBorder="1" applyAlignment="1">
      <alignment horizontal="center" vertical="center"/>
    </xf>
    <xf numFmtId="0" fontId="0" fillId="0" borderId="4" xfId="0" applyBorder="1" applyAlignment="1">
      <alignment horizontal="left" vertical="top" wrapText="1"/>
    </xf>
    <xf numFmtId="4" fontId="2" fillId="0" borderId="6" xfId="0" applyNumberFormat="1" applyFont="1" applyBorder="1" applyAlignment="1">
      <alignment horizontal="center" vertical="center" wrapText="1"/>
    </xf>
    <xf numFmtId="0" fontId="8" fillId="0" borderId="6" xfId="0" applyFont="1" applyBorder="1"/>
    <xf numFmtId="49" fontId="0" fillId="0" borderId="6" xfId="0" applyNumberFormat="1" applyBorder="1" applyAlignment="1">
      <alignment horizontal="center" vertical="top" wrapText="1"/>
    </xf>
    <xf numFmtId="0" fontId="0" fillId="0" borderId="4" xfId="0" applyBorder="1" applyAlignment="1">
      <alignment horizontal="left" vertical="center"/>
    </xf>
    <xf numFmtId="0" fontId="0" fillId="5" borderId="7" xfId="0" applyFill="1" applyBorder="1" applyAlignment="1">
      <alignment horizontal="left" vertical="center" wrapText="1"/>
    </xf>
    <xf numFmtId="4" fontId="0" fillId="0" borderId="4" xfId="0" applyNumberFormat="1" applyBorder="1" applyAlignment="1">
      <alignment vertical="center"/>
    </xf>
    <xf numFmtId="171" fontId="0" fillId="0" borderId="4" xfId="0" applyNumberFormat="1" applyBorder="1" applyAlignment="1">
      <alignment vertical="center"/>
    </xf>
    <xf numFmtId="171" fontId="0" fillId="5" borderId="4" xfId="0" applyNumberFormat="1" applyFill="1" applyBorder="1" applyAlignment="1">
      <alignment horizontal="right" vertical="center"/>
    </xf>
    <xf numFmtId="171" fontId="0" fillId="0" borderId="0" xfId="0" applyNumberFormat="1" applyAlignment="1">
      <alignment vertical="center"/>
    </xf>
    <xf numFmtId="0" fontId="0" fillId="5" borderId="4" xfId="0" applyFill="1" applyBorder="1" applyAlignment="1">
      <alignment horizontal="left" vertical="center" wrapText="1"/>
    </xf>
    <xf numFmtId="0" fontId="0" fillId="5" borderId="0" xfId="0" applyFill="1" applyAlignment="1">
      <alignment wrapText="1"/>
    </xf>
    <xf numFmtId="0" fontId="12" fillId="5" borderId="4" xfId="4" applyFont="1" applyFill="1" applyBorder="1" applyAlignment="1">
      <alignment horizontal="center"/>
    </xf>
    <xf numFmtId="0" fontId="15" fillId="0" borderId="4" xfId="4" applyBorder="1"/>
    <xf numFmtId="4" fontId="16" fillId="0" borderId="21" xfId="0" applyNumberFormat="1" applyFont="1" applyBorder="1"/>
    <xf numFmtId="4" fontId="2" fillId="0" borderId="0" xfId="0" applyNumberFormat="1" applyFont="1"/>
    <xf numFmtId="171" fontId="25" fillId="8" borderId="38" xfId="0" applyNumberFormat="1" applyFont="1" applyFill="1" applyBorder="1"/>
    <xf numFmtId="171" fontId="2" fillId="0" borderId="0" xfId="0" applyNumberFormat="1" applyFont="1"/>
    <xf numFmtId="0" fontId="0" fillId="0" borderId="4" xfId="0" applyBorder="1" applyAlignment="1">
      <alignment horizontal="left"/>
    </xf>
    <xf numFmtId="0" fontId="0" fillId="5" borderId="4" xfId="0" applyFill="1" applyBorder="1" applyAlignment="1">
      <alignment horizontal="left"/>
    </xf>
    <xf numFmtId="0" fontId="0" fillId="0" borderId="37" xfId="0" applyBorder="1" applyAlignment="1">
      <alignment horizontal="center"/>
    </xf>
    <xf numFmtId="0" fontId="0" fillId="0" borderId="30" xfId="0" applyBorder="1" applyAlignment="1">
      <alignment horizontal="center"/>
    </xf>
    <xf numFmtId="0" fontId="25" fillId="8" borderId="33" xfId="0" applyFont="1" applyFill="1" applyBorder="1" applyAlignment="1">
      <alignment horizontal="left"/>
    </xf>
    <xf numFmtId="0" fontId="25" fillId="8" borderId="34" xfId="0" applyFont="1" applyFill="1" applyBorder="1" applyAlignment="1">
      <alignment horizontal="left"/>
    </xf>
    <xf numFmtId="0" fontId="26" fillId="5" borderId="4" xfId="0" applyFont="1" applyFill="1" applyBorder="1" applyAlignment="1">
      <alignment horizontal="center" vertical="center"/>
    </xf>
    <xf numFmtId="0" fontId="27" fillId="5" borderId="4" xfId="0" applyFont="1" applyFill="1" applyBorder="1" applyAlignment="1">
      <alignment horizontal="center" vertical="center"/>
    </xf>
    <xf numFmtId="0" fontId="28" fillId="0" borderId="4" xfId="0" applyFont="1" applyBorder="1" applyAlignment="1">
      <alignment vertical="center" wrapText="1"/>
    </xf>
    <xf numFmtId="0" fontId="30" fillId="0" borderId="4" xfId="0" applyFont="1" applyBorder="1"/>
    <xf numFmtId="0" fontId="30" fillId="0" borderId="4" xfId="0" applyFont="1" applyBorder="1" applyAlignment="1">
      <alignment horizontal="center"/>
    </xf>
    <xf numFmtId="0" fontId="0" fillId="5" borderId="5" xfId="0" applyFill="1" applyBorder="1" applyAlignment="1">
      <alignment horizontal="left" wrapText="1"/>
    </xf>
    <xf numFmtId="0" fontId="0" fillId="5" borderId="6" xfId="0" applyFill="1" applyBorder="1" applyAlignment="1">
      <alignment horizontal="left" wrapText="1"/>
    </xf>
    <xf numFmtId="0" fontId="0" fillId="5" borderId="7" xfId="0" applyFill="1" applyBorder="1" applyAlignment="1">
      <alignment horizontal="left" wrapText="1"/>
    </xf>
    <xf numFmtId="0" fontId="2" fillId="0" borderId="4" xfId="0" applyFont="1" applyBorder="1" applyAlignment="1">
      <alignment horizontal="center" vertical="center" wrapText="1"/>
    </xf>
    <xf numFmtId="49" fontId="0" fillId="0" borderId="4" xfId="0" applyNumberFormat="1" applyBorder="1" applyAlignment="1">
      <alignment horizontal="center" vertical="top" wrapText="1"/>
    </xf>
    <xf numFmtId="167" fontId="0" fillId="0" borderId="5" xfId="0" applyNumberFormat="1" applyBorder="1" applyAlignment="1">
      <alignment horizontal="center" vertical="center" wrapText="1"/>
    </xf>
    <xf numFmtId="167" fontId="0" fillId="0" borderId="7" xfId="0" applyNumberFormat="1" applyBorder="1" applyAlignment="1">
      <alignment horizontal="center" vertical="center" wrapText="1"/>
    </xf>
    <xf numFmtId="4" fontId="2" fillId="0" borderId="4" xfId="0" applyNumberFormat="1" applyFont="1" applyBorder="1" applyAlignment="1">
      <alignment horizontal="center" vertical="center" wrapText="1"/>
    </xf>
    <xf numFmtId="0" fontId="8" fillId="0" borderId="4" xfId="0" applyFont="1" applyBorder="1"/>
    <xf numFmtId="0" fontId="2" fillId="6" borderId="4" xfId="0" applyFont="1" applyFill="1" applyBorder="1" applyAlignment="1">
      <alignment horizontal="left" vertical="center" wrapText="1"/>
    </xf>
    <xf numFmtId="165" fontId="2" fillId="6" borderId="4" xfId="0" applyNumberFormat="1" applyFont="1" applyFill="1" applyBorder="1" applyAlignment="1">
      <alignment horizontal="center" vertical="center" wrapText="1"/>
    </xf>
    <xf numFmtId="165" fontId="7" fillId="6" borderId="4" xfId="0" applyNumberFormat="1" applyFont="1" applyFill="1" applyBorder="1"/>
    <xf numFmtId="0" fontId="0" fillId="0" borderId="6" xfId="0" applyBorder="1" applyAlignment="1">
      <alignment horizontal="center"/>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0" fillId="5" borderId="6" xfId="0" applyFill="1" applyBorder="1" applyAlignment="1">
      <alignment horizontal="center"/>
    </xf>
    <xf numFmtId="167" fontId="0" fillId="0" borderId="6" xfId="0" applyNumberFormat="1" applyBorder="1" applyAlignment="1">
      <alignment horizontal="center" vertical="center" wrapText="1"/>
    </xf>
    <xf numFmtId="0" fontId="6" fillId="7" borderId="1" xfId="0" applyFont="1" applyFill="1" applyBorder="1" applyAlignment="1">
      <alignment horizontal="center" vertical="center"/>
    </xf>
    <xf numFmtId="0" fontId="6" fillId="7" borderId="2" xfId="0" applyFont="1" applyFill="1" applyBorder="1" applyAlignment="1">
      <alignment horizontal="center" vertical="center"/>
    </xf>
    <xf numFmtId="0" fontId="6" fillId="7" borderId="3" xfId="0" applyFont="1" applyFill="1" applyBorder="1" applyAlignment="1">
      <alignment horizontal="center" vertical="center"/>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2" fillId="0" borderId="0" xfId="0" applyFont="1" applyAlignment="1">
      <alignment horizontal="center" vertical="center"/>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2" fillId="3" borderId="5" xfId="0" applyFont="1" applyFill="1" applyBorder="1" applyAlignment="1">
      <alignment horizontal="left" vertical="center" wrapText="1"/>
    </xf>
    <xf numFmtId="0" fontId="2" fillId="3" borderId="6" xfId="0" applyFont="1" applyFill="1" applyBorder="1" applyAlignment="1">
      <alignment horizontal="left" vertical="center" wrapText="1"/>
    </xf>
    <xf numFmtId="0" fontId="2" fillId="3" borderId="7" xfId="0" applyFont="1" applyFill="1" applyBorder="1" applyAlignment="1">
      <alignment horizontal="left" vertical="center" wrapText="1"/>
    </xf>
    <xf numFmtId="0" fontId="3" fillId="2" borderId="4" xfId="0" applyFont="1" applyFill="1" applyBorder="1" applyAlignment="1">
      <alignment horizontal="center" vertical="center"/>
    </xf>
    <xf numFmtId="0" fontId="0" fillId="0" borderId="4" xfId="0" applyBorder="1" applyAlignment="1">
      <alignment horizontal="center" vertical="center"/>
    </xf>
    <xf numFmtId="0" fontId="3" fillId="2" borderId="0" xfId="0" applyFont="1" applyFill="1" applyAlignment="1">
      <alignment horizontal="center" vertical="center"/>
    </xf>
    <xf numFmtId="0" fontId="0" fillId="0" borderId="0" xfId="0" applyAlignment="1">
      <alignment horizontal="center" vertical="center"/>
    </xf>
    <xf numFmtId="0" fontId="22" fillId="9" borderId="1" xfId="0" applyFont="1" applyFill="1" applyBorder="1" applyAlignment="1">
      <alignment horizontal="center" vertical="center"/>
    </xf>
    <xf numFmtId="0" fontId="22" fillId="9" borderId="2" xfId="0" applyFont="1" applyFill="1" applyBorder="1" applyAlignment="1">
      <alignment horizontal="center" vertical="center"/>
    </xf>
    <xf numFmtId="0" fontId="18" fillId="0" borderId="4" xfId="0" applyFont="1" applyBorder="1" applyAlignment="1">
      <alignment horizontal="center"/>
    </xf>
    <xf numFmtId="0" fontId="17" fillId="9" borderId="4" xfId="0" applyFont="1" applyFill="1" applyBorder="1" applyAlignment="1">
      <alignment horizontal="center" vertical="center" wrapText="1"/>
    </xf>
    <xf numFmtId="0" fontId="21" fillId="9" borderId="1" xfId="0" applyFont="1" applyFill="1" applyBorder="1" applyAlignment="1">
      <alignment horizontal="center" vertical="center"/>
    </xf>
    <xf numFmtId="0" fontId="21" fillId="9" borderId="2" xfId="0" applyFont="1" applyFill="1" applyBorder="1" applyAlignment="1">
      <alignment horizontal="center" vertical="center"/>
    </xf>
    <xf numFmtId="0" fontId="17" fillId="0" borderId="28" xfId="0" applyFont="1" applyBorder="1" applyAlignment="1">
      <alignment horizontal="center"/>
    </xf>
    <xf numFmtId="0" fontId="17" fillId="0" borderId="29" xfId="0" applyFont="1" applyBorder="1" applyAlignment="1">
      <alignment horizontal="center"/>
    </xf>
    <xf numFmtId="0" fontId="17" fillId="0" borderId="33" xfId="0" applyFont="1" applyBorder="1" applyAlignment="1">
      <alignment horizontal="center"/>
    </xf>
    <xf numFmtId="0" fontId="17" fillId="0" borderId="34" xfId="0" applyFont="1" applyBorder="1" applyAlignment="1">
      <alignment horizontal="center"/>
    </xf>
    <xf numFmtId="0" fontId="17" fillId="0" borderId="17" xfId="0" applyFont="1" applyBorder="1" applyAlignment="1">
      <alignment horizontal="center"/>
    </xf>
    <xf numFmtId="0" fontId="17" fillId="0" borderId="0" xfId="0" applyFont="1" applyAlignment="1">
      <alignment horizontal="center"/>
    </xf>
    <xf numFmtId="0" fontId="17" fillId="0" borderId="36" xfId="0" applyFont="1" applyBorder="1" applyAlignment="1">
      <alignment horizontal="center"/>
    </xf>
    <xf numFmtId="0" fontId="18" fillId="9" borderId="12" xfId="0" applyFont="1" applyFill="1" applyBorder="1" applyAlignment="1">
      <alignment horizontal="center" vertical="center" wrapText="1"/>
    </xf>
    <xf numFmtId="4" fontId="11" fillId="0" borderId="2" xfId="0" applyNumberFormat="1" applyFont="1" applyBorder="1" applyAlignment="1">
      <alignment horizontal="left"/>
    </xf>
    <xf numFmtId="4" fontId="12" fillId="8" borderId="11" xfId="0" applyNumberFormat="1" applyFont="1" applyFill="1" applyBorder="1" applyAlignment="1">
      <alignment horizontal="center"/>
    </xf>
    <xf numFmtId="4" fontId="12" fillId="8" borderId="12" xfId="0" applyNumberFormat="1" applyFont="1" applyFill="1" applyBorder="1" applyAlignment="1">
      <alignment horizontal="center"/>
    </xf>
    <xf numFmtId="4" fontId="12" fillId="8" borderId="13" xfId="0" applyNumberFormat="1" applyFont="1" applyFill="1" applyBorder="1" applyAlignment="1">
      <alignment horizontal="center"/>
    </xf>
    <xf numFmtId="0" fontId="12" fillId="0" borderId="14" xfId="0" applyFont="1" applyBorder="1" applyAlignment="1">
      <alignment horizontal="center" vertical="top" wrapText="1"/>
    </xf>
    <xf numFmtId="0" fontId="12" fillId="0" borderId="15" xfId="0" applyFont="1" applyBorder="1" applyAlignment="1">
      <alignment horizontal="center" vertical="top"/>
    </xf>
    <xf numFmtId="0" fontId="12" fillId="0" borderId="16" xfId="0" applyFont="1" applyBorder="1" applyAlignment="1">
      <alignment horizontal="center" vertical="top"/>
    </xf>
    <xf numFmtId="4" fontId="15" fillId="0" borderId="18" xfId="0" applyNumberFormat="1" applyFont="1" applyBorder="1" applyAlignment="1">
      <alignment horizontal="left"/>
    </xf>
    <xf numFmtId="4" fontId="15" fillId="0" borderId="9" xfId="0" applyNumberFormat="1" applyFont="1" applyBorder="1" applyAlignment="1">
      <alignment horizontal="left"/>
    </xf>
    <xf numFmtId="4" fontId="15" fillId="0" borderId="10" xfId="0" applyNumberFormat="1" applyFont="1" applyBorder="1" applyAlignment="1">
      <alignment horizontal="left"/>
    </xf>
    <xf numFmtId="4" fontId="9" fillId="0" borderId="14" xfId="0" applyNumberFormat="1" applyFont="1" applyBorder="1" applyAlignment="1">
      <alignment horizontal="left"/>
    </xf>
    <xf numFmtId="4" fontId="9" fillId="0" borderId="15" xfId="0" applyNumberFormat="1" applyFont="1" applyBorder="1" applyAlignment="1">
      <alignment horizontal="left"/>
    </xf>
    <xf numFmtId="4" fontId="9" fillId="0" borderId="20" xfId="0" applyNumberFormat="1" applyFont="1" applyBorder="1" applyAlignment="1">
      <alignment horizontal="left"/>
    </xf>
  </cellXfs>
  <cellStyles count="6">
    <cellStyle name="Moneda" xfId="1" builtinId="4"/>
    <cellStyle name="Moneda 2" xfId="5" xr:uid="{7362BA54-1E70-40A4-9902-23A11F15FD59}"/>
    <cellStyle name="Normal" xfId="0" builtinId="0"/>
    <cellStyle name="Normal 11" xfId="3" xr:uid="{BF613CEB-99C3-466D-8EF3-598BE2848C09}"/>
    <cellStyle name="Normal 23" xfId="4" xr:uid="{E934A66D-8C43-4521-B35E-31D1F7BC8931}"/>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50</xdr:row>
      <xdr:rowOff>50932</xdr:rowOff>
    </xdr:from>
    <xdr:to>
      <xdr:col>1</xdr:col>
      <xdr:colOff>774700</xdr:colOff>
      <xdr:row>54</xdr:row>
      <xdr:rowOff>12831</xdr:rowOff>
    </xdr:to>
    <xdr:pic>
      <xdr:nvPicPr>
        <xdr:cNvPr id="2" name="Imagen 1">
          <a:extLst>
            <a:ext uri="{FF2B5EF4-FFF2-40B4-BE49-F238E27FC236}">
              <a16:creationId xmlns:a16="http://schemas.microsoft.com/office/drawing/2014/main" id="{E402DEDE-9E89-E7C0-E0B2-D0191CBDA180}"/>
            </a:ext>
          </a:extLst>
        </xdr:cNvPr>
        <xdr:cNvPicPr>
          <a:picLocks noChangeAspect="1"/>
        </xdr:cNvPicPr>
      </xdr:nvPicPr>
      <xdr:blipFill>
        <a:blip xmlns:r="http://schemas.openxmlformats.org/officeDocument/2006/relationships" r:embed="rId1"/>
        <a:stretch>
          <a:fillRect/>
        </a:stretch>
      </xdr:blipFill>
      <xdr:spPr>
        <a:xfrm>
          <a:off x="1" y="11430132"/>
          <a:ext cx="1219199" cy="69849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K:\Mi%20unidad\GOBERNACI&#211;N\07.%20ZAGALES\2024_PRESUPUESTO\PRESUPUESTO%20MURO%20TOTAL.xlsx" TargetMode="External"/><Relationship Id="rId1" Type="http://schemas.openxmlformats.org/officeDocument/2006/relationships/externalLinkPath" Target="file:///K:\Mi%20unidad\GOBERNACI&#211;N\07.%20ZAGALES\2024_PRESUPUESTO\PRESUPUESTO%20MURO%20TOTAL.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D:\WILSON\Desktop\ACTA%20FINAL%20ENTREGABLES\PREACTA%20REPOSICION%20DE%20PAVIMENTO%20CALLE%206.xlsx" TargetMode="External"/><Relationship Id="rId1" Type="http://schemas.openxmlformats.org/officeDocument/2006/relationships/externalLinkPath" Target="file:///D:\WILSON\Desktop\ACTA%20FINAL%20ENTREGABLES\PREACTA%20REPOSICION%20DE%20PAVIMENTO%20CALLE%20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sheetName val="CANTIDADES"/>
      <sheetName val="A.P.U."/>
    </sheetNames>
    <sheetDataSet>
      <sheetData sheetId="0">
        <row r="3">
          <cell r="B3" t="str">
            <v>Descapote manual e=25 cms</v>
          </cell>
        </row>
        <row r="4">
          <cell r="B4" t="str">
            <v>Nivelación y limpieza</v>
          </cell>
        </row>
        <row r="5">
          <cell r="B5" t="str">
            <v>Cerramiento provisional con tela polisombra, h=2,10 m</v>
          </cell>
        </row>
        <row r="7">
          <cell r="B7" t="str">
            <v>Excavación en tierra seca h= 0-2 m.</v>
          </cell>
        </row>
        <row r="8">
          <cell r="B8" t="str">
            <v>Estudio de suelos, incluye 3 perforaciones, caracterización de material, 2 cortes directos, presentación de informe y recomendaciones</v>
          </cell>
        </row>
        <row r="9">
          <cell r="B9" t="str">
            <v>Excavación común pilote D=35 cms (barrenado mecánico)</v>
          </cell>
        </row>
        <row r="10">
          <cell r="B10" t="str">
            <v>Lleno compactado con material de sitio</v>
          </cell>
        </row>
        <row r="11">
          <cell r="B11" t="str">
            <v>Manejo y movilización de escombros-Acarreo (trasiego) Horizontal manual</v>
          </cell>
        </row>
        <row r="12">
          <cell r="B12" t="str">
            <v>Cargue manual y retiro de sobrantes en volqueta</v>
          </cell>
        </row>
        <row r="14">
          <cell r="B14" t="str">
            <v>Pilote en concreto de 20.7 MPa D=0.35 cms</v>
          </cell>
        </row>
        <row r="15">
          <cell r="B15" t="str">
            <v>Solado en concreto de 11.7 Mpa</v>
          </cell>
        </row>
        <row r="16">
          <cell r="B16" t="str">
            <v>Zapata en concreto de 20.7 Mpa</v>
          </cell>
        </row>
        <row r="17">
          <cell r="B17" t="str">
            <v>Viga cimentación en concreto de 20.7 Mpa, 0.40 x 0.30 m.</v>
          </cell>
        </row>
        <row r="19">
          <cell r="B19" t="str">
            <v>Columna en concreto de 20.7 Mpa, 0.25 x 0.25 m.</v>
          </cell>
        </row>
        <row r="20">
          <cell r="B20" t="str">
            <v>Acero de refuerzo Fy=420 Mpa</v>
          </cell>
        </row>
        <row r="21">
          <cell r="B21" t="str">
            <v>Viga de amarre 15x30 cm de 20.7 Mpa. (incluye refuerzo)</v>
          </cell>
        </row>
        <row r="23">
          <cell r="B23" t="str">
            <v>Muro en bloque de cemento e=15 cm</v>
          </cell>
        </row>
        <row r="25">
          <cell r="B25" t="str">
            <v>Suministro, transporte e instalación tubo aguas negras para cerramiento-concertina y 3 hilos de alambre de pua sobre muro</v>
          </cell>
        </row>
        <row r="28">
          <cell r="B28" t="str">
            <v>Desmonte cerramiento en malla</v>
          </cell>
        </row>
        <row r="29">
          <cell r="B29" t="str">
            <v>Demolición muro mamposteria de ladrillo o bloque</v>
          </cell>
        </row>
        <row r="30">
          <cell r="B30" t="str">
            <v>Desmonte concertina diametro 18" sobre muro existente</v>
          </cell>
        </row>
        <row r="32">
          <cell r="B32" t="str">
            <v>Tecnólogo siso (incluye prestaciones)</v>
          </cell>
        </row>
      </sheetData>
      <sheetData sheetId="1">
        <row r="5">
          <cell r="C5" t="str">
            <v>Descapote manual e=25 cms</v>
          </cell>
        </row>
        <row r="44">
          <cell r="I44" t="str">
            <v>m3</v>
          </cell>
        </row>
        <row r="51">
          <cell r="I51" t="str">
            <v>m3</v>
          </cell>
        </row>
        <row r="62">
          <cell r="I62" t="str">
            <v>m3</v>
          </cell>
        </row>
        <row r="147">
          <cell r="I147" t="str">
            <v>m2</v>
          </cell>
        </row>
        <row r="159">
          <cell r="I159" t="str">
            <v>mes</v>
          </cell>
        </row>
        <row r="165">
          <cell r="I165" t="str">
            <v>m2</v>
          </cell>
        </row>
      </sheetData>
      <sheetData sheetId="2">
        <row r="14">
          <cell r="E14">
            <v>3029.29</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CTA 01"/>
      <sheetName val="1. ACUEDUCTO CALLE 6"/>
      <sheetName val="2. ALCANTARILLADO CALLE 6"/>
      <sheetName val="3. Reposición de pavimento"/>
      <sheetName val="DEMOLICIONES-ACUE-ALCAN "/>
      <sheetName val="EXCAVACION-ACUE-ALC"/>
      <sheetName val="Estrcuturas Acueducto y alcant "/>
      <sheetName val="llENOS ACUE-ALCA "/>
      <sheetName val="CONCRETO-ACUE-ALCAN"/>
      <sheetName val="ACEROS ACUED-ALCAN"/>
      <sheetName val="CL 15 ENTRE 1BIS Y 1E"/>
      <sheetName val="LOS SAUCES"/>
      <sheetName val="SALIDA SAN JOSE"/>
      <sheetName val="BARRIO NUEVO"/>
      <sheetName val="BOCATOMA RIO ORO"/>
      <sheetName val="4. Construcción variante "/>
      <sheetName val="NP-01 PUENTE"/>
      <sheetName val="NP-02 Trasiego"/>
      <sheetName val="NP-04 Roca con cuña"/>
    </sheetNames>
    <sheetDataSet>
      <sheetData sheetId="0" refreshError="1">
        <row r="121">
          <cell r="C121" t="str">
            <v>ml</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43CF17-6FC5-44C5-B9D8-1CF735157B85}">
  <dimension ref="A1:I55"/>
  <sheetViews>
    <sheetView tabSelected="1" topLeftCell="A37" workbookViewId="0">
      <selection sqref="A1:F55"/>
    </sheetView>
  </sheetViews>
  <sheetFormatPr baseColWidth="10" defaultRowHeight="14.5" x14ac:dyDescent="0.35"/>
  <cols>
    <col min="1" max="1" width="6.36328125" style="136" bestFit="1" customWidth="1"/>
    <col min="2" max="2" width="71.453125" customWidth="1"/>
    <col min="3" max="3" width="6.90625" style="136" customWidth="1"/>
    <col min="4" max="4" width="10.90625" style="137"/>
    <col min="5" max="5" width="10.90625" style="124"/>
    <col min="6" max="6" width="39.36328125" style="124" customWidth="1"/>
    <col min="8" max="8" width="14.90625" bestFit="1" customWidth="1"/>
    <col min="9" max="9" width="13.90625" bestFit="1" customWidth="1"/>
  </cols>
  <sheetData>
    <row r="1" spans="1:9" ht="84" customHeight="1" x14ac:dyDescent="0.35">
      <c r="A1" s="172" t="s">
        <v>284</v>
      </c>
      <c r="B1" s="172"/>
      <c r="C1" s="172"/>
      <c r="D1" s="172"/>
      <c r="E1" s="172"/>
      <c r="F1" s="172"/>
    </row>
    <row r="2" spans="1:9" s="49" customFormat="1" ht="22.5" x14ac:dyDescent="0.35">
      <c r="A2" s="173" t="s">
        <v>285</v>
      </c>
      <c r="B2" s="173"/>
      <c r="C2" s="173"/>
      <c r="D2" s="173"/>
      <c r="E2" s="173"/>
      <c r="F2" s="173"/>
    </row>
    <row r="3" spans="1:9" s="49" customFormat="1" x14ac:dyDescent="0.35">
      <c r="A3" s="174" t="s">
        <v>300</v>
      </c>
      <c r="B3" s="174"/>
      <c r="C3" s="174"/>
      <c r="D3" s="174"/>
      <c r="E3" s="174"/>
      <c r="F3" s="174"/>
    </row>
    <row r="4" spans="1:9" s="49" customFormat="1" x14ac:dyDescent="0.35">
      <c r="A4" s="174" t="s">
        <v>286</v>
      </c>
      <c r="B4" s="174"/>
      <c r="C4" s="174"/>
      <c r="D4" s="174"/>
      <c r="E4" s="174"/>
      <c r="F4" s="174"/>
    </row>
    <row r="5" spans="1:9" s="49" customFormat="1" x14ac:dyDescent="0.35">
      <c r="A5" s="174" t="s">
        <v>287</v>
      </c>
      <c r="B5" s="174"/>
      <c r="C5" s="174"/>
      <c r="D5" s="174"/>
      <c r="E5" s="174"/>
      <c r="F5" s="174"/>
    </row>
    <row r="6" spans="1:9" s="49" customFormat="1" x14ac:dyDescent="0.35">
      <c r="A6" s="174" t="s">
        <v>288</v>
      </c>
      <c r="B6" s="174"/>
      <c r="C6" s="174"/>
      <c r="D6" s="174"/>
      <c r="E6" s="174"/>
      <c r="F6" s="174"/>
    </row>
    <row r="7" spans="1:9" x14ac:dyDescent="0.35">
      <c r="A7" s="175" t="s">
        <v>302</v>
      </c>
      <c r="B7" s="175"/>
      <c r="C7" s="175"/>
      <c r="D7" s="175"/>
      <c r="E7" s="175"/>
      <c r="F7" s="175"/>
      <c r="H7" s="123"/>
      <c r="I7" s="124"/>
    </row>
    <row r="8" spans="1:9" x14ac:dyDescent="0.35">
      <c r="A8" s="176"/>
      <c r="B8" s="176"/>
      <c r="C8" s="176"/>
      <c r="D8" s="176"/>
      <c r="E8" s="176"/>
      <c r="F8" s="176"/>
      <c r="H8" s="123"/>
      <c r="I8" s="124"/>
    </row>
    <row r="9" spans="1:9" ht="15" thickBot="1" x14ac:dyDescent="0.4">
      <c r="A9" s="140" t="s">
        <v>265</v>
      </c>
      <c r="B9" s="141" t="s">
        <v>2</v>
      </c>
      <c r="C9" s="139" t="s">
        <v>266</v>
      </c>
      <c r="D9" s="142" t="s">
        <v>267</v>
      </c>
      <c r="E9" s="143" t="s">
        <v>268</v>
      </c>
      <c r="F9" s="144" t="s">
        <v>269</v>
      </c>
      <c r="H9" s="123"/>
      <c r="I9" s="124"/>
    </row>
    <row r="10" spans="1:9" x14ac:dyDescent="0.35">
      <c r="A10" s="107">
        <v>1</v>
      </c>
      <c r="B10" s="107" t="s">
        <v>270</v>
      </c>
      <c r="C10" s="108"/>
      <c r="D10" s="109"/>
      <c r="E10" s="110"/>
      <c r="F10" s="110">
        <f>SUM(F11:F13)</f>
        <v>1694794.6832812498</v>
      </c>
      <c r="H10" s="123"/>
      <c r="I10" s="124"/>
    </row>
    <row r="11" spans="1:9" x14ac:dyDescent="0.35">
      <c r="A11" s="111">
        <v>1.1000000000000001</v>
      </c>
      <c r="B11" s="111" t="str">
        <f>CANTIDADES!C5</f>
        <v>Descapote manual e=25 cms</v>
      </c>
      <c r="C11" s="112" t="str">
        <f>CANTIDADES!I5</f>
        <v>m2</v>
      </c>
      <c r="D11" s="113">
        <f>CANTIDADES!G9</f>
        <v>8.0625</v>
      </c>
      <c r="E11" s="114">
        <f>A.P.U!E14</f>
        <v>2607.1758999999997</v>
      </c>
      <c r="F11" s="114">
        <f>D11*E11</f>
        <v>21020.355693749996</v>
      </c>
      <c r="H11" s="123"/>
      <c r="I11" s="124"/>
    </row>
    <row r="12" spans="1:9" x14ac:dyDescent="0.35">
      <c r="A12" s="111">
        <v>1.2</v>
      </c>
      <c r="B12" s="111" t="str">
        <f>CANTIDADES!C11</f>
        <v>Nivelación y limpieza</v>
      </c>
      <c r="C12" s="112" t="str">
        <f>CANTIDADES!I11</f>
        <v>m2</v>
      </c>
      <c r="D12" s="113">
        <f>CANTIDADES!G15</f>
        <v>8.0625</v>
      </c>
      <c r="E12" s="114">
        <f>A.P.U!E28</f>
        <v>6235.7385999999997</v>
      </c>
      <c r="F12" s="114">
        <f>D12*E12</f>
        <v>50275.6424625</v>
      </c>
      <c r="H12" s="123"/>
      <c r="I12" s="124"/>
    </row>
    <row r="13" spans="1:9" x14ac:dyDescent="0.35">
      <c r="A13" s="111">
        <v>1.3</v>
      </c>
      <c r="B13" s="111" t="str">
        <f>CANTIDADES!C17</f>
        <v>Cerramiento provisional con tela polisombra, h=2,10 ml</v>
      </c>
      <c r="C13" s="112" t="str">
        <f>CANTIDADES!I17</f>
        <v>ml</v>
      </c>
      <c r="D13" s="113">
        <f>CANTIDADES!G21</f>
        <v>32.25</v>
      </c>
      <c r="E13" s="114">
        <f>A.P.U!E56</f>
        <v>50341.044499999996</v>
      </c>
      <c r="F13" s="114">
        <f>D13*E13</f>
        <v>1623498.6851249998</v>
      </c>
      <c r="H13" s="123"/>
      <c r="I13" s="124"/>
    </row>
    <row r="14" spans="1:9" s="49" customFormat="1" x14ac:dyDescent="0.35">
      <c r="A14" s="115">
        <v>2</v>
      </c>
      <c r="B14" s="115" t="s">
        <v>271</v>
      </c>
      <c r="C14" s="116"/>
      <c r="D14" s="117"/>
      <c r="E14" s="118"/>
      <c r="F14" s="110">
        <f>SUM(F15:F20)</f>
        <v>11527648.457215626</v>
      </c>
    </row>
    <row r="15" spans="1:9" x14ac:dyDescent="0.35">
      <c r="A15" s="119">
        <v>2.1</v>
      </c>
      <c r="B15" s="120" t="str">
        <f>CANTIDADES!C23</f>
        <v>Excavación en tierra seca h= 0-2 m.</v>
      </c>
      <c r="C15" s="30" t="str">
        <f>CANTIDADES!I23</f>
        <v>m3</v>
      </c>
      <c r="D15" s="121">
        <f>CANTIDADES!G30</f>
        <v>21.703125</v>
      </c>
      <c r="E15" s="122">
        <f>A.P.U!E72</f>
        <v>43209.545000000006</v>
      </c>
      <c r="F15" s="114">
        <f t="shared" ref="F15:F20" si="0">D15*E15</f>
        <v>937782.15632812516</v>
      </c>
      <c r="H15" s="123"/>
      <c r="I15" s="124"/>
    </row>
    <row r="16" spans="1:9" s="11" customFormat="1" ht="29" x14ac:dyDescent="0.35">
      <c r="A16" s="152">
        <v>2.2000000000000002</v>
      </c>
      <c r="B16" s="158" t="str">
        <f>CANTIDADES!C32</f>
        <v>Estudio de suelos, incluye 3 perforaciones, caracterización de material, 2 cortes directos, presentación de informe y recomendaciones</v>
      </c>
      <c r="C16" s="147" t="str">
        <f>CANTIDADES!I32</f>
        <v>und</v>
      </c>
      <c r="D16" s="154">
        <f>CANTIDADES!G36</f>
        <v>1</v>
      </c>
      <c r="E16" s="155">
        <f>A.P.U!E78</f>
        <v>3500000</v>
      </c>
      <c r="F16" s="156">
        <f t="shared" si="0"/>
        <v>3500000</v>
      </c>
      <c r="H16" s="13"/>
      <c r="I16" s="157"/>
    </row>
    <row r="17" spans="1:9" x14ac:dyDescent="0.35">
      <c r="A17" s="119">
        <v>2.2999999999999998</v>
      </c>
      <c r="B17" s="120" t="str">
        <f>CANTIDADES!C38</f>
        <v>Excavación común pilote D=35 cms (barrenado mecánico)</v>
      </c>
      <c r="C17" s="30" t="str">
        <f>CANTIDADES!I38</f>
        <v>ml</v>
      </c>
      <c r="D17" s="121">
        <f>CANTIDADES!G42</f>
        <v>31.5</v>
      </c>
      <c r="E17" s="122">
        <f>A.P.U!E96</f>
        <v>114876.2182</v>
      </c>
      <c r="F17" s="114">
        <f t="shared" si="0"/>
        <v>3618600.8733000001</v>
      </c>
      <c r="H17" s="123"/>
      <c r="I17" s="124"/>
    </row>
    <row r="18" spans="1:9" x14ac:dyDescent="0.35">
      <c r="A18" s="119">
        <v>2.4</v>
      </c>
      <c r="B18" s="120" t="str">
        <f>CANTIDADES!C44</f>
        <v>Lleno compactado con material de sitio</v>
      </c>
      <c r="C18" s="30" t="str">
        <f>[1]CANTIDADES!I44</f>
        <v>m3</v>
      </c>
      <c r="D18" s="121">
        <f>CANTIDADES!G49</f>
        <v>8.7262500000000003</v>
      </c>
      <c r="E18" s="122">
        <f>A.P.U!E112</f>
        <v>40026.511500000001</v>
      </c>
      <c r="F18" s="114">
        <f t="shared" si="0"/>
        <v>349281.34597687499</v>
      </c>
      <c r="H18" s="123"/>
      <c r="I18" s="124"/>
    </row>
    <row r="19" spans="1:9" s="49" customFormat="1" x14ac:dyDescent="0.35">
      <c r="A19" s="119">
        <v>2.5</v>
      </c>
      <c r="B19" s="120" t="str">
        <f>CANTIDADES!C51</f>
        <v>Manejo y movilización de escombros-Acarreo (trasiego) Horizontal manual</v>
      </c>
      <c r="C19" s="30" t="str">
        <f>[1]CANTIDADES!I51</f>
        <v>m3</v>
      </c>
      <c r="D19" s="121">
        <f>CANTIDADES!G60</f>
        <v>54.474062500000002</v>
      </c>
      <c r="E19" s="122">
        <f>A.P.U!E124</f>
        <v>11068.801100000001</v>
      </c>
      <c r="F19" s="114">
        <f t="shared" si="0"/>
        <v>602962.56292146875</v>
      </c>
    </row>
    <row r="20" spans="1:9" x14ac:dyDescent="0.35">
      <c r="A20" s="119">
        <v>2.6</v>
      </c>
      <c r="B20" s="120" t="str">
        <f>CANTIDADES!C62</f>
        <v>Cargue manual y retiro de sobrantes en volqueta</v>
      </c>
      <c r="C20" s="30" t="str">
        <f>[1]CANTIDADES!I62</f>
        <v>m3</v>
      </c>
      <c r="D20" s="121">
        <f>CANTIDADES!G71</f>
        <v>46.554062500000008</v>
      </c>
      <c r="E20" s="122">
        <f>A.P.U!E143</f>
        <v>54109.596100000002</v>
      </c>
      <c r="F20" s="114">
        <f t="shared" si="0"/>
        <v>2519021.518689157</v>
      </c>
      <c r="H20" s="123"/>
      <c r="I20" s="124"/>
    </row>
    <row r="21" spans="1:9" x14ac:dyDescent="0.35">
      <c r="A21" s="115">
        <v>3</v>
      </c>
      <c r="B21" s="115" t="s">
        <v>272</v>
      </c>
      <c r="C21" s="116"/>
      <c r="D21" s="117"/>
      <c r="E21" s="118"/>
      <c r="F21" s="110">
        <f>SUM(F22:F25)</f>
        <v>8973043.0703472011</v>
      </c>
      <c r="H21" s="123"/>
      <c r="I21" s="124"/>
    </row>
    <row r="22" spans="1:9" x14ac:dyDescent="0.35">
      <c r="A22" s="119">
        <v>3.1</v>
      </c>
      <c r="B22" s="125" t="str">
        <f>CANTIDADES!C73</f>
        <v>Pilote en concreto de 20.7 MPa D=0.35 cms</v>
      </c>
      <c r="C22" s="30" t="str">
        <f>CANTIDADES!I73</f>
        <v>ml</v>
      </c>
      <c r="D22" s="121">
        <f>CANTIDADES!G77</f>
        <v>31.5</v>
      </c>
      <c r="E22" s="122">
        <f>A.P.U!E164</f>
        <v>98328.803100000005</v>
      </c>
      <c r="F22" s="114">
        <f>D22*E22</f>
        <v>3097357.2976500001</v>
      </c>
      <c r="H22" s="123"/>
      <c r="I22" s="124"/>
    </row>
    <row r="23" spans="1:9" s="49" customFormat="1" x14ac:dyDescent="0.35">
      <c r="A23" s="119">
        <v>3.2</v>
      </c>
      <c r="B23" s="125" t="str">
        <f>CANTIDADES!C79</f>
        <v>Solado en concreto de 11.7 Mpa</v>
      </c>
      <c r="C23" s="30" t="str">
        <f>CANTIDADES!I79</f>
        <v>m3</v>
      </c>
      <c r="D23" s="121">
        <f>CANTIDADES!G84</f>
        <v>0.42699999999999994</v>
      </c>
      <c r="E23" s="122">
        <f>A.P.U!E180</f>
        <v>510362.06820000004</v>
      </c>
      <c r="F23" s="114">
        <f>D23*E23</f>
        <v>217924.6031214</v>
      </c>
    </row>
    <row r="24" spans="1:9" x14ac:dyDescent="0.35">
      <c r="A24" s="119">
        <v>3.3</v>
      </c>
      <c r="B24" s="125" t="str">
        <f>CANTIDADES!C86</f>
        <v>Zapata en concreto de 20.7 Mpa</v>
      </c>
      <c r="C24" s="30" t="str">
        <f>CANTIDADES!I86</f>
        <v>m3</v>
      </c>
      <c r="D24" s="121">
        <f>CANTIDADES!G90</f>
        <v>3.655125</v>
      </c>
      <c r="E24" s="122">
        <f>A.P.U!E205</f>
        <v>722363.51040000003</v>
      </c>
      <c r="F24" s="114">
        <f>D24*E24</f>
        <v>2640328.9259508001</v>
      </c>
      <c r="H24" s="123"/>
      <c r="I24" s="124"/>
    </row>
    <row r="25" spans="1:9" s="49" customFormat="1" x14ac:dyDescent="0.35">
      <c r="A25" s="119">
        <v>3.4</v>
      </c>
      <c r="B25" s="125" t="str">
        <f>CANTIDADES!C92</f>
        <v>Viga cimentación en concreto de 20.7 Mpa, 0.40 x 0.30 m.</v>
      </c>
      <c r="C25" s="30" t="str">
        <f>CANTIDADES!I92</f>
        <v>ml</v>
      </c>
      <c r="D25" s="121">
        <f>CANTIDADES!G96</f>
        <v>32.25</v>
      </c>
      <c r="E25" s="122">
        <f>A.P.U!E230</f>
        <v>93563.790500000003</v>
      </c>
      <c r="F25" s="114">
        <f>D25*E25</f>
        <v>3017432.2436250001</v>
      </c>
    </row>
    <row r="26" spans="1:9" x14ac:dyDescent="0.35">
      <c r="A26" s="115">
        <v>4</v>
      </c>
      <c r="B26" s="115" t="s">
        <v>273</v>
      </c>
      <c r="C26" s="116"/>
      <c r="D26" s="117"/>
      <c r="E26" s="118"/>
      <c r="F26" s="110">
        <f>SUM(F27:F29)</f>
        <v>24338773.663413107</v>
      </c>
      <c r="H26" s="123"/>
      <c r="I26" s="124"/>
    </row>
    <row r="27" spans="1:9" x14ac:dyDescent="0.35">
      <c r="A27" s="119">
        <v>4.0999999999999996</v>
      </c>
      <c r="B27" s="125" t="str">
        <f>CANTIDADES!C98</f>
        <v>Columna en concreto de 20.7 Mpa, 0.25 x 0.25 m.</v>
      </c>
      <c r="C27" s="30" t="str">
        <f>CANTIDADES!I98</f>
        <v>ml</v>
      </c>
      <c r="D27" s="121">
        <f>CANTIDADES!G102</f>
        <v>45</v>
      </c>
      <c r="E27" s="122">
        <f>A.P.U!E256</f>
        <v>141101.56159999999</v>
      </c>
      <c r="F27" s="114">
        <f t="shared" ref="F27:F29" si="1">D27*E27</f>
        <v>6349570.2719999989</v>
      </c>
      <c r="H27" s="123"/>
      <c r="I27" s="124"/>
    </row>
    <row r="28" spans="1:9" x14ac:dyDescent="0.35">
      <c r="A28" s="119">
        <v>4.2</v>
      </c>
      <c r="B28" s="125" t="str">
        <f>CANTIDADES!C104</f>
        <v>Acero de refuerzo Fy=420 Mpa</v>
      </c>
      <c r="C28" s="30" t="str">
        <f>CANTIDADES!I104</f>
        <v>Kg</v>
      </c>
      <c r="D28" s="121">
        <f>CANTIDADES!G114</f>
        <v>970.08925048000015</v>
      </c>
      <c r="E28" s="122">
        <f>A.P.U!E276</f>
        <v>8709.5467649999991</v>
      </c>
      <c r="F28" s="114">
        <f t="shared" si="1"/>
        <v>8449037.6932793595</v>
      </c>
      <c r="H28" s="123"/>
      <c r="I28" s="124"/>
    </row>
    <row r="29" spans="1:9" x14ac:dyDescent="0.35">
      <c r="A29" s="119">
        <v>4.3</v>
      </c>
      <c r="B29" s="125" t="str">
        <f>CANTIDADES!C116</f>
        <v>Viga de amarre 15x30 cm de 20.7 Mpa. (incluye refuerzo)</v>
      </c>
      <c r="C29" s="30" t="str">
        <f>CANTIDADES!I116</f>
        <v>ml</v>
      </c>
      <c r="D29" s="121">
        <f>CANTIDADES!G120</f>
        <v>64.5</v>
      </c>
      <c r="E29" s="122">
        <f>A.P.U!E301</f>
        <v>147909.54570749999</v>
      </c>
      <c r="F29" s="114">
        <f t="shared" si="1"/>
        <v>9540165.6981337499</v>
      </c>
      <c r="H29" s="123"/>
      <c r="I29" s="124"/>
    </row>
    <row r="30" spans="1:9" x14ac:dyDescent="0.35">
      <c r="A30" s="115">
        <v>5</v>
      </c>
      <c r="B30" s="115" t="s">
        <v>274</v>
      </c>
      <c r="C30" s="116"/>
      <c r="D30" s="117"/>
      <c r="E30" s="118"/>
      <c r="F30" s="110">
        <f>SUM(F31)</f>
        <v>16834378.182360001</v>
      </c>
      <c r="H30" s="123"/>
      <c r="I30" s="124"/>
    </row>
    <row r="31" spans="1:9" x14ac:dyDescent="0.35">
      <c r="A31" s="119">
        <v>5.0999999999999996</v>
      </c>
      <c r="B31" s="125" t="str">
        <f>CANTIDADES!C122</f>
        <v>Muro en bloque de cemento e=15 cm</v>
      </c>
      <c r="C31" s="30" t="str">
        <f>CANTIDADES!I122</f>
        <v>m2</v>
      </c>
      <c r="D31" s="121">
        <f>CANTIDADES!G126</f>
        <v>120</v>
      </c>
      <c r="E31" s="122">
        <f>A.P.U!E326</f>
        <v>140286.484853</v>
      </c>
      <c r="F31" s="114">
        <f>D31*E31</f>
        <v>16834378.182360001</v>
      </c>
      <c r="H31" s="123"/>
      <c r="I31" s="124"/>
    </row>
    <row r="32" spans="1:9" x14ac:dyDescent="0.35">
      <c r="A32" s="115">
        <v>6</v>
      </c>
      <c r="B32" s="115" t="s">
        <v>275</v>
      </c>
      <c r="C32" s="116"/>
      <c r="D32" s="117"/>
      <c r="E32" s="118"/>
      <c r="F32" s="110">
        <f>SUM(F33:F40)</f>
        <v>14373417.467525948</v>
      </c>
      <c r="H32" s="123"/>
      <c r="I32" s="124"/>
    </row>
    <row r="33" spans="1:9" s="11" customFormat="1" ht="29" x14ac:dyDescent="0.35">
      <c r="A33" s="152">
        <v>6.1</v>
      </c>
      <c r="B33" s="153" t="str">
        <f>CANTIDADES!C128</f>
        <v>Suministro, transporte e instalación tubo aguas negras para cerramiento-concertina y 3 hilos de alambre de pua sobre muro</v>
      </c>
      <c r="C33" s="147" t="str">
        <f>CANTIDADES!I128</f>
        <v>m2</v>
      </c>
      <c r="D33" s="154">
        <f>CANTIDADES!G132</f>
        <v>26.676100000000002</v>
      </c>
      <c r="E33" s="155">
        <f>A.P.U!E348</f>
        <v>186426.69949999999</v>
      </c>
      <c r="F33" s="156">
        <f t="shared" ref="F33:F40" si="2">D33*E33</f>
        <v>4973137.27853195</v>
      </c>
      <c r="H33" s="13"/>
      <c r="I33" s="157"/>
    </row>
    <row r="34" spans="1:9" x14ac:dyDescent="0.35">
      <c r="A34" s="119">
        <v>6.2</v>
      </c>
      <c r="B34" s="126" t="str">
        <f>CANTIDADES!C140</f>
        <v>Puerta en lámina Cal. 20, 0.60 x 2.05 m (incl pintura)</v>
      </c>
      <c r="C34" s="30" t="str">
        <f>CANTIDADES!I140</f>
        <v>m2</v>
      </c>
      <c r="D34" s="121">
        <v>1</v>
      </c>
      <c r="E34" s="122">
        <f>A.P.U!E400</f>
        <v>698104.46400000004</v>
      </c>
      <c r="F34" s="114">
        <f t="shared" si="2"/>
        <v>698104.46400000004</v>
      </c>
      <c r="H34" s="124"/>
      <c r="I34" s="124"/>
    </row>
    <row r="35" spans="1:9" x14ac:dyDescent="0.35">
      <c r="A35" s="119">
        <v>6.3</v>
      </c>
      <c r="B35" s="126" t="str">
        <f>CANTIDADES!C134</f>
        <v>Marco metálico lámina Cal. 20 a=0.60 m (incl. pintura)</v>
      </c>
      <c r="C35" s="30" t="str">
        <f>CANTIDADES!I134</f>
        <v>Un</v>
      </c>
      <c r="D35" s="121">
        <v>1</v>
      </c>
      <c r="E35" s="122">
        <f>A.P.U!E372</f>
        <v>191502.45240000001</v>
      </c>
      <c r="F35" s="114">
        <f t="shared" si="2"/>
        <v>191502.45240000001</v>
      </c>
      <c r="H35" s="123"/>
      <c r="I35" s="123"/>
    </row>
    <row r="36" spans="1:9" x14ac:dyDescent="0.35">
      <c r="A36" s="119">
        <v>6.4</v>
      </c>
      <c r="B36" s="120" t="str">
        <f>CANTIDADES!C146</f>
        <v>Desmonte cerramiento en malla</v>
      </c>
      <c r="C36" s="30" t="str">
        <f>CANTIDADES!I146</f>
        <v>m2</v>
      </c>
      <c r="D36" s="121">
        <f>CANTIDADES!G150</f>
        <v>80.625</v>
      </c>
      <c r="E36" s="122">
        <f>A.P.U!E417</f>
        <v>22996.496999999999</v>
      </c>
      <c r="F36" s="114">
        <f t="shared" si="2"/>
        <v>1854092.5706249999</v>
      </c>
      <c r="H36" s="123"/>
    </row>
    <row r="37" spans="1:9" x14ac:dyDescent="0.35">
      <c r="A37" s="119">
        <v>6.5</v>
      </c>
      <c r="B37" s="120" t="str">
        <f>CANTIDADES!C152</f>
        <v>Demolición muro mamposteria de ladrillo o bloque</v>
      </c>
      <c r="C37" s="30" t="str">
        <f>[1]CANTIDADES!I147</f>
        <v>m2</v>
      </c>
      <c r="D37" s="121">
        <f>CANTIDADES!G156</f>
        <v>48.375</v>
      </c>
      <c r="E37" s="122">
        <f>A.P.U!E432</f>
        <v>42444.53</v>
      </c>
      <c r="F37" s="114">
        <f t="shared" si="2"/>
        <v>2053254.1387499999</v>
      </c>
      <c r="H37" s="123"/>
    </row>
    <row r="38" spans="1:9" x14ac:dyDescent="0.35">
      <c r="A38" s="119">
        <v>6.6</v>
      </c>
      <c r="B38" s="125" t="str">
        <f>CANTIDADES!C158</f>
        <v>Desmonte concertina diametro 18" sobre muro existente</v>
      </c>
      <c r="C38" s="30" t="str">
        <f>CANTIDADES!I152</f>
        <v>m2</v>
      </c>
      <c r="D38" s="121">
        <f>CANTIDADES!G162</f>
        <v>32.25</v>
      </c>
      <c r="E38" s="122">
        <f>A.P.U!E449</f>
        <v>21242.36</v>
      </c>
      <c r="F38" s="114">
        <f t="shared" si="2"/>
        <v>685066.11</v>
      </c>
    </row>
    <row r="39" spans="1:9" x14ac:dyDescent="0.35">
      <c r="A39" s="119">
        <v>6.7</v>
      </c>
      <c r="B39" s="125" t="str">
        <f>CANTIDADES!C170</f>
        <v>Limpieza y aseo general</v>
      </c>
      <c r="C39" s="30" t="str">
        <f>[1]CANTIDADES!I165</f>
        <v>m2</v>
      </c>
      <c r="D39" s="121">
        <f>CANTIDADES!G174</f>
        <v>32.25</v>
      </c>
      <c r="E39" s="122">
        <f>A.P.U!E473</f>
        <v>5053.1786000000002</v>
      </c>
      <c r="F39" s="114">
        <f t="shared" si="2"/>
        <v>162965.00985</v>
      </c>
    </row>
    <row r="40" spans="1:9" ht="15" thickBot="1" x14ac:dyDescent="0.4">
      <c r="A40" s="119">
        <v>6.8</v>
      </c>
      <c r="B40" s="125" t="str">
        <f>CANTIDADES!C164</f>
        <v>Tecnólogo siso (incluye prestaciones)</v>
      </c>
      <c r="C40" s="30" t="str">
        <f>[1]CANTIDADES!I159</f>
        <v>mes</v>
      </c>
      <c r="D40" s="121">
        <v>1</v>
      </c>
      <c r="E40" s="122">
        <f>A.P.U!E502</f>
        <v>3755295.4433690002</v>
      </c>
      <c r="F40" s="114">
        <f t="shared" si="2"/>
        <v>3755295.4433690002</v>
      </c>
    </row>
    <row r="41" spans="1:9" ht="16" customHeight="1" x14ac:dyDescent="0.35">
      <c r="A41" s="168"/>
      <c r="B41" s="127" t="s">
        <v>276</v>
      </c>
      <c r="C41" s="128"/>
      <c r="D41" s="129"/>
      <c r="E41" s="130"/>
      <c r="F41" s="131">
        <f>SUM(F10:F40)/2</f>
        <v>77742055.52414313</v>
      </c>
      <c r="H41" s="124"/>
    </row>
    <row r="42" spans="1:9" x14ac:dyDescent="0.35">
      <c r="A42" s="168"/>
      <c r="B42" s="132" t="s">
        <v>277</v>
      </c>
      <c r="C42" s="116" t="s">
        <v>147</v>
      </c>
      <c r="D42" s="133">
        <f>'ANÁLISIS A.I.U'!J35</f>
        <v>0.18496271439894843</v>
      </c>
      <c r="E42" s="134"/>
      <c r="F42" s="135">
        <f>F41*D42</f>
        <v>14379381.612699278</v>
      </c>
    </row>
    <row r="43" spans="1:9" x14ac:dyDescent="0.35">
      <c r="A43" s="168"/>
      <c r="B43" s="132" t="s">
        <v>301</v>
      </c>
      <c r="C43" s="116" t="s">
        <v>147</v>
      </c>
      <c r="D43" s="133">
        <v>0.02</v>
      </c>
      <c r="E43" s="134"/>
      <c r="F43" s="135">
        <f>F41*D43</f>
        <v>1554841.1104828627</v>
      </c>
    </row>
    <row r="44" spans="1:9" x14ac:dyDescent="0.35">
      <c r="A44" s="168"/>
      <c r="B44" s="132" t="s">
        <v>278</v>
      </c>
      <c r="C44" s="116" t="s">
        <v>147</v>
      </c>
      <c r="D44" s="133">
        <v>0.08</v>
      </c>
      <c r="E44" s="134"/>
      <c r="F44" s="135">
        <f>F41*D44</f>
        <v>6219364.4419314507</v>
      </c>
      <c r="H44" s="124"/>
    </row>
    <row r="45" spans="1:9" ht="16" thickBot="1" x14ac:dyDescent="0.4">
      <c r="A45" s="169"/>
      <c r="B45" s="170" t="s">
        <v>279</v>
      </c>
      <c r="C45" s="171"/>
      <c r="D45" s="171"/>
      <c r="E45" s="171"/>
      <c r="F45" s="164">
        <f>SUM(F41:F44)</f>
        <v>99895642.689256713</v>
      </c>
      <c r="H45" s="165">
        <v>99895643</v>
      </c>
    </row>
    <row r="46" spans="1:9" x14ac:dyDescent="0.35">
      <c r="H46" s="124"/>
    </row>
    <row r="47" spans="1:9" x14ac:dyDescent="0.35">
      <c r="A47" s="177" t="s">
        <v>281</v>
      </c>
      <c r="B47" s="178"/>
      <c r="C47" s="178"/>
      <c r="D47" s="178"/>
      <c r="E47" s="178"/>
      <c r="F47" s="179"/>
    </row>
    <row r="48" spans="1:9" x14ac:dyDescent="0.35">
      <c r="A48" s="177" t="s">
        <v>282</v>
      </c>
      <c r="B48" s="178"/>
      <c r="C48" s="178"/>
      <c r="D48" s="178"/>
      <c r="E48" s="178"/>
      <c r="F48" s="179"/>
    </row>
    <row r="49" spans="1:6" x14ac:dyDescent="0.35">
      <c r="A49" s="167" t="s">
        <v>283</v>
      </c>
      <c r="B49" s="167"/>
      <c r="C49" s="167"/>
      <c r="D49" s="167"/>
      <c r="E49" s="167"/>
      <c r="F49" s="167"/>
    </row>
    <row r="50" spans="1:6" x14ac:dyDescent="0.35">
      <c r="A50" s="167"/>
      <c r="B50" s="167"/>
      <c r="C50" s="167"/>
      <c r="D50" s="167"/>
      <c r="E50" s="167"/>
      <c r="F50" s="167"/>
    </row>
    <row r="51" spans="1:6" x14ac:dyDescent="0.35">
      <c r="A51" s="166" t="s">
        <v>289</v>
      </c>
      <c r="B51" s="166"/>
      <c r="C51" s="166"/>
      <c r="D51" s="166"/>
      <c r="E51" s="166"/>
      <c r="F51" s="166"/>
    </row>
    <row r="52" spans="1:6" x14ac:dyDescent="0.35">
      <c r="A52" s="166"/>
      <c r="B52" s="166"/>
      <c r="C52" s="166"/>
      <c r="D52" s="166"/>
      <c r="E52" s="166"/>
      <c r="F52" s="166"/>
    </row>
    <row r="53" spans="1:6" x14ac:dyDescent="0.35">
      <c r="A53" s="166"/>
      <c r="B53" s="166"/>
      <c r="C53" s="166"/>
      <c r="D53" s="166"/>
      <c r="E53" s="166"/>
      <c r="F53" s="166"/>
    </row>
    <row r="54" spans="1:6" x14ac:dyDescent="0.35">
      <c r="A54" s="166"/>
      <c r="B54" s="166"/>
      <c r="C54" s="166"/>
      <c r="D54" s="166"/>
      <c r="E54" s="166"/>
      <c r="F54" s="166"/>
    </row>
    <row r="55" spans="1:6" x14ac:dyDescent="0.35">
      <c r="A55" s="166"/>
      <c r="B55" s="166"/>
      <c r="C55" s="166"/>
      <c r="D55" s="166"/>
      <c r="E55" s="166"/>
      <c r="F55" s="166"/>
    </row>
  </sheetData>
  <mergeCells count="14">
    <mergeCell ref="A51:F55"/>
    <mergeCell ref="A49:F50"/>
    <mergeCell ref="A41:A45"/>
    <mergeCell ref="B45:E45"/>
    <mergeCell ref="A1:F1"/>
    <mergeCell ref="A2:F2"/>
    <mergeCell ref="A3:F3"/>
    <mergeCell ref="A4:F4"/>
    <mergeCell ref="A5:F5"/>
    <mergeCell ref="A6:F6"/>
    <mergeCell ref="A7:F7"/>
    <mergeCell ref="A8:F8"/>
    <mergeCell ref="A47:F47"/>
    <mergeCell ref="A48:F48"/>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AE9AD3-D441-4401-A58B-032AB57F42EE}">
  <dimension ref="A1:N174"/>
  <sheetViews>
    <sheetView topLeftCell="A109" zoomScale="96" zoomScaleNormal="96" workbookViewId="0">
      <selection activeCell="L124" sqref="L124"/>
    </sheetView>
  </sheetViews>
  <sheetFormatPr baseColWidth="10" defaultRowHeight="14.5" x14ac:dyDescent="0.35"/>
  <cols>
    <col min="2" max="2" width="20" customWidth="1"/>
    <col min="3" max="3" width="14" customWidth="1"/>
    <col min="4" max="4" width="12.6328125" customWidth="1"/>
    <col min="6" max="6" width="12.08984375" customWidth="1"/>
    <col min="12" max="12" width="13" bestFit="1" customWidth="1"/>
    <col min="14" max="14" width="13" bestFit="1" customWidth="1"/>
  </cols>
  <sheetData>
    <row r="1" spans="1:10" ht="24" thickBot="1" x14ac:dyDescent="0.4">
      <c r="A1" s="195" t="s">
        <v>157</v>
      </c>
      <c r="B1" s="196"/>
      <c r="C1" s="196"/>
      <c r="D1" s="196"/>
      <c r="E1" s="196"/>
      <c r="F1" s="196"/>
      <c r="G1" s="196"/>
      <c r="H1" s="196"/>
      <c r="I1" s="196"/>
      <c r="J1" s="197"/>
    </row>
    <row r="2" spans="1:10" ht="15" thickBot="1" x14ac:dyDescent="0.4">
      <c r="A2" s="198"/>
      <c r="B2" s="199"/>
      <c r="C2" s="199"/>
      <c r="D2" s="199"/>
      <c r="E2" s="199"/>
      <c r="F2" s="199"/>
      <c r="G2" s="199"/>
      <c r="H2" s="199"/>
      <c r="I2" s="199"/>
      <c r="J2" s="200"/>
    </row>
    <row r="3" spans="1:10" ht="24" thickBot="1" x14ac:dyDescent="0.4">
      <c r="A3" s="195" t="s">
        <v>158</v>
      </c>
      <c r="B3" s="196"/>
      <c r="C3" s="196"/>
      <c r="D3" s="196"/>
      <c r="E3" s="196"/>
      <c r="F3" s="196"/>
      <c r="G3" s="196"/>
      <c r="H3" s="196"/>
      <c r="I3" s="196"/>
      <c r="J3" s="197"/>
    </row>
    <row r="4" spans="1:10" x14ac:dyDescent="0.35">
      <c r="A4" s="201"/>
      <c r="B4" s="201"/>
      <c r="C4" s="201"/>
      <c r="D4" s="201"/>
      <c r="E4" s="201"/>
      <c r="F4" s="201"/>
      <c r="G4" s="201"/>
      <c r="H4" s="201"/>
      <c r="I4" s="201"/>
      <c r="J4" s="201"/>
    </row>
    <row r="5" spans="1:10" x14ac:dyDescent="0.35">
      <c r="A5" s="37" t="s">
        <v>159</v>
      </c>
      <c r="B5" s="37"/>
      <c r="C5" s="186" t="s">
        <v>160</v>
      </c>
      <c r="D5" s="186"/>
      <c r="E5" s="186"/>
      <c r="F5" s="186"/>
      <c r="G5" s="186"/>
      <c r="H5" s="37" t="s">
        <v>161</v>
      </c>
      <c r="I5" s="187" t="s">
        <v>66</v>
      </c>
      <c r="J5" s="188"/>
    </row>
    <row r="6" spans="1:10" x14ac:dyDescent="0.35">
      <c r="A6" s="180" t="s">
        <v>162</v>
      </c>
      <c r="B6" s="180" t="s">
        <v>163</v>
      </c>
      <c r="C6" s="180" t="s">
        <v>164</v>
      </c>
      <c r="D6" s="185"/>
      <c r="E6" s="185"/>
      <c r="F6" s="180" t="s">
        <v>165</v>
      </c>
      <c r="G6" s="180" t="s">
        <v>166</v>
      </c>
      <c r="H6" s="180" t="s">
        <v>167</v>
      </c>
      <c r="I6" s="180"/>
      <c r="J6" s="180"/>
    </row>
    <row r="7" spans="1:10" x14ac:dyDescent="0.35">
      <c r="A7" s="185"/>
      <c r="B7" s="185"/>
      <c r="C7" s="38" t="s">
        <v>168</v>
      </c>
      <c r="D7" s="38" t="s">
        <v>169</v>
      </c>
      <c r="E7" s="38" t="s">
        <v>170</v>
      </c>
      <c r="F7" s="185"/>
      <c r="G7" s="185"/>
      <c r="H7" s="180"/>
      <c r="I7" s="180"/>
      <c r="J7" s="180"/>
    </row>
    <row r="8" spans="1:10" x14ac:dyDescent="0.35">
      <c r="A8" s="39"/>
      <c r="B8" s="40" t="s">
        <v>171</v>
      </c>
      <c r="C8" s="41">
        <v>32.25</v>
      </c>
      <c r="D8" s="41">
        <v>0.25</v>
      </c>
      <c r="E8" s="41"/>
      <c r="F8" s="41">
        <f>C8*D8</f>
        <v>8.0625</v>
      </c>
      <c r="G8" s="41">
        <f>+F8</f>
        <v>8.0625</v>
      </c>
      <c r="H8" s="181"/>
      <c r="I8" s="181"/>
      <c r="J8" s="181"/>
    </row>
    <row r="9" spans="1:10" x14ac:dyDescent="0.35">
      <c r="A9" s="182"/>
      <c r="B9" s="183"/>
      <c r="C9" s="184" t="s">
        <v>172</v>
      </c>
      <c r="D9" s="185"/>
      <c r="E9" s="185"/>
      <c r="F9" s="185"/>
      <c r="G9" s="42">
        <f>SUM(F8:F8)</f>
        <v>8.0625</v>
      </c>
      <c r="H9" s="181"/>
      <c r="I9" s="181"/>
      <c r="J9" s="181"/>
    </row>
    <row r="10" spans="1:10" x14ac:dyDescent="0.35">
      <c r="A10" s="36"/>
      <c r="B10" s="36"/>
      <c r="C10" s="36"/>
      <c r="D10" s="36"/>
      <c r="E10" s="36"/>
      <c r="F10" s="36"/>
      <c r="G10" s="36"/>
      <c r="H10" s="36"/>
      <c r="I10" s="36"/>
      <c r="J10" s="36"/>
    </row>
    <row r="11" spans="1:10" x14ac:dyDescent="0.35">
      <c r="A11" s="37" t="s">
        <v>159</v>
      </c>
      <c r="B11" s="37"/>
      <c r="C11" s="186" t="s">
        <v>173</v>
      </c>
      <c r="D11" s="186"/>
      <c r="E11" s="186"/>
      <c r="F11" s="186"/>
      <c r="G11" s="186"/>
      <c r="H11" s="37" t="s">
        <v>161</v>
      </c>
      <c r="I11" s="187" t="s">
        <v>66</v>
      </c>
      <c r="J11" s="188"/>
    </row>
    <row r="12" spans="1:10" x14ac:dyDescent="0.35">
      <c r="A12" s="180" t="s">
        <v>162</v>
      </c>
      <c r="B12" s="180" t="s">
        <v>163</v>
      </c>
      <c r="C12" s="180" t="s">
        <v>164</v>
      </c>
      <c r="D12" s="185"/>
      <c r="E12" s="185"/>
      <c r="F12" s="180" t="s">
        <v>165</v>
      </c>
      <c r="G12" s="180" t="s">
        <v>166</v>
      </c>
      <c r="H12" s="180" t="s">
        <v>167</v>
      </c>
      <c r="I12" s="180"/>
      <c r="J12" s="180"/>
    </row>
    <row r="13" spans="1:10" x14ac:dyDescent="0.35">
      <c r="A13" s="185"/>
      <c r="B13" s="185"/>
      <c r="C13" s="38" t="s">
        <v>168</v>
      </c>
      <c r="D13" s="38" t="s">
        <v>169</v>
      </c>
      <c r="E13" s="38" t="s">
        <v>170</v>
      </c>
      <c r="F13" s="185"/>
      <c r="G13" s="185"/>
      <c r="H13" s="180"/>
      <c r="I13" s="180"/>
      <c r="J13" s="180"/>
    </row>
    <row r="14" spans="1:10" x14ac:dyDescent="0.35">
      <c r="A14" s="39"/>
      <c r="B14" s="40" t="s">
        <v>171</v>
      </c>
      <c r="C14" s="41">
        <f>C8</f>
        <v>32.25</v>
      </c>
      <c r="D14" s="41">
        <v>0.25</v>
      </c>
      <c r="E14" s="41"/>
      <c r="F14" s="41">
        <f>C14*D14</f>
        <v>8.0625</v>
      </c>
      <c r="G14" s="41">
        <f>+F14</f>
        <v>8.0625</v>
      </c>
      <c r="H14" s="181"/>
      <c r="I14" s="181"/>
      <c r="J14" s="181"/>
    </row>
    <row r="15" spans="1:10" x14ac:dyDescent="0.35">
      <c r="A15" s="182"/>
      <c r="B15" s="183"/>
      <c r="C15" s="184" t="s">
        <v>172</v>
      </c>
      <c r="D15" s="185"/>
      <c r="E15" s="185"/>
      <c r="F15" s="185"/>
      <c r="G15" s="42">
        <f>SUM(F14:F14)</f>
        <v>8.0625</v>
      </c>
      <c r="H15" s="181"/>
      <c r="I15" s="181"/>
      <c r="J15" s="181"/>
    </row>
    <row r="16" spans="1:10" x14ac:dyDescent="0.35">
      <c r="A16" s="36"/>
      <c r="B16" s="36"/>
      <c r="C16" s="36"/>
      <c r="D16" s="36"/>
      <c r="E16" s="36"/>
      <c r="F16" s="36"/>
      <c r="G16" s="36"/>
      <c r="H16" s="36"/>
      <c r="I16" s="36"/>
      <c r="J16" s="36"/>
    </row>
    <row r="17" spans="1:10" x14ac:dyDescent="0.35">
      <c r="A17" s="37" t="s">
        <v>159</v>
      </c>
      <c r="B17" s="37"/>
      <c r="C17" s="186" t="s">
        <v>299</v>
      </c>
      <c r="D17" s="186"/>
      <c r="E17" s="186"/>
      <c r="F17" s="186"/>
      <c r="G17" s="186"/>
      <c r="H17" s="37" t="s">
        <v>161</v>
      </c>
      <c r="I17" s="187" t="str">
        <f>'[2]ACTA 01'!C121</f>
        <v>ml</v>
      </c>
      <c r="J17" s="188"/>
    </row>
    <row r="18" spans="1:10" x14ac:dyDescent="0.35">
      <c r="A18" s="180" t="s">
        <v>162</v>
      </c>
      <c r="B18" s="180" t="s">
        <v>163</v>
      </c>
      <c r="C18" s="180" t="s">
        <v>164</v>
      </c>
      <c r="D18" s="185"/>
      <c r="E18" s="185"/>
      <c r="F18" s="180" t="s">
        <v>165</v>
      </c>
      <c r="G18" s="180" t="s">
        <v>166</v>
      </c>
      <c r="H18" s="180" t="s">
        <v>167</v>
      </c>
      <c r="I18" s="180"/>
      <c r="J18" s="180"/>
    </row>
    <row r="19" spans="1:10" x14ac:dyDescent="0.35">
      <c r="A19" s="185"/>
      <c r="B19" s="185"/>
      <c r="C19" s="38" t="s">
        <v>168</v>
      </c>
      <c r="D19" s="38" t="s">
        <v>169</v>
      </c>
      <c r="E19" s="38" t="s">
        <v>170</v>
      </c>
      <c r="F19" s="185"/>
      <c r="G19" s="185"/>
      <c r="H19" s="180"/>
      <c r="I19" s="180"/>
      <c r="J19" s="180"/>
    </row>
    <row r="20" spans="1:10" x14ac:dyDescent="0.35">
      <c r="A20" s="39"/>
      <c r="B20" s="40" t="s">
        <v>171</v>
      </c>
      <c r="C20" s="41">
        <f>C8</f>
        <v>32.25</v>
      </c>
      <c r="D20" s="41">
        <v>0</v>
      </c>
      <c r="E20" s="41">
        <v>2.1</v>
      </c>
      <c r="F20" s="41">
        <f>+C20</f>
        <v>32.25</v>
      </c>
      <c r="G20" s="41">
        <f>+F20</f>
        <v>32.25</v>
      </c>
      <c r="H20" s="181"/>
      <c r="I20" s="181"/>
      <c r="J20" s="181"/>
    </row>
    <row r="21" spans="1:10" x14ac:dyDescent="0.35">
      <c r="A21" s="182"/>
      <c r="B21" s="183"/>
      <c r="C21" s="184" t="s">
        <v>172</v>
      </c>
      <c r="D21" s="185"/>
      <c r="E21" s="185"/>
      <c r="F21" s="185"/>
      <c r="G21" s="42">
        <f>SUM(F20:F20)</f>
        <v>32.25</v>
      </c>
      <c r="H21" s="181"/>
      <c r="I21" s="181"/>
      <c r="J21" s="181"/>
    </row>
    <row r="22" spans="1:10" ht="28.25" customHeight="1" x14ac:dyDescent="0.35">
      <c r="A22" s="194"/>
      <c r="B22" s="194"/>
      <c r="C22" s="194"/>
      <c r="D22" s="194"/>
      <c r="E22" s="194"/>
      <c r="F22" s="194"/>
      <c r="G22" s="194"/>
      <c r="H22" s="194"/>
      <c r="I22" s="194"/>
      <c r="J22" s="194"/>
    </row>
    <row r="23" spans="1:10" x14ac:dyDescent="0.35">
      <c r="A23" s="37" t="s">
        <v>159</v>
      </c>
      <c r="B23" s="37"/>
      <c r="C23" s="186" t="s">
        <v>174</v>
      </c>
      <c r="D23" s="186"/>
      <c r="E23" s="186"/>
      <c r="F23" s="186"/>
      <c r="G23" s="186"/>
      <c r="H23" s="37" t="s">
        <v>161</v>
      </c>
      <c r="I23" s="187" t="s">
        <v>29</v>
      </c>
      <c r="J23" s="188"/>
    </row>
    <row r="24" spans="1:10" x14ac:dyDescent="0.35">
      <c r="A24" s="180" t="s">
        <v>162</v>
      </c>
      <c r="B24" s="180" t="s">
        <v>163</v>
      </c>
      <c r="C24" s="180" t="s">
        <v>164</v>
      </c>
      <c r="D24" s="185"/>
      <c r="E24" s="185"/>
      <c r="F24" s="180" t="s">
        <v>165</v>
      </c>
      <c r="G24" s="180" t="s">
        <v>166</v>
      </c>
      <c r="H24" s="180" t="s">
        <v>167</v>
      </c>
      <c r="I24" s="180"/>
      <c r="J24" s="180"/>
    </row>
    <row r="25" spans="1:10" x14ac:dyDescent="0.35">
      <c r="A25" s="185"/>
      <c r="B25" s="185"/>
      <c r="C25" s="38" t="s">
        <v>168</v>
      </c>
      <c r="D25" s="38" t="s">
        <v>169</v>
      </c>
      <c r="E25" s="38" t="s">
        <v>170</v>
      </c>
      <c r="F25" s="185"/>
      <c r="G25" s="185"/>
      <c r="H25" s="180"/>
      <c r="I25" s="180"/>
      <c r="J25" s="180"/>
    </row>
    <row r="26" spans="1:10" x14ac:dyDescent="0.35">
      <c r="A26" s="39"/>
      <c r="B26" s="40" t="s">
        <v>175</v>
      </c>
      <c r="C26" s="41">
        <f>C20</f>
        <v>32.25</v>
      </c>
      <c r="D26" s="41">
        <v>0.25</v>
      </c>
      <c r="E26" s="41">
        <v>0.4</v>
      </c>
      <c r="F26" s="41">
        <f>C26*D26*E26</f>
        <v>3.2250000000000001</v>
      </c>
      <c r="G26" s="43">
        <f>+F26</f>
        <v>3.2250000000000001</v>
      </c>
      <c r="H26" s="181"/>
      <c r="I26" s="181"/>
      <c r="J26" s="181"/>
    </row>
    <row r="27" spans="1:10" x14ac:dyDescent="0.35">
      <c r="A27" s="39"/>
      <c r="B27" s="44" t="s">
        <v>176</v>
      </c>
      <c r="C27" s="41">
        <f>C26</f>
        <v>32.25</v>
      </c>
      <c r="D27" s="41">
        <v>0.25</v>
      </c>
      <c r="E27" s="41">
        <v>0.45</v>
      </c>
      <c r="F27" s="41">
        <f>C27*D27*E27</f>
        <v>3.6281250000000003</v>
      </c>
      <c r="G27" s="43">
        <f>G26+F27</f>
        <v>6.8531250000000004</v>
      </c>
      <c r="H27" s="181"/>
      <c r="I27" s="181"/>
      <c r="J27" s="181"/>
    </row>
    <row r="28" spans="1:10" ht="30.65" customHeight="1" x14ac:dyDescent="0.35">
      <c r="A28" s="39"/>
      <c r="B28" s="45" t="s">
        <v>177</v>
      </c>
      <c r="C28" s="41">
        <v>12</v>
      </c>
      <c r="D28" s="41">
        <v>0.6</v>
      </c>
      <c r="E28" s="41">
        <v>1.5</v>
      </c>
      <c r="F28" s="41">
        <f>C28*D28*E28</f>
        <v>10.799999999999999</v>
      </c>
      <c r="G28" s="43">
        <f>G27+F28</f>
        <v>17.653124999999999</v>
      </c>
      <c r="H28" s="181"/>
      <c r="I28" s="181"/>
      <c r="J28" s="181"/>
    </row>
    <row r="29" spans="1:10" x14ac:dyDescent="0.35">
      <c r="A29" s="39"/>
      <c r="B29" s="44" t="s">
        <v>178</v>
      </c>
      <c r="C29" s="41">
        <v>9</v>
      </c>
      <c r="D29" s="41">
        <v>1</v>
      </c>
      <c r="E29" s="41">
        <v>0.45</v>
      </c>
      <c r="F29" s="41">
        <f>C29*D29*E29</f>
        <v>4.05</v>
      </c>
      <c r="G29" s="43">
        <f>G28+F29</f>
        <v>21.703125</v>
      </c>
      <c r="H29" s="181"/>
      <c r="I29" s="181"/>
      <c r="J29" s="181"/>
    </row>
    <row r="30" spans="1:10" ht="14.4" customHeight="1" x14ac:dyDescent="0.35">
      <c r="A30" s="182"/>
      <c r="B30" s="183"/>
      <c r="C30" s="184" t="s">
        <v>172</v>
      </c>
      <c r="D30" s="185"/>
      <c r="E30" s="185"/>
      <c r="F30" s="185"/>
      <c r="G30" s="46">
        <f>F26+F27+F28+F29</f>
        <v>21.703125</v>
      </c>
      <c r="H30" s="181"/>
      <c r="I30" s="181"/>
      <c r="J30" s="181"/>
    </row>
    <row r="31" spans="1:10" ht="27" customHeight="1" x14ac:dyDescent="0.35">
      <c r="A31" s="189"/>
      <c r="B31" s="189"/>
      <c r="C31" s="189"/>
      <c r="D31" s="189"/>
      <c r="E31" s="189"/>
      <c r="F31" s="189"/>
      <c r="G31" s="189"/>
      <c r="H31" s="189"/>
      <c r="I31" s="189"/>
      <c r="J31" s="189"/>
    </row>
    <row r="32" spans="1:10" ht="41.4" customHeight="1" x14ac:dyDescent="0.35">
      <c r="A32" s="37" t="s">
        <v>159</v>
      </c>
      <c r="B32" s="37"/>
      <c r="C32" s="186" t="s">
        <v>179</v>
      </c>
      <c r="D32" s="186"/>
      <c r="E32" s="186"/>
      <c r="F32" s="186"/>
      <c r="G32" s="186"/>
      <c r="H32" s="37" t="s">
        <v>161</v>
      </c>
      <c r="I32" s="187" t="s">
        <v>89</v>
      </c>
      <c r="J32" s="188"/>
    </row>
    <row r="33" spans="1:10" x14ac:dyDescent="0.35">
      <c r="A33" s="180" t="s">
        <v>162</v>
      </c>
      <c r="B33" s="180" t="s">
        <v>163</v>
      </c>
      <c r="C33" s="180" t="s">
        <v>164</v>
      </c>
      <c r="D33" s="185"/>
      <c r="E33" s="185"/>
      <c r="F33" s="180" t="s">
        <v>165</v>
      </c>
      <c r="G33" s="180" t="s">
        <v>166</v>
      </c>
      <c r="H33" s="180" t="s">
        <v>167</v>
      </c>
      <c r="I33" s="180"/>
      <c r="J33" s="180"/>
    </row>
    <row r="34" spans="1:10" x14ac:dyDescent="0.35">
      <c r="A34" s="185"/>
      <c r="B34" s="185"/>
      <c r="C34" s="38" t="s">
        <v>290</v>
      </c>
      <c r="D34" s="38"/>
      <c r="E34" s="38"/>
      <c r="F34" s="185"/>
      <c r="G34" s="185"/>
      <c r="H34" s="180"/>
      <c r="I34" s="180"/>
      <c r="J34" s="180"/>
    </row>
    <row r="35" spans="1:10" x14ac:dyDescent="0.35">
      <c r="A35" s="39"/>
      <c r="B35" s="40" t="s">
        <v>291</v>
      </c>
      <c r="C35" s="41">
        <v>1</v>
      </c>
      <c r="D35" s="41"/>
      <c r="E35" s="41"/>
      <c r="F35" s="41">
        <f>C35</f>
        <v>1</v>
      </c>
      <c r="G35" s="43">
        <f>+F35</f>
        <v>1</v>
      </c>
      <c r="H35" s="181"/>
      <c r="I35" s="181"/>
      <c r="J35" s="181"/>
    </row>
    <row r="36" spans="1:10" ht="14.4" customHeight="1" x14ac:dyDescent="0.35">
      <c r="A36" s="182"/>
      <c r="B36" s="183"/>
      <c r="C36" s="184" t="s">
        <v>172</v>
      </c>
      <c r="D36" s="185"/>
      <c r="E36" s="185"/>
      <c r="F36" s="185"/>
      <c r="G36" s="46">
        <f>F35</f>
        <v>1</v>
      </c>
      <c r="H36" s="181"/>
      <c r="I36" s="181"/>
      <c r="J36" s="181"/>
    </row>
    <row r="37" spans="1:10" ht="28.25" customHeight="1" x14ac:dyDescent="0.35">
      <c r="A37" s="189"/>
      <c r="B37" s="189"/>
      <c r="C37" s="189"/>
      <c r="D37" s="189"/>
      <c r="E37" s="189"/>
      <c r="F37" s="189"/>
      <c r="G37" s="189"/>
      <c r="H37" s="189"/>
      <c r="I37" s="189"/>
      <c r="J37" s="189"/>
    </row>
    <row r="38" spans="1:10" x14ac:dyDescent="0.35">
      <c r="A38" s="37" t="s">
        <v>159</v>
      </c>
      <c r="B38" s="37"/>
      <c r="C38" s="186" t="s">
        <v>181</v>
      </c>
      <c r="D38" s="186"/>
      <c r="E38" s="186"/>
      <c r="F38" s="186"/>
      <c r="G38" s="186"/>
      <c r="H38" s="37" t="s">
        <v>161</v>
      </c>
      <c r="I38" s="187" t="s">
        <v>96</v>
      </c>
      <c r="J38" s="188"/>
    </row>
    <row r="39" spans="1:10" x14ac:dyDescent="0.35">
      <c r="A39" s="180" t="s">
        <v>162</v>
      </c>
      <c r="B39" s="180" t="s">
        <v>163</v>
      </c>
      <c r="C39" s="180" t="s">
        <v>164</v>
      </c>
      <c r="D39" s="185"/>
      <c r="E39" s="185"/>
      <c r="F39" s="180" t="s">
        <v>165</v>
      </c>
      <c r="G39" s="180" t="s">
        <v>166</v>
      </c>
      <c r="H39" s="180" t="s">
        <v>167</v>
      </c>
      <c r="I39" s="180"/>
      <c r="J39" s="180"/>
    </row>
    <row r="40" spans="1:10" x14ac:dyDescent="0.35">
      <c r="A40" s="185"/>
      <c r="B40" s="185"/>
      <c r="C40" s="38" t="s">
        <v>182</v>
      </c>
      <c r="D40" s="38" t="s">
        <v>183</v>
      </c>
      <c r="E40" s="38" t="s">
        <v>170</v>
      </c>
      <c r="F40" s="185"/>
      <c r="G40" s="185"/>
      <c r="H40" s="180"/>
      <c r="I40" s="180"/>
      <c r="J40" s="180"/>
    </row>
    <row r="41" spans="1:10" x14ac:dyDescent="0.35">
      <c r="A41" s="39"/>
      <c r="B41" s="40" t="s">
        <v>180</v>
      </c>
      <c r="C41" s="41">
        <f>C29</f>
        <v>9</v>
      </c>
      <c r="D41" s="41">
        <v>0.35</v>
      </c>
      <c r="E41" s="41">
        <v>3.5</v>
      </c>
      <c r="F41" s="41">
        <f>C41*E41</f>
        <v>31.5</v>
      </c>
      <c r="G41" s="43">
        <f>+F41</f>
        <v>31.5</v>
      </c>
      <c r="H41" s="181"/>
      <c r="I41" s="181"/>
      <c r="J41" s="181"/>
    </row>
    <row r="42" spans="1:10" ht="14.4" customHeight="1" x14ac:dyDescent="0.35">
      <c r="A42" s="182"/>
      <c r="B42" s="183"/>
      <c r="C42" s="184" t="s">
        <v>172</v>
      </c>
      <c r="D42" s="185"/>
      <c r="E42" s="185"/>
      <c r="F42" s="185"/>
      <c r="G42" s="46">
        <f>F41</f>
        <v>31.5</v>
      </c>
      <c r="H42" s="181"/>
      <c r="I42" s="181"/>
      <c r="J42" s="181"/>
    </row>
    <row r="43" spans="1:10" ht="26.4" customHeight="1" x14ac:dyDescent="0.35">
      <c r="A43" s="189"/>
      <c r="B43" s="189"/>
      <c r="C43" s="189"/>
      <c r="D43" s="189"/>
      <c r="E43" s="189"/>
      <c r="F43" s="189"/>
      <c r="G43" s="189"/>
      <c r="H43" s="189"/>
      <c r="I43" s="189"/>
      <c r="J43" s="189"/>
    </row>
    <row r="44" spans="1:10" x14ac:dyDescent="0.35">
      <c r="A44" s="37" t="s">
        <v>159</v>
      </c>
      <c r="B44" s="37"/>
      <c r="C44" s="186" t="s">
        <v>184</v>
      </c>
      <c r="D44" s="186"/>
      <c r="E44" s="186"/>
      <c r="F44" s="186"/>
      <c r="G44" s="186"/>
      <c r="H44" s="37" t="s">
        <v>161</v>
      </c>
      <c r="I44" s="187" t="s">
        <v>29</v>
      </c>
      <c r="J44" s="188"/>
    </row>
    <row r="45" spans="1:10" x14ac:dyDescent="0.35">
      <c r="A45" s="180" t="s">
        <v>162</v>
      </c>
      <c r="B45" s="180" t="s">
        <v>163</v>
      </c>
      <c r="C45" s="180" t="s">
        <v>164</v>
      </c>
      <c r="D45" s="185"/>
      <c r="E45" s="185"/>
      <c r="F45" s="180" t="s">
        <v>165</v>
      </c>
      <c r="G45" s="180" t="s">
        <v>166</v>
      </c>
      <c r="H45" s="180" t="s">
        <v>167</v>
      </c>
      <c r="I45" s="180"/>
      <c r="J45" s="180"/>
    </row>
    <row r="46" spans="1:10" x14ac:dyDescent="0.35">
      <c r="A46" s="185"/>
      <c r="B46" s="185"/>
      <c r="C46" s="38" t="s">
        <v>182</v>
      </c>
      <c r="D46" s="38" t="s">
        <v>169</v>
      </c>
      <c r="E46" s="38" t="s">
        <v>170</v>
      </c>
      <c r="F46" s="185"/>
      <c r="G46" s="185"/>
      <c r="H46" s="180"/>
      <c r="I46" s="180"/>
      <c r="J46" s="180"/>
    </row>
    <row r="47" spans="1:10" x14ac:dyDescent="0.35">
      <c r="A47" s="39"/>
      <c r="B47" s="40" t="s">
        <v>176</v>
      </c>
      <c r="C47" s="41">
        <f>C20</f>
        <v>32.25</v>
      </c>
      <c r="D47" s="41">
        <v>0.25</v>
      </c>
      <c r="E47" s="41">
        <v>0.1</v>
      </c>
      <c r="F47" s="41">
        <f>C47*E47*D47</f>
        <v>0.80625000000000002</v>
      </c>
      <c r="G47" s="43">
        <f>+F47</f>
        <v>0.80625000000000002</v>
      </c>
      <c r="H47" s="181"/>
      <c r="I47" s="181"/>
      <c r="J47" s="181"/>
    </row>
    <row r="48" spans="1:10" ht="29" x14ac:dyDescent="0.35">
      <c r="A48" s="39"/>
      <c r="B48" s="148" t="s">
        <v>177</v>
      </c>
      <c r="C48" s="41">
        <f>C28</f>
        <v>12</v>
      </c>
      <c r="D48" s="48">
        <v>0.6</v>
      </c>
      <c r="E48" s="41">
        <v>1.1000000000000001</v>
      </c>
      <c r="F48" s="41">
        <f>C48*E48*D48</f>
        <v>7.92</v>
      </c>
      <c r="G48" s="43">
        <f>G47+F48</f>
        <v>8.7262500000000003</v>
      </c>
      <c r="H48" s="181"/>
      <c r="I48" s="181"/>
      <c r="J48" s="181"/>
    </row>
    <row r="49" spans="1:12" x14ac:dyDescent="0.35">
      <c r="A49" s="182"/>
      <c r="B49" s="183"/>
      <c r="C49" s="184" t="s">
        <v>172</v>
      </c>
      <c r="D49" s="185"/>
      <c r="E49" s="185"/>
      <c r="F49" s="185"/>
      <c r="G49" s="46">
        <f>F48+F47</f>
        <v>8.7262500000000003</v>
      </c>
      <c r="H49" s="181"/>
      <c r="I49" s="181"/>
      <c r="J49" s="181"/>
    </row>
    <row r="50" spans="1:12" s="49" customFormat="1" ht="28.25" customHeight="1" x14ac:dyDescent="0.35">
      <c r="A50" s="193"/>
      <c r="B50" s="193"/>
      <c r="C50" s="193"/>
      <c r="D50" s="193"/>
      <c r="E50" s="193"/>
      <c r="F50" s="193"/>
      <c r="G50" s="193"/>
      <c r="H50" s="193"/>
      <c r="I50" s="193"/>
      <c r="J50" s="193"/>
      <c r="L50"/>
    </row>
    <row r="51" spans="1:12" x14ac:dyDescent="0.35">
      <c r="A51" s="37" t="s">
        <v>159</v>
      </c>
      <c r="B51" s="37"/>
      <c r="C51" s="186" t="s">
        <v>185</v>
      </c>
      <c r="D51" s="186"/>
      <c r="E51" s="186"/>
      <c r="F51" s="186"/>
      <c r="G51" s="186"/>
      <c r="H51" s="37" t="s">
        <v>161</v>
      </c>
      <c r="I51" s="187" t="s">
        <v>29</v>
      </c>
      <c r="J51" s="188"/>
    </row>
    <row r="52" spans="1:12" x14ac:dyDescent="0.35">
      <c r="A52" s="180" t="s">
        <v>162</v>
      </c>
      <c r="B52" s="180" t="s">
        <v>163</v>
      </c>
      <c r="C52" s="180" t="s">
        <v>164</v>
      </c>
      <c r="D52" s="185"/>
      <c r="E52" s="185"/>
      <c r="F52" s="180" t="s">
        <v>165</v>
      </c>
      <c r="G52" s="180" t="s">
        <v>166</v>
      </c>
      <c r="H52" s="180" t="s">
        <v>167</v>
      </c>
      <c r="I52" s="180"/>
      <c r="J52" s="180"/>
    </row>
    <row r="53" spans="1:12" x14ac:dyDescent="0.35">
      <c r="A53" s="185"/>
      <c r="B53" s="185"/>
      <c r="C53" s="38" t="s">
        <v>186</v>
      </c>
      <c r="D53" s="38" t="s">
        <v>187</v>
      </c>
      <c r="E53" s="38"/>
      <c r="F53" s="185"/>
      <c r="G53" s="185"/>
      <c r="H53" s="180"/>
      <c r="I53" s="180"/>
      <c r="J53" s="180"/>
    </row>
    <row r="54" spans="1:12" x14ac:dyDescent="0.35">
      <c r="A54" s="39"/>
      <c r="B54" s="40" t="s">
        <v>175</v>
      </c>
      <c r="C54" s="41">
        <f>G26</f>
        <v>3.2250000000000001</v>
      </c>
      <c r="D54" s="41">
        <v>1.3</v>
      </c>
      <c r="E54" s="41"/>
      <c r="F54" s="41">
        <f>C54*D54</f>
        <v>4.1924999999999999</v>
      </c>
      <c r="G54" s="43">
        <f>+F54</f>
        <v>4.1924999999999999</v>
      </c>
      <c r="H54" s="181"/>
      <c r="I54" s="181"/>
      <c r="J54" s="181"/>
    </row>
    <row r="55" spans="1:12" x14ac:dyDescent="0.35">
      <c r="A55" s="39"/>
      <c r="B55" s="44" t="s">
        <v>176</v>
      </c>
      <c r="C55" s="41">
        <f>F27</f>
        <v>3.6281250000000003</v>
      </c>
      <c r="D55" s="41">
        <v>1.3</v>
      </c>
      <c r="E55" s="41"/>
      <c r="F55" s="41">
        <f>C55*D55</f>
        <v>4.7165625000000002</v>
      </c>
      <c r="G55" s="43">
        <f>G54+F55</f>
        <v>8.909062500000001</v>
      </c>
      <c r="H55" s="181"/>
      <c r="I55" s="181"/>
      <c r="J55" s="181"/>
    </row>
    <row r="56" spans="1:12" ht="29" x14ac:dyDescent="0.35">
      <c r="A56" s="39"/>
      <c r="B56" s="45" t="s">
        <v>177</v>
      </c>
      <c r="C56" s="41">
        <f>C48</f>
        <v>12</v>
      </c>
      <c r="D56" s="41">
        <v>1.3</v>
      </c>
      <c r="E56" s="41"/>
      <c r="F56" s="41">
        <f>C56*D56</f>
        <v>15.600000000000001</v>
      </c>
      <c r="G56" s="43">
        <f t="shared" ref="G56:G59" si="0">G55+F56</f>
        <v>24.509062500000002</v>
      </c>
      <c r="H56" s="181"/>
      <c r="I56" s="181"/>
      <c r="J56" s="181"/>
    </row>
    <row r="57" spans="1:12" x14ac:dyDescent="0.35">
      <c r="A57" s="39"/>
      <c r="B57" s="40" t="s">
        <v>178</v>
      </c>
      <c r="C57" s="41">
        <f>F29</f>
        <v>4.05</v>
      </c>
      <c r="D57" s="41">
        <v>1.3</v>
      </c>
      <c r="E57" s="41"/>
      <c r="F57" s="41">
        <f>C57*D57</f>
        <v>5.2649999999999997</v>
      </c>
      <c r="G57" s="43">
        <f t="shared" si="0"/>
        <v>29.774062500000003</v>
      </c>
      <c r="H57" s="181"/>
      <c r="I57" s="181"/>
      <c r="J57" s="181"/>
    </row>
    <row r="58" spans="1:12" x14ac:dyDescent="0.35">
      <c r="A58" s="39"/>
      <c r="B58" s="40" t="s">
        <v>188</v>
      </c>
      <c r="C58" s="41">
        <f>C41</f>
        <v>9</v>
      </c>
      <c r="D58" s="41">
        <v>1.3</v>
      </c>
      <c r="E58" s="41"/>
      <c r="F58" s="41">
        <f>C58*D58</f>
        <v>11.700000000000001</v>
      </c>
      <c r="G58" s="43">
        <f t="shared" si="0"/>
        <v>41.474062500000002</v>
      </c>
      <c r="H58" s="181"/>
      <c r="I58" s="181"/>
      <c r="J58" s="181"/>
    </row>
    <row r="59" spans="1:12" x14ac:dyDescent="0.35">
      <c r="A59" s="39"/>
      <c r="B59" s="40" t="s">
        <v>189</v>
      </c>
      <c r="C59" s="145">
        <v>13</v>
      </c>
      <c r="D59" s="41">
        <v>0</v>
      </c>
      <c r="E59" s="41"/>
      <c r="F59" s="41">
        <f>C59</f>
        <v>13</v>
      </c>
      <c r="G59" s="43">
        <f t="shared" si="0"/>
        <v>54.474062500000002</v>
      </c>
      <c r="H59" s="181"/>
      <c r="I59" s="181"/>
      <c r="J59" s="181"/>
    </row>
    <row r="60" spans="1:12" ht="14.4" customHeight="1" x14ac:dyDescent="0.35">
      <c r="A60" s="182"/>
      <c r="B60" s="183"/>
      <c r="C60" s="184" t="s">
        <v>172</v>
      </c>
      <c r="D60" s="185"/>
      <c r="E60" s="185"/>
      <c r="F60" s="185"/>
      <c r="G60" s="46">
        <f>F54+F55+F57+F58+F59+F56</f>
        <v>54.474062500000002</v>
      </c>
      <c r="H60" s="181"/>
      <c r="I60" s="181"/>
      <c r="J60" s="181"/>
    </row>
    <row r="61" spans="1:12" ht="22.25" customHeight="1" x14ac:dyDescent="0.35">
      <c r="A61" s="189"/>
      <c r="B61" s="189"/>
      <c r="C61" s="189"/>
      <c r="D61" s="189"/>
      <c r="E61" s="189"/>
      <c r="F61" s="189"/>
      <c r="G61" s="189"/>
      <c r="H61" s="189"/>
      <c r="I61" s="189"/>
      <c r="J61" s="189"/>
    </row>
    <row r="62" spans="1:12" x14ac:dyDescent="0.35">
      <c r="A62" s="37" t="s">
        <v>159</v>
      </c>
      <c r="B62" s="37"/>
      <c r="C62" s="186" t="s">
        <v>190</v>
      </c>
      <c r="D62" s="186"/>
      <c r="E62" s="186"/>
      <c r="F62" s="186"/>
      <c r="G62" s="186"/>
      <c r="H62" s="37" t="s">
        <v>161</v>
      </c>
      <c r="I62" s="187" t="s">
        <v>29</v>
      </c>
      <c r="J62" s="188"/>
    </row>
    <row r="63" spans="1:12" x14ac:dyDescent="0.35">
      <c r="A63" s="180" t="s">
        <v>162</v>
      </c>
      <c r="B63" s="180" t="s">
        <v>163</v>
      </c>
      <c r="C63" s="180" t="s">
        <v>164</v>
      </c>
      <c r="D63" s="185"/>
      <c r="E63" s="185"/>
      <c r="F63" s="180" t="s">
        <v>165</v>
      </c>
      <c r="G63" s="180" t="s">
        <v>166</v>
      </c>
      <c r="H63" s="180" t="s">
        <v>167</v>
      </c>
      <c r="I63" s="180"/>
      <c r="J63" s="180"/>
    </row>
    <row r="64" spans="1:12" x14ac:dyDescent="0.35">
      <c r="A64" s="185"/>
      <c r="B64" s="185"/>
      <c r="C64" s="38" t="s">
        <v>186</v>
      </c>
      <c r="D64" s="38" t="s">
        <v>187</v>
      </c>
      <c r="E64" s="38"/>
      <c r="F64" s="185"/>
      <c r="G64" s="185"/>
      <c r="H64" s="180"/>
      <c r="I64" s="180"/>
      <c r="J64" s="180"/>
    </row>
    <row r="65" spans="1:10" x14ac:dyDescent="0.35">
      <c r="A65" s="39"/>
      <c r="B65" s="40" t="s">
        <v>175</v>
      </c>
      <c r="C65" s="41">
        <f t="shared" ref="C65:C70" si="1">C54</f>
        <v>3.2250000000000001</v>
      </c>
      <c r="D65" s="41">
        <v>1.3</v>
      </c>
      <c r="E65" s="41"/>
      <c r="F65" s="41">
        <f>C65*D65</f>
        <v>4.1924999999999999</v>
      </c>
      <c r="G65" s="43">
        <f>+F65</f>
        <v>4.1924999999999999</v>
      </c>
      <c r="H65" s="181"/>
      <c r="I65" s="181"/>
      <c r="J65" s="181"/>
    </row>
    <row r="66" spans="1:10" x14ac:dyDescent="0.35">
      <c r="A66" s="39"/>
      <c r="B66" s="44" t="s">
        <v>176</v>
      </c>
      <c r="C66" s="41">
        <f t="shared" si="1"/>
        <v>3.6281250000000003</v>
      </c>
      <c r="D66" s="41">
        <v>1.3</v>
      </c>
      <c r="E66" s="41"/>
      <c r="F66" s="41">
        <f t="shared" ref="F66:F69" si="2">C66*D66</f>
        <v>4.7165625000000002</v>
      </c>
      <c r="G66" s="43">
        <f>G65+F66</f>
        <v>8.909062500000001</v>
      </c>
      <c r="H66" s="181"/>
      <c r="I66" s="181"/>
      <c r="J66" s="181"/>
    </row>
    <row r="67" spans="1:10" ht="29" x14ac:dyDescent="0.35">
      <c r="A67" s="39"/>
      <c r="B67" s="45" t="s">
        <v>177</v>
      </c>
      <c r="C67" s="41">
        <f t="shared" si="1"/>
        <v>12</v>
      </c>
      <c r="D67" s="41">
        <v>1.3</v>
      </c>
      <c r="E67" s="41">
        <f>F48</f>
        <v>7.92</v>
      </c>
      <c r="F67" s="41">
        <f>(C67*D67)-E67</f>
        <v>7.6800000000000015</v>
      </c>
      <c r="G67" s="43">
        <f t="shared" ref="G67:G70" si="3">G66+F67</f>
        <v>16.589062500000004</v>
      </c>
      <c r="H67" s="181"/>
      <c r="I67" s="181"/>
      <c r="J67" s="181"/>
    </row>
    <row r="68" spans="1:10" x14ac:dyDescent="0.35">
      <c r="A68" s="39"/>
      <c r="B68" s="44" t="s">
        <v>178</v>
      </c>
      <c r="C68" s="41">
        <f t="shared" si="1"/>
        <v>4.05</v>
      </c>
      <c r="D68" s="41">
        <v>1.3</v>
      </c>
      <c r="E68" s="41"/>
      <c r="F68" s="41">
        <f t="shared" si="2"/>
        <v>5.2649999999999997</v>
      </c>
      <c r="G68" s="43">
        <f t="shared" si="3"/>
        <v>21.854062500000005</v>
      </c>
      <c r="H68" s="181"/>
      <c r="I68" s="181"/>
      <c r="J68" s="181"/>
    </row>
    <row r="69" spans="1:10" x14ac:dyDescent="0.35">
      <c r="A69" s="39"/>
      <c r="B69" s="44" t="s">
        <v>188</v>
      </c>
      <c r="C69" s="41">
        <f t="shared" si="1"/>
        <v>9</v>
      </c>
      <c r="D69" s="41">
        <v>1.3</v>
      </c>
      <c r="E69" s="41"/>
      <c r="F69" s="41">
        <f t="shared" si="2"/>
        <v>11.700000000000001</v>
      </c>
      <c r="G69" s="43">
        <f t="shared" si="3"/>
        <v>33.554062500000008</v>
      </c>
      <c r="H69" s="181"/>
      <c r="I69" s="181"/>
      <c r="J69" s="181"/>
    </row>
    <row r="70" spans="1:10" x14ac:dyDescent="0.35">
      <c r="A70" s="39"/>
      <c r="B70" s="40" t="s">
        <v>189</v>
      </c>
      <c r="C70" s="41">
        <f t="shared" si="1"/>
        <v>13</v>
      </c>
      <c r="D70" s="41">
        <v>0</v>
      </c>
      <c r="E70" s="41"/>
      <c r="F70" s="41">
        <f>C70</f>
        <v>13</v>
      </c>
      <c r="G70" s="43">
        <f t="shared" si="3"/>
        <v>46.554062500000008</v>
      </c>
      <c r="H70" s="181"/>
      <c r="I70" s="181"/>
      <c r="J70" s="181"/>
    </row>
    <row r="71" spans="1:10" ht="14.4" customHeight="1" x14ac:dyDescent="0.35">
      <c r="A71" s="182"/>
      <c r="B71" s="183"/>
      <c r="C71" s="184" t="s">
        <v>172</v>
      </c>
      <c r="D71" s="185"/>
      <c r="E71" s="185"/>
      <c r="F71" s="185"/>
      <c r="G71" s="46">
        <f>F65+F66+F68++F67+F69+F70</f>
        <v>46.554062500000008</v>
      </c>
      <c r="H71" s="181"/>
      <c r="I71" s="181"/>
      <c r="J71" s="181"/>
    </row>
    <row r="72" spans="1:10" ht="28.75" customHeight="1" x14ac:dyDescent="0.35">
      <c r="A72" s="189"/>
      <c r="B72" s="189"/>
      <c r="C72" s="189"/>
      <c r="D72" s="189"/>
      <c r="E72" s="189"/>
      <c r="F72" s="189"/>
      <c r="G72" s="189"/>
      <c r="H72" s="189"/>
      <c r="I72" s="189"/>
      <c r="J72" s="189"/>
    </row>
    <row r="73" spans="1:10" x14ac:dyDescent="0.35">
      <c r="A73" s="37" t="s">
        <v>159</v>
      </c>
      <c r="B73" s="37"/>
      <c r="C73" s="186" t="s">
        <v>191</v>
      </c>
      <c r="D73" s="186"/>
      <c r="E73" s="186"/>
      <c r="F73" s="186"/>
      <c r="G73" s="186"/>
      <c r="H73" s="37" t="s">
        <v>161</v>
      </c>
      <c r="I73" s="187" t="s">
        <v>96</v>
      </c>
      <c r="J73" s="188"/>
    </row>
    <row r="74" spans="1:10" x14ac:dyDescent="0.35">
      <c r="A74" s="180" t="s">
        <v>162</v>
      </c>
      <c r="B74" s="180" t="s">
        <v>163</v>
      </c>
      <c r="C74" s="180" t="s">
        <v>164</v>
      </c>
      <c r="D74" s="185"/>
      <c r="E74" s="185"/>
      <c r="F74" s="180" t="s">
        <v>165</v>
      </c>
      <c r="G74" s="180" t="s">
        <v>166</v>
      </c>
      <c r="H74" s="180" t="s">
        <v>167</v>
      </c>
      <c r="I74" s="180"/>
      <c r="J74" s="180"/>
    </row>
    <row r="75" spans="1:10" x14ac:dyDescent="0.35">
      <c r="A75" s="185"/>
      <c r="B75" s="185"/>
      <c r="C75" s="38" t="s">
        <v>182</v>
      </c>
      <c r="D75" s="38" t="s">
        <v>169</v>
      </c>
      <c r="E75" s="38" t="s">
        <v>170</v>
      </c>
      <c r="F75" s="185"/>
      <c r="G75" s="185"/>
      <c r="H75" s="180"/>
      <c r="I75" s="180"/>
      <c r="J75" s="180"/>
    </row>
    <row r="76" spans="1:10" x14ac:dyDescent="0.35">
      <c r="A76" s="39"/>
      <c r="B76" s="40" t="s">
        <v>180</v>
      </c>
      <c r="C76" s="41">
        <f>C41</f>
        <v>9</v>
      </c>
      <c r="D76" s="41">
        <v>0.35</v>
      </c>
      <c r="E76" s="41">
        <v>3.5</v>
      </c>
      <c r="F76" s="41">
        <f>C76*E76</f>
        <v>31.5</v>
      </c>
      <c r="G76" s="43">
        <f>+F76</f>
        <v>31.5</v>
      </c>
      <c r="H76" s="181" t="s">
        <v>295</v>
      </c>
      <c r="I76" s="181"/>
      <c r="J76" s="181"/>
    </row>
    <row r="77" spans="1:10" ht="14.4" customHeight="1" x14ac:dyDescent="0.35">
      <c r="A77" s="182"/>
      <c r="B77" s="183"/>
      <c r="C77" s="184" t="s">
        <v>172</v>
      </c>
      <c r="D77" s="185"/>
      <c r="E77" s="185"/>
      <c r="F77" s="185"/>
      <c r="G77" s="46">
        <f>F76</f>
        <v>31.5</v>
      </c>
      <c r="H77" s="181"/>
      <c r="I77" s="181"/>
      <c r="J77" s="181"/>
    </row>
    <row r="78" spans="1:10" ht="28.25" customHeight="1" x14ac:dyDescent="0.35">
      <c r="A78" s="189"/>
      <c r="B78" s="189"/>
      <c r="C78" s="189"/>
      <c r="D78" s="189"/>
      <c r="E78" s="189"/>
      <c r="F78" s="189"/>
      <c r="G78" s="189"/>
      <c r="H78" s="189"/>
      <c r="I78" s="189"/>
      <c r="J78" s="189"/>
    </row>
    <row r="79" spans="1:10" x14ac:dyDescent="0.35">
      <c r="A79" s="37" t="s">
        <v>159</v>
      </c>
      <c r="B79" s="37"/>
      <c r="C79" s="186" t="s">
        <v>192</v>
      </c>
      <c r="D79" s="186"/>
      <c r="E79" s="186"/>
      <c r="F79" s="186"/>
      <c r="G79" s="186"/>
      <c r="H79" s="37" t="s">
        <v>161</v>
      </c>
      <c r="I79" s="187" t="s">
        <v>29</v>
      </c>
      <c r="J79" s="188"/>
    </row>
    <row r="80" spans="1:10" x14ac:dyDescent="0.35">
      <c r="A80" s="180" t="s">
        <v>162</v>
      </c>
      <c r="B80" s="180" t="s">
        <v>163</v>
      </c>
      <c r="C80" s="180" t="s">
        <v>164</v>
      </c>
      <c r="D80" s="185"/>
      <c r="E80" s="185"/>
      <c r="F80" s="180" t="s">
        <v>165</v>
      </c>
      <c r="G80" s="180" t="s">
        <v>166</v>
      </c>
      <c r="H80" s="180" t="s">
        <v>167</v>
      </c>
      <c r="I80" s="180"/>
      <c r="J80" s="180"/>
    </row>
    <row r="81" spans="1:12" x14ac:dyDescent="0.35">
      <c r="A81" s="185"/>
      <c r="B81" s="185"/>
      <c r="C81" s="38" t="s">
        <v>193</v>
      </c>
      <c r="D81" s="38" t="s">
        <v>292</v>
      </c>
      <c r="E81" s="38" t="s">
        <v>170</v>
      </c>
      <c r="F81" s="185"/>
      <c r="G81" s="185"/>
      <c r="H81" s="180"/>
      <c r="I81" s="180"/>
      <c r="J81" s="180"/>
    </row>
    <row r="82" spans="1:12" x14ac:dyDescent="0.35">
      <c r="A82" s="39"/>
      <c r="B82" s="40" t="s">
        <v>176</v>
      </c>
      <c r="C82" s="41">
        <f>C27</f>
        <v>32.25</v>
      </c>
      <c r="D82" s="41">
        <f>C82*0.3</f>
        <v>9.6749999999999989</v>
      </c>
      <c r="E82" s="41">
        <v>0.04</v>
      </c>
      <c r="F82" s="41">
        <f>D82*E82</f>
        <v>0.38699999999999996</v>
      </c>
      <c r="G82" s="41">
        <f>+F82</f>
        <v>0.38699999999999996</v>
      </c>
      <c r="H82" s="181"/>
      <c r="I82" s="181"/>
      <c r="J82" s="181"/>
    </row>
    <row r="83" spans="1:12" x14ac:dyDescent="0.35">
      <c r="A83" s="39"/>
      <c r="B83" s="40" t="s">
        <v>178</v>
      </c>
      <c r="C83" s="41">
        <f>C29</f>
        <v>9</v>
      </c>
      <c r="D83" s="41">
        <v>1</v>
      </c>
      <c r="E83" s="41">
        <v>0.04</v>
      </c>
      <c r="F83" s="41">
        <f>D83*E83</f>
        <v>0.04</v>
      </c>
      <c r="G83" s="41">
        <f>G82+F83</f>
        <v>0.42699999999999994</v>
      </c>
      <c r="H83" s="181"/>
      <c r="I83" s="181"/>
      <c r="J83" s="181"/>
    </row>
    <row r="84" spans="1:12" ht="14.4" customHeight="1" x14ac:dyDescent="0.35">
      <c r="A84" s="182"/>
      <c r="B84" s="183"/>
      <c r="C84" s="184" t="s">
        <v>172</v>
      </c>
      <c r="D84" s="185"/>
      <c r="E84" s="185"/>
      <c r="F84" s="185"/>
      <c r="G84" s="42">
        <f>F82+F83</f>
        <v>0.42699999999999994</v>
      </c>
      <c r="H84" s="181"/>
      <c r="I84" s="181"/>
      <c r="J84" s="181"/>
    </row>
    <row r="85" spans="1:12" ht="25.25" customHeight="1" x14ac:dyDescent="0.35">
      <c r="A85" s="189"/>
      <c r="B85" s="189"/>
      <c r="C85" s="189"/>
      <c r="D85" s="189"/>
      <c r="E85" s="189"/>
      <c r="F85" s="189"/>
      <c r="G85" s="189"/>
      <c r="H85" s="189"/>
      <c r="I85" s="189"/>
      <c r="J85" s="189"/>
    </row>
    <row r="86" spans="1:12" x14ac:dyDescent="0.35">
      <c r="A86" s="37" t="s">
        <v>159</v>
      </c>
      <c r="B86" s="37"/>
      <c r="C86" s="186" t="s">
        <v>194</v>
      </c>
      <c r="D86" s="186"/>
      <c r="E86" s="186"/>
      <c r="F86" s="186"/>
      <c r="G86" s="186"/>
      <c r="H86" s="37" t="s">
        <v>161</v>
      </c>
      <c r="I86" s="187" t="s">
        <v>29</v>
      </c>
      <c r="J86" s="188"/>
    </row>
    <row r="87" spans="1:12" x14ac:dyDescent="0.35">
      <c r="A87" s="180" t="s">
        <v>162</v>
      </c>
      <c r="B87" s="180" t="s">
        <v>163</v>
      </c>
      <c r="C87" s="180" t="s">
        <v>164</v>
      </c>
      <c r="D87" s="185"/>
      <c r="E87" s="185"/>
      <c r="F87" s="180" t="s">
        <v>165</v>
      </c>
      <c r="G87" s="180" t="s">
        <v>166</v>
      </c>
      <c r="H87" s="180" t="s">
        <v>167</v>
      </c>
      <c r="I87" s="180"/>
      <c r="J87" s="180"/>
    </row>
    <row r="88" spans="1:12" x14ac:dyDescent="0.35">
      <c r="A88" s="185"/>
      <c r="B88" s="185"/>
      <c r="C88" s="38" t="s">
        <v>193</v>
      </c>
      <c r="D88" s="38" t="s">
        <v>292</v>
      </c>
      <c r="E88" s="38" t="s">
        <v>170</v>
      </c>
      <c r="F88" s="185"/>
      <c r="G88" s="185"/>
      <c r="H88" s="180"/>
      <c r="I88" s="180"/>
      <c r="J88" s="180"/>
    </row>
    <row r="89" spans="1:12" x14ac:dyDescent="0.35">
      <c r="A89" s="39"/>
      <c r="B89" s="40" t="s">
        <v>178</v>
      </c>
      <c r="C89" s="41">
        <f>C83</f>
        <v>9</v>
      </c>
      <c r="D89" s="41">
        <f>0.95*0.95</f>
        <v>0.90249999999999997</v>
      </c>
      <c r="E89" s="41">
        <v>0.45</v>
      </c>
      <c r="F89" s="41">
        <f>D89*E89*C89</f>
        <v>3.655125</v>
      </c>
      <c r="G89" s="41">
        <f>+F89</f>
        <v>3.655125</v>
      </c>
      <c r="H89" s="181"/>
      <c r="I89" s="181"/>
      <c r="J89" s="181"/>
      <c r="L89" s="49"/>
    </row>
    <row r="90" spans="1:12" x14ac:dyDescent="0.35">
      <c r="A90" s="182"/>
      <c r="B90" s="183"/>
      <c r="C90" s="184" t="s">
        <v>172</v>
      </c>
      <c r="D90" s="185"/>
      <c r="E90" s="185"/>
      <c r="F90" s="185"/>
      <c r="G90" s="42">
        <f>SUM(F89:F89)</f>
        <v>3.655125</v>
      </c>
      <c r="H90" s="181"/>
      <c r="I90" s="181"/>
      <c r="J90" s="181"/>
    </row>
    <row r="92" spans="1:12" x14ac:dyDescent="0.35">
      <c r="A92" s="37" t="s">
        <v>159</v>
      </c>
      <c r="B92" s="37"/>
      <c r="C92" s="186" t="s">
        <v>195</v>
      </c>
      <c r="D92" s="186"/>
      <c r="E92" s="186"/>
      <c r="F92" s="186"/>
      <c r="G92" s="186"/>
      <c r="H92" s="37" t="s">
        <v>161</v>
      </c>
      <c r="I92" s="187" t="s">
        <v>96</v>
      </c>
      <c r="J92" s="188"/>
    </row>
    <row r="93" spans="1:12" x14ac:dyDescent="0.35">
      <c r="A93" s="180" t="s">
        <v>162</v>
      </c>
      <c r="B93" s="180" t="s">
        <v>163</v>
      </c>
      <c r="C93" s="180" t="s">
        <v>164</v>
      </c>
      <c r="D93" s="185"/>
      <c r="E93" s="185"/>
      <c r="F93" s="180" t="s">
        <v>165</v>
      </c>
      <c r="G93" s="180" t="s">
        <v>166</v>
      </c>
      <c r="H93" s="180" t="s">
        <v>167</v>
      </c>
      <c r="I93" s="180"/>
      <c r="J93" s="180"/>
    </row>
    <row r="94" spans="1:12" x14ac:dyDescent="0.35">
      <c r="A94" s="185"/>
      <c r="B94" s="185"/>
      <c r="C94" s="38" t="s">
        <v>168</v>
      </c>
      <c r="D94" s="38" t="s">
        <v>169</v>
      </c>
      <c r="E94" s="38" t="s">
        <v>170</v>
      </c>
      <c r="F94" s="185"/>
      <c r="G94" s="185"/>
      <c r="H94" s="180"/>
      <c r="I94" s="180"/>
      <c r="J94" s="180"/>
    </row>
    <row r="95" spans="1:12" x14ac:dyDescent="0.35">
      <c r="A95" s="39"/>
      <c r="B95" s="40" t="s">
        <v>176</v>
      </c>
      <c r="C95" s="41">
        <f>C82</f>
        <v>32.25</v>
      </c>
      <c r="D95" s="41">
        <v>0.3</v>
      </c>
      <c r="E95" s="41">
        <v>0.35</v>
      </c>
      <c r="F95" s="41">
        <f>C95</f>
        <v>32.25</v>
      </c>
      <c r="G95" s="41">
        <f>+F95</f>
        <v>32.25</v>
      </c>
      <c r="H95" s="181"/>
      <c r="I95" s="181"/>
      <c r="J95" s="181"/>
    </row>
    <row r="96" spans="1:12" x14ac:dyDescent="0.35">
      <c r="A96" s="182"/>
      <c r="B96" s="183"/>
      <c r="C96" s="184" t="s">
        <v>172</v>
      </c>
      <c r="D96" s="185"/>
      <c r="E96" s="185"/>
      <c r="F96" s="185"/>
      <c r="G96" s="42">
        <f>SUM(F95:F95)</f>
        <v>32.25</v>
      </c>
      <c r="H96" s="181"/>
      <c r="I96" s="181"/>
      <c r="J96" s="181"/>
    </row>
    <row r="97" spans="1:14" ht="25.25" customHeight="1" x14ac:dyDescent="0.35">
      <c r="A97" s="189"/>
      <c r="B97" s="189"/>
      <c r="C97" s="189"/>
      <c r="D97" s="189"/>
      <c r="E97" s="189"/>
      <c r="F97" s="189"/>
      <c r="G97" s="189"/>
      <c r="H97" s="189"/>
      <c r="I97" s="189"/>
      <c r="J97" s="189"/>
    </row>
    <row r="98" spans="1:14" x14ac:dyDescent="0.35">
      <c r="A98" s="37" t="s">
        <v>159</v>
      </c>
      <c r="B98" s="37"/>
      <c r="C98" s="186" t="s">
        <v>196</v>
      </c>
      <c r="D98" s="186"/>
      <c r="E98" s="186"/>
      <c r="F98" s="186"/>
      <c r="G98" s="186"/>
      <c r="H98" s="37" t="s">
        <v>161</v>
      </c>
      <c r="I98" s="187" t="s">
        <v>96</v>
      </c>
      <c r="J98" s="188"/>
    </row>
    <row r="99" spans="1:14" x14ac:dyDescent="0.35">
      <c r="A99" s="180" t="s">
        <v>162</v>
      </c>
      <c r="B99" s="180" t="s">
        <v>163</v>
      </c>
      <c r="C99" s="180" t="s">
        <v>164</v>
      </c>
      <c r="D99" s="185"/>
      <c r="E99" s="185"/>
      <c r="F99" s="180" t="s">
        <v>165</v>
      </c>
      <c r="G99" s="180" t="s">
        <v>166</v>
      </c>
      <c r="H99" s="180" t="s">
        <v>167</v>
      </c>
      <c r="I99" s="180"/>
      <c r="J99" s="180"/>
    </row>
    <row r="100" spans="1:14" x14ac:dyDescent="0.35">
      <c r="A100" s="185"/>
      <c r="B100" s="185"/>
      <c r="C100" s="38" t="s">
        <v>197</v>
      </c>
      <c r="D100" s="38" t="s">
        <v>198</v>
      </c>
      <c r="E100" s="38" t="s">
        <v>170</v>
      </c>
      <c r="F100" s="185"/>
      <c r="G100" s="185"/>
      <c r="H100" s="180"/>
      <c r="I100" s="180"/>
      <c r="J100" s="180"/>
    </row>
    <row r="101" spans="1:14" x14ac:dyDescent="0.35">
      <c r="A101" s="39"/>
      <c r="B101" s="40" t="s">
        <v>199</v>
      </c>
      <c r="C101" s="41">
        <f>C89</f>
        <v>9</v>
      </c>
      <c r="D101" s="41">
        <f>0.25*0.25</f>
        <v>6.25E-2</v>
      </c>
      <c r="E101" s="41">
        <v>5</v>
      </c>
      <c r="F101" s="41">
        <f>C101*E101</f>
        <v>45</v>
      </c>
      <c r="G101" s="41">
        <f>+F101</f>
        <v>45</v>
      </c>
      <c r="H101" s="181"/>
      <c r="I101" s="181"/>
      <c r="J101" s="181"/>
    </row>
    <row r="102" spans="1:14" x14ac:dyDescent="0.35">
      <c r="A102" s="182"/>
      <c r="B102" s="183"/>
      <c r="C102" s="184" t="s">
        <v>172</v>
      </c>
      <c r="D102" s="185"/>
      <c r="E102" s="185"/>
      <c r="F102" s="185"/>
      <c r="G102" s="42">
        <f>SUM(F101:F101)</f>
        <v>45</v>
      </c>
      <c r="H102" s="181"/>
      <c r="I102" s="181"/>
      <c r="J102" s="181"/>
    </row>
    <row r="103" spans="1:14" ht="23.4" customHeight="1" x14ac:dyDescent="0.35">
      <c r="A103" s="189"/>
      <c r="B103" s="189"/>
      <c r="C103" s="189"/>
      <c r="D103" s="189"/>
      <c r="E103" s="189"/>
      <c r="F103" s="189"/>
      <c r="G103" s="189"/>
      <c r="H103" s="189"/>
      <c r="I103" s="189"/>
      <c r="J103" s="189"/>
    </row>
    <row r="104" spans="1:14" x14ac:dyDescent="0.35">
      <c r="A104" s="37" t="s">
        <v>159</v>
      </c>
      <c r="B104" s="37"/>
      <c r="C104" s="186" t="s">
        <v>200</v>
      </c>
      <c r="D104" s="186"/>
      <c r="E104" s="186"/>
      <c r="F104" s="186"/>
      <c r="G104" s="186"/>
      <c r="H104" s="37" t="s">
        <v>161</v>
      </c>
      <c r="I104" s="187" t="s">
        <v>34</v>
      </c>
      <c r="J104" s="188"/>
    </row>
    <row r="105" spans="1:14" x14ac:dyDescent="0.35">
      <c r="A105" s="180" t="s">
        <v>162</v>
      </c>
      <c r="B105" s="180" t="s">
        <v>163</v>
      </c>
      <c r="C105" s="190" t="s">
        <v>164</v>
      </c>
      <c r="D105" s="191"/>
      <c r="E105" s="192"/>
      <c r="F105" s="180" t="s">
        <v>165</v>
      </c>
      <c r="G105" s="180" t="s">
        <v>85</v>
      </c>
      <c r="H105" s="180" t="s">
        <v>167</v>
      </c>
      <c r="I105" s="180"/>
      <c r="J105" s="180"/>
    </row>
    <row r="106" spans="1:14" x14ac:dyDescent="0.35">
      <c r="A106" s="185"/>
      <c r="B106" s="185"/>
      <c r="C106" s="38" t="s">
        <v>193</v>
      </c>
      <c r="D106" s="38" t="s">
        <v>201</v>
      </c>
      <c r="E106" s="38" t="s">
        <v>168</v>
      </c>
      <c r="F106" s="185"/>
      <c r="G106" s="185"/>
      <c r="H106" s="180"/>
      <c r="I106" s="180"/>
      <c r="J106" s="180"/>
    </row>
    <row r="107" spans="1:14" x14ac:dyDescent="0.35">
      <c r="A107" s="39"/>
      <c r="B107" s="40" t="s">
        <v>202</v>
      </c>
      <c r="C107" s="41">
        <f>C76</f>
        <v>9</v>
      </c>
      <c r="D107" s="41">
        <v>4</v>
      </c>
      <c r="E107" s="41">
        <v>4.5</v>
      </c>
      <c r="F107" s="41">
        <f>D107*E107*C107</f>
        <v>162</v>
      </c>
      <c r="G107" s="43">
        <f>F107*0.994</f>
        <v>161.02799999999999</v>
      </c>
      <c r="H107" s="181"/>
      <c r="I107" s="181"/>
      <c r="J107" s="181"/>
    </row>
    <row r="108" spans="1:14" x14ac:dyDescent="0.35">
      <c r="A108" s="39"/>
      <c r="B108" s="40" t="s">
        <v>203</v>
      </c>
      <c r="C108" s="48">
        <v>1</v>
      </c>
      <c r="D108" s="41">
        <v>4</v>
      </c>
      <c r="E108" s="41">
        <f>C8</f>
        <v>32.25</v>
      </c>
      <c r="F108" s="41">
        <f>D108*E108*C108</f>
        <v>129</v>
      </c>
      <c r="G108" s="43">
        <f>F108*0.994</f>
        <v>128.226</v>
      </c>
      <c r="H108" s="181"/>
      <c r="I108" s="181"/>
      <c r="J108" s="181"/>
    </row>
    <row r="109" spans="1:14" x14ac:dyDescent="0.35">
      <c r="A109" s="39"/>
      <c r="B109" s="40" t="s">
        <v>204</v>
      </c>
      <c r="C109" s="48">
        <v>4</v>
      </c>
      <c r="D109" s="41">
        <v>5</v>
      </c>
      <c r="E109" s="41">
        <v>1.4</v>
      </c>
      <c r="F109" s="41">
        <f>C109*D109*E109</f>
        <v>28</v>
      </c>
      <c r="G109" s="43">
        <f>F109*0.994</f>
        <v>27.832000000000001</v>
      </c>
      <c r="H109" s="181"/>
      <c r="I109" s="181"/>
      <c r="J109" s="181"/>
    </row>
    <row r="110" spans="1:14" x14ac:dyDescent="0.35">
      <c r="A110" s="39"/>
      <c r="B110" s="40" t="s">
        <v>199</v>
      </c>
      <c r="C110" s="41">
        <f>C101</f>
        <v>9</v>
      </c>
      <c r="D110" s="41">
        <v>4</v>
      </c>
      <c r="E110" s="41">
        <v>5.5</v>
      </c>
      <c r="F110" s="41">
        <f>D110*E110*C110</f>
        <v>198</v>
      </c>
      <c r="G110" s="43">
        <f>F110*0.994</f>
        <v>196.81200000000001</v>
      </c>
      <c r="H110" s="181"/>
      <c r="I110" s="181"/>
      <c r="J110" s="181"/>
    </row>
    <row r="111" spans="1:14" x14ac:dyDescent="0.35">
      <c r="A111" s="39"/>
      <c r="B111" s="40" t="s">
        <v>293</v>
      </c>
      <c r="C111" s="41">
        <f>C107</f>
        <v>9</v>
      </c>
      <c r="D111" s="41">
        <v>29</v>
      </c>
      <c r="E111" s="41">
        <v>0.8</v>
      </c>
      <c r="F111" s="41">
        <f>D111*E111*C111</f>
        <v>208.8</v>
      </c>
      <c r="G111" s="43">
        <f>F111*0.56</f>
        <v>116.92800000000001</v>
      </c>
      <c r="H111" s="181"/>
      <c r="I111" s="181"/>
      <c r="J111" s="181"/>
    </row>
    <row r="112" spans="1:14" x14ac:dyDescent="0.35">
      <c r="A112" s="39"/>
      <c r="B112" s="40" t="s">
        <v>203</v>
      </c>
      <c r="C112" s="48">
        <v>1</v>
      </c>
      <c r="D112" s="41">
        <v>313.14136999999999</v>
      </c>
      <c r="E112" s="41">
        <v>0.9</v>
      </c>
      <c r="F112" s="41">
        <f>D112*E112</f>
        <v>281.82723299999998</v>
      </c>
      <c r="G112" s="43">
        <f>F112*0.56</f>
        <v>157.82325048000001</v>
      </c>
      <c r="H112" s="181"/>
      <c r="I112" s="181"/>
      <c r="J112" s="181"/>
      <c r="L112" s="137"/>
      <c r="M112" s="137"/>
      <c r="N112" s="137"/>
    </row>
    <row r="113" spans="1:14" x14ac:dyDescent="0.35">
      <c r="A113" s="39"/>
      <c r="B113" s="40" t="s">
        <v>280</v>
      </c>
      <c r="C113" s="41">
        <f>C101</f>
        <v>9</v>
      </c>
      <c r="D113" s="41">
        <v>40</v>
      </c>
      <c r="E113" s="41">
        <v>0.9</v>
      </c>
      <c r="F113" s="41">
        <f>D113*E113*C113</f>
        <v>324</v>
      </c>
      <c r="G113" s="43">
        <f>F113*0.56</f>
        <v>181.44000000000003</v>
      </c>
      <c r="H113" s="181"/>
      <c r="I113" s="181"/>
      <c r="J113" s="181"/>
    </row>
    <row r="114" spans="1:14" x14ac:dyDescent="0.35">
      <c r="A114" s="182"/>
      <c r="B114" s="183"/>
      <c r="C114" s="184" t="s">
        <v>172</v>
      </c>
      <c r="D114" s="185"/>
      <c r="E114" s="185"/>
      <c r="F114" s="185"/>
      <c r="G114" s="46">
        <f>G107+G108+G109+G110+G111+G112+G113</f>
        <v>970.08925048000015</v>
      </c>
      <c r="H114" s="181"/>
      <c r="I114" s="181"/>
      <c r="J114" s="181"/>
      <c r="L114" s="137"/>
      <c r="M114" s="137"/>
      <c r="N114" s="163"/>
    </row>
    <row r="115" spans="1:14" ht="26.4" customHeight="1" x14ac:dyDescent="0.35">
      <c r="A115" s="189"/>
      <c r="B115" s="189"/>
      <c r="C115" s="189"/>
      <c r="D115" s="189"/>
      <c r="E115" s="189"/>
      <c r="F115" s="189"/>
      <c r="G115" s="189"/>
      <c r="H115" s="189"/>
      <c r="I115" s="189"/>
      <c r="J115" s="189"/>
    </row>
    <row r="116" spans="1:14" x14ac:dyDescent="0.35">
      <c r="A116" s="37" t="s">
        <v>159</v>
      </c>
      <c r="B116" s="37"/>
      <c r="C116" s="186" t="s">
        <v>205</v>
      </c>
      <c r="D116" s="186"/>
      <c r="E116" s="186"/>
      <c r="F116" s="186"/>
      <c r="G116" s="186"/>
      <c r="H116" s="37" t="s">
        <v>161</v>
      </c>
      <c r="I116" s="187" t="s">
        <v>96</v>
      </c>
      <c r="J116" s="188"/>
    </row>
    <row r="117" spans="1:14" x14ac:dyDescent="0.35">
      <c r="A117" s="180" t="s">
        <v>162</v>
      </c>
      <c r="B117" s="180" t="s">
        <v>163</v>
      </c>
      <c r="C117" s="180" t="s">
        <v>164</v>
      </c>
      <c r="D117" s="185"/>
      <c r="E117" s="185"/>
      <c r="F117" s="180" t="s">
        <v>165</v>
      </c>
      <c r="G117" s="180" t="s">
        <v>166</v>
      </c>
      <c r="H117" s="180" t="s">
        <v>167</v>
      </c>
      <c r="I117" s="180"/>
      <c r="J117" s="180"/>
    </row>
    <row r="118" spans="1:14" x14ac:dyDescent="0.35">
      <c r="A118" s="185"/>
      <c r="B118" s="185"/>
      <c r="C118" s="38" t="s">
        <v>168</v>
      </c>
      <c r="D118" s="38"/>
      <c r="E118" s="38"/>
      <c r="F118" s="185"/>
      <c r="G118" s="185"/>
      <c r="H118" s="180"/>
      <c r="I118" s="180"/>
      <c r="J118" s="180"/>
    </row>
    <row r="119" spans="1:14" x14ac:dyDescent="0.35">
      <c r="A119" s="39"/>
      <c r="B119" s="40" t="s">
        <v>206</v>
      </c>
      <c r="C119" s="41">
        <f>C95*2</f>
        <v>64.5</v>
      </c>
      <c r="D119" s="41"/>
      <c r="E119" s="41"/>
      <c r="F119" s="41">
        <f>C119</f>
        <v>64.5</v>
      </c>
      <c r="G119" s="41">
        <f>+F119</f>
        <v>64.5</v>
      </c>
      <c r="H119" s="181" t="s">
        <v>207</v>
      </c>
      <c r="I119" s="181"/>
      <c r="J119" s="181"/>
    </row>
    <row r="120" spans="1:14" x14ac:dyDescent="0.35">
      <c r="A120" s="182"/>
      <c r="B120" s="183"/>
      <c r="C120" s="184" t="s">
        <v>172</v>
      </c>
      <c r="D120" s="185"/>
      <c r="E120" s="185"/>
      <c r="F120" s="185"/>
      <c r="G120" s="42">
        <f>SUM(F119:F119)</f>
        <v>64.5</v>
      </c>
      <c r="H120" s="181"/>
      <c r="I120" s="181"/>
      <c r="J120" s="181"/>
    </row>
    <row r="121" spans="1:14" ht="26.4" customHeight="1" x14ac:dyDescent="0.35">
      <c r="A121" s="189"/>
      <c r="B121" s="189"/>
      <c r="C121" s="189"/>
      <c r="D121" s="189"/>
      <c r="E121" s="189"/>
      <c r="F121" s="189"/>
      <c r="G121" s="189"/>
      <c r="H121" s="189"/>
      <c r="I121" s="189"/>
      <c r="J121" s="189"/>
    </row>
    <row r="122" spans="1:14" x14ac:dyDescent="0.35">
      <c r="A122" s="37" t="s">
        <v>159</v>
      </c>
      <c r="B122" s="37"/>
      <c r="C122" s="186" t="s">
        <v>208</v>
      </c>
      <c r="D122" s="186"/>
      <c r="E122" s="186"/>
      <c r="F122" s="186"/>
      <c r="G122" s="186"/>
      <c r="H122" s="37" t="s">
        <v>161</v>
      </c>
      <c r="I122" s="187" t="s">
        <v>66</v>
      </c>
      <c r="J122" s="188"/>
    </row>
    <row r="123" spans="1:14" x14ac:dyDescent="0.35">
      <c r="A123" s="180" t="s">
        <v>162</v>
      </c>
      <c r="B123" s="180" t="s">
        <v>163</v>
      </c>
      <c r="C123" s="180" t="s">
        <v>164</v>
      </c>
      <c r="D123" s="185"/>
      <c r="E123" s="185"/>
      <c r="F123" s="180" t="s">
        <v>165</v>
      </c>
      <c r="G123" s="180" t="s">
        <v>166</v>
      </c>
      <c r="H123" s="180" t="s">
        <v>167</v>
      </c>
      <c r="I123" s="180"/>
      <c r="J123" s="180"/>
    </row>
    <row r="124" spans="1:14" x14ac:dyDescent="0.35">
      <c r="A124" s="185"/>
      <c r="B124" s="185"/>
      <c r="C124" s="38" t="s">
        <v>168</v>
      </c>
      <c r="D124" s="38" t="s">
        <v>209</v>
      </c>
      <c r="E124" s="38" t="s">
        <v>210</v>
      </c>
      <c r="F124" s="185"/>
      <c r="G124" s="185"/>
      <c r="H124" s="180"/>
      <c r="I124" s="180"/>
      <c r="J124" s="180"/>
    </row>
    <row r="125" spans="1:14" x14ac:dyDescent="0.35">
      <c r="A125" s="39"/>
      <c r="B125" s="40" t="s">
        <v>211</v>
      </c>
      <c r="C125" s="41">
        <v>30</v>
      </c>
      <c r="D125" s="41">
        <f>4</f>
        <v>4</v>
      </c>
      <c r="E125" s="41">
        <v>0.15</v>
      </c>
      <c r="F125" s="41">
        <f>C125*D125</f>
        <v>120</v>
      </c>
      <c r="G125" s="41">
        <f>+F125</f>
        <v>120</v>
      </c>
      <c r="H125" s="181"/>
      <c r="I125" s="181"/>
      <c r="J125" s="181"/>
    </row>
    <row r="126" spans="1:14" x14ac:dyDescent="0.35">
      <c r="A126" s="182"/>
      <c r="B126" s="183"/>
      <c r="C126" s="184" t="s">
        <v>172</v>
      </c>
      <c r="D126" s="185"/>
      <c r="E126" s="185"/>
      <c r="F126" s="185"/>
      <c r="G126" s="42">
        <f>SUM(F125:F125)</f>
        <v>120</v>
      </c>
      <c r="H126" s="181"/>
      <c r="I126" s="181"/>
      <c r="J126" s="181"/>
    </row>
    <row r="127" spans="1:14" s="49" customFormat="1" ht="19.75" customHeight="1" x14ac:dyDescent="0.35">
      <c r="A127" s="50"/>
      <c r="B127" s="50"/>
      <c r="C127" s="51"/>
      <c r="D127" s="52"/>
      <c r="E127" s="52"/>
      <c r="F127" s="52"/>
      <c r="G127" s="51"/>
      <c r="H127" s="53"/>
      <c r="I127" s="53"/>
      <c r="J127" s="53"/>
      <c r="L127"/>
    </row>
    <row r="128" spans="1:14" ht="30" customHeight="1" x14ac:dyDescent="0.35">
      <c r="A128" s="37" t="s">
        <v>159</v>
      </c>
      <c r="B128" s="37"/>
      <c r="C128" s="186" t="s">
        <v>212</v>
      </c>
      <c r="D128" s="186"/>
      <c r="E128" s="186"/>
      <c r="F128" s="186"/>
      <c r="G128" s="186"/>
      <c r="H128" s="37" t="s">
        <v>161</v>
      </c>
      <c r="I128" s="187" t="s">
        <v>66</v>
      </c>
      <c r="J128" s="188"/>
    </row>
    <row r="129" spans="1:12" x14ac:dyDescent="0.35">
      <c r="A129" s="180" t="s">
        <v>162</v>
      </c>
      <c r="B129" s="180" t="s">
        <v>163</v>
      </c>
      <c r="C129" s="180" t="s">
        <v>164</v>
      </c>
      <c r="D129" s="185"/>
      <c r="E129" s="185"/>
      <c r="F129" s="180" t="s">
        <v>165</v>
      </c>
      <c r="G129" s="180" t="s">
        <v>166</v>
      </c>
      <c r="H129" s="180" t="s">
        <v>167</v>
      </c>
      <c r="I129" s="180"/>
      <c r="J129" s="180"/>
    </row>
    <row r="130" spans="1:12" x14ac:dyDescent="0.35">
      <c r="A130" s="185"/>
      <c r="B130" s="185"/>
      <c r="C130" s="38" t="s">
        <v>168</v>
      </c>
      <c r="D130" s="38" t="s">
        <v>209</v>
      </c>
      <c r="E130" s="38" t="s">
        <v>210</v>
      </c>
      <c r="F130" s="185"/>
      <c r="G130" s="185"/>
      <c r="H130" s="180"/>
      <c r="I130" s="180"/>
      <c r="J130" s="180"/>
    </row>
    <row r="131" spans="1:12" x14ac:dyDescent="0.35">
      <c r="A131" s="39"/>
      <c r="B131" s="40" t="s">
        <v>211</v>
      </c>
      <c r="C131" s="41">
        <v>26.676100000000002</v>
      </c>
      <c r="D131" s="41">
        <v>1</v>
      </c>
      <c r="E131" s="41">
        <v>0</v>
      </c>
      <c r="F131" s="41">
        <f>C131*D131</f>
        <v>26.676100000000002</v>
      </c>
      <c r="G131" s="41">
        <f>+F131</f>
        <v>26.676100000000002</v>
      </c>
      <c r="H131" s="181"/>
      <c r="I131" s="181"/>
      <c r="J131" s="181"/>
    </row>
    <row r="132" spans="1:12" x14ac:dyDescent="0.35">
      <c r="A132" s="182"/>
      <c r="B132" s="183"/>
      <c r="C132" s="184" t="s">
        <v>172</v>
      </c>
      <c r="D132" s="185"/>
      <c r="E132" s="185"/>
      <c r="F132" s="185"/>
      <c r="G132" s="42">
        <f>SUM(F131:F131)</f>
        <v>26.676100000000002</v>
      </c>
      <c r="H132" s="181"/>
      <c r="I132" s="181"/>
      <c r="J132" s="181"/>
    </row>
    <row r="133" spans="1:12" x14ac:dyDescent="0.35">
      <c r="A133" s="146"/>
      <c r="B133" s="146"/>
      <c r="C133" s="149"/>
      <c r="D133" s="150"/>
      <c r="E133" s="150"/>
      <c r="F133" s="150"/>
      <c r="G133" s="51"/>
      <c r="H133" s="151"/>
      <c r="I133" s="151"/>
      <c r="J133" s="151"/>
    </row>
    <row r="134" spans="1:12" ht="30" customHeight="1" x14ac:dyDescent="0.35">
      <c r="A134" s="37" t="s">
        <v>159</v>
      </c>
      <c r="B134" s="37"/>
      <c r="C134" s="186" t="str">
        <f>A.P.U!A351</f>
        <v>Marco metálico lámina Cal. 20 a=0.60 m (incl. pintura)</v>
      </c>
      <c r="D134" s="186"/>
      <c r="E134" s="186"/>
      <c r="F134" s="186"/>
      <c r="G134" s="186"/>
      <c r="H134" s="37" t="s">
        <v>161</v>
      </c>
      <c r="I134" s="187" t="s">
        <v>9</v>
      </c>
      <c r="J134" s="188"/>
    </row>
    <row r="135" spans="1:12" x14ac:dyDescent="0.35">
      <c r="A135" s="180" t="s">
        <v>162</v>
      </c>
      <c r="B135" s="180" t="s">
        <v>163</v>
      </c>
      <c r="C135" s="180" t="s">
        <v>164</v>
      </c>
      <c r="D135" s="185"/>
      <c r="E135" s="185"/>
      <c r="F135" s="180" t="s">
        <v>165</v>
      </c>
      <c r="G135" s="180" t="s">
        <v>166</v>
      </c>
      <c r="H135" s="180" t="s">
        <v>167</v>
      </c>
      <c r="I135" s="180"/>
      <c r="J135" s="180"/>
    </row>
    <row r="136" spans="1:12" x14ac:dyDescent="0.35">
      <c r="A136" s="185"/>
      <c r="B136" s="185"/>
      <c r="C136" s="38" t="s">
        <v>168</v>
      </c>
      <c r="D136" s="38" t="s">
        <v>209</v>
      </c>
      <c r="E136" s="38" t="s">
        <v>210</v>
      </c>
      <c r="F136" s="185"/>
      <c r="G136" s="185"/>
      <c r="H136" s="180"/>
      <c r="I136" s="180"/>
      <c r="J136" s="180"/>
    </row>
    <row r="137" spans="1:12" x14ac:dyDescent="0.35">
      <c r="A137" s="39"/>
      <c r="B137" s="40" t="s">
        <v>211</v>
      </c>
      <c r="C137" s="41">
        <v>0</v>
      </c>
      <c r="D137" s="41">
        <v>2.0499999999999998</v>
      </c>
      <c r="E137" s="41">
        <v>0.6</v>
      </c>
      <c r="F137" s="41">
        <f>C137</f>
        <v>0</v>
      </c>
      <c r="G137" s="41">
        <f>+F137</f>
        <v>0</v>
      </c>
      <c r="H137" s="181"/>
      <c r="I137" s="181"/>
      <c r="J137" s="181"/>
    </row>
    <row r="138" spans="1:12" x14ac:dyDescent="0.35">
      <c r="A138" s="182"/>
      <c r="B138" s="183"/>
      <c r="C138" s="184" t="s">
        <v>172</v>
      </c>
      <c r="D138" s="185"/>
      <c r="E138" s="185"/>
      <c r="F138" s="185"/>
      <c r="G138" s="42">
        <f>SUM(F137:F137)</f>
        <v>0</v>
      </c>
      <c r="H138" s="181"/>
      <c r="I138" s="181"/>
      <c r="J138" s="181"/>
    </row>
    <row r="139" spans="1:12" s="49" customFormat="1" ht="22.75" customHeight="1" x14ac:dyDescent="0.35">
      <c r="A139" s="50"/>
      <c r="B139" s="50"/>
      <c r="C139" s="51"/>
      <c r="D139" s="52"/>
      <c r="E139" s="52"/>
      <c r="F139" s="52"/>
      <c r="G139" s="51"/>
      <c r="H139" s="53"/>
      <c r="I139" s="53"/>
      <c r="J139" s="53"/>
      <c r="L139"/>
    </row>
    <row r="140" spans="1:12" ht="30" customHeight="1" x14ac:dyDescent="0.35">
      <c r="A140" s="37" t="s">
        <v>159</v>
      </c>
      <c r="B140" s="37"/>
      <c r="C140" s="186" t="str">
        <f>A.P.U!A375</f>
        <v>Puerta en lámina Cal. 20, 0.60 x 2.05 m (incl pintura)</v>
      </c>
      <c r="D140" s="186"/>
      <c r="E140" s="186"/>
      <c r="F140" s="186"/>
      <c r="G140" s="186"/>
      <c r="H140" s="37" t="s">
        <v>161</v>
      </c>
      <c r="I140" s="187" t="s">
        <v>66</v>
      </c>
      <c r="J140" s="188"/>
    </row>
    <row r="141" spans="1:12" x14ac:dyDescent="0.35">
      <c r="A141" s="180" t="s">
        <v>162</v>
      </c>
      <c r="B141" s="180" t="s">
        <v>163</v>
      </c>
      <c r="C141" s="180" t="s">
        <v>164</v>
      </c>
      <c r="D141" s="185"/>
      <c r="E141" s="185"/>
      <c r="F141" s="180" t="s">
        <v>165</v>
      </c>
      <c r="G141" s="180" t="s">
        <v>166</v>
      </c>
      <c r="H141" s="180" t="s">
        <v>167</v>
      </c>
      <c r="I141" s="180"/>
      <c r="J141" s="180"/>
    </row>
    <row r="142" spans="1:12" x14ac:dyDescent="0.35">
      <c r="A142" s="185"/>
      <c r="B142" s="185"/>
      <c r="C142" s="38" t="s">
        <v>168</v>
      </c>
      <c r="D142" s="38" t="s">
        <v>209</v>
      </c>
      <c r="E142" s="38" t="s">
        <v>210</v>
      </c>
      <c r="F142" s="185"/>
      <c r="G142" s="185"/>
      <c r="H142" s="180"/>
      <c r="I142" s="180"/>
      <c r="J142" s="180"/>
    </row>
    <row r="143" spans="1:12" x14ac:dyDescent="0.35">
      <c r="A143" s="39"/>
      <c r="B143" s="40" t="s">
        <v>211</v>
      </c>
      <c r="C143" s="41">
        <v>0</v>
      </c>
      <c r="D143" s="41">
        <v>2.0499999999999998</v>
      </c>
      <c r="E143" s="41">
        <v>0.6</v>
      </c>
      <c r="F143" s="41">
        <f>C143*D143</f>
        <v>0</v>
      </c>
      <c r="G143" s="41">
        <f>+F143</f>
        <v>0</v>
      </c>
      <c r="H143" s="181"/>
      <c r="I143" s="181"/>
      <c r="J143" s="181"/>
    </row>
    <row r="144" spans="1:12" x14ac:dyDescent="0.35">
      <c r="A144" s="182"/>
      <c r="B144" s="183"/>
      <c r="C144" s="184" t="s">
        <v>172</v>
      </c>
      <c r="D144" s="185"/>
      <c r="E144" s="185"/>
      <c r="F144" s="185"/>
      <c r="G144" s="42">
        <f>SUM(F143:F143)</f>
        <v>0</v>
      </c>
      <c r="H144" s="181"/>
      <c r="I144" s="181"/>
      <c r="J144" s="181"/>
    </row>
    <row r="145" spans="1:10" ht="19.75" customHeight="1" x14ac:dyDescent="0.35">
      <c r="A145" s="189"/>
      <c r="B145" s="189"/>
      <c r="C145" s="189"/>
      <c r="D145" s="189"/>
      <c r="E145" s="189"/>
      <c r="F145" s="189"/>
      <c r="G145" s="189"/>
      <c r="H145" s="189"/>
      <c r="I145" s="189"/>
      <c r="J145" s="189"/>
    </row>
    <row r="146" spans="1:10" x14ac:dyDescent="0.35">
      <c r="A146" s="37" t="s">
        <v>159</v>
      </c>
      <c r="B146" s="37"/>
      <c r="C146" s="186" t="s">
        <v>213</v>
      </c>
      <c r="D146" s="186"/>
      <c r="E146" s="186"/>
      <c r="F146" s="186"/>
      <c r="G146" s="186"/>
      <c r="H146" s="37" t="s">
        <v>161</v>
      </c>
      <c r="I146" s="187" t="s">
        <v>66</v>
      </c>
      <c r="J146" s="188"/>
    </row>
    <row r="147" spans="1:10" x14ac:dyDescent="0.35">
      <c r="A147" s="180" t="s">
        <v>162</v>
      </c>
      <c r="B147" s="180" t="s">
        <v>163</v>
      </c>
      <c r="C147" s="180" t="s">
        <v>164</v>
      </c>
      <c r="D147" s="185"/>
      <c r="E147" s="185"/>
      <c r="F147" s="180" t="s">
        <v>165</v>
      </c>
      <c r="G147" s="180" t="s">
        <v>166</v>
      </c>
      <c r="H147" s="180" t="s">
        <v>167</v>
      </c>
      <c r="I147" s="180"/>
      <c r="J147" s="180"/>
    </row>
    <row r="148" spans="1:10" x14ac:dyDescent="0.35">
      <c r="A148" s="185"/>
      <c r="B148" s="185"/>
      <c r="C148" s="38" t="s">
        <v>168</v>
      </c>
      <c r="D148" s="38" t="s">
        <v>209</v>
      </c>
      <c r="E148" s="38" t="s">
        <v>210</v>
      </c>
      <c r="F148" s="185"/>
      <c r="G148" s="185"/>
      <c r="H148" s="180"/>
      <c r="I148" s="180"/>
      <c r="J148" s="180"/>
    </row>
    <row r="149" spans="1:10" x14ac:dyDescent="0.35">
      <c r="A149" s="39"/>
      <c r="B149" s="40" t="s">
        <v>214</v>
      </c>
      <c r="C149" s="41">
        <f>C8</f>
        <v>32.25</v>
      </c>
      <c r="D149" s="41">
        <v>2.5</v>
      </c>
      <c r="E149" s="41"/>
      <c r="F149" s="41">
        <f>C149*D149</f>
        <v>80.625</v>
      </c>
      <c r="G149" s="43">
        <f>+F149</f>
        <v>80.625</v>
      </c>
      <c r="H149" s="181"/>
      <c r="I149" s="181"/>
      <c r="J149" s="181"/>
    </row>
    <row r="150" spans="1:10" ht="14.4" customHeight="1" x14ac:dyDescent="0.35">
      <c r="A150" s="182"/>
      <c r="B150" s="183"/>
      <c r="C150" s="184" t="s">
        <v>172</v>
      </c>
      <c r="D150" s="185"/>
      <c r="E150" s="185"/>
      <c r="F150" s="185"/>
      <c r="G150" s="46">
        <f>F149</f>
        <v>80.625</v>
      </c>
      <c r="H150" s="181"/>
      <c r="I150" s="181"/>
      <c r="J150" s="181"/>
    </row>
    <row r="151" spans="1:10" ht="28.75" customHeight="1" x14ac:dyDescent="0.35">
      <c r="A151" s="189"/>
      <c r="B151" s="189"/>
      <c r="C151" s="189"/>
      <c r="D151" s="189"/>
      <c r="E151" s="189"/>
      <c r="F151" s="189"/>
      <c r="G151" s="189"/>
      <c r="H151" s="189"/>
      <c r="I151" s="189"/>
      <c r="J151" s="189"/>
    </row>
    <row r="152" spans="1:10" x14ac:dyDescent="0.35">
      <c r="A152" s="37" t="s">
        <v>159</v>
      </c>
      <c r="B152" s="37"/>
      <c r="C152" s="186" t="s">
        <v>215</v>
      </c>
      <c r="D152" s="186"/>
      <c r="E152" s="186"/>
      <c r="F152" s="186"/>
      <c r="G152" s="186"/>
      <c r="H152" s="37" t="s">
        <v>161</v>
      </c>
      <c r="I152" s="187" t="s">
        <v>66</v>
      </c>
      <c r="J152" s="188"/>
    </row>
    <row r="153" spans="1:10" x14ac:dyDescent="0.35">
      <c r="A153" s="180" t="s">
        <v>162</v>
      </c>
      <c r="B153" s="180" t="s">
        <v>163</v>
      </c>
      <c r="C153" s="180" t="s">
        <v>164</v>
      </c>
      <c r="D153" s="185"/>
      <c r="E153" s="185"/>
      <c r="F153" s="180" t="s">
        <v>165</v>
      </c>
      <c r="G153" s="180" t="s">
        <v>166</v>
      </c>
      <c r="H153" s="180" t="s">
        <v>167</v>
      </c>
      <c r="I153" s="180"/>
      <c r="J153" s="180"/>
    </row>
    <row r="154" spans="1:10" x14ac:dyDescent="0.35">
      <c r="A154" s="185"/>
      <c r="B154" s="185"/>
      <c r="C154" s="38" t="s">
        <v>168</v>
      </c>
      <c r="D154" s="38"/>
      <c r="E154" s="38"/>
      <c r="F154" s="185"/>
      <c r="G154" s="185"/>
      <c r="H154" s="180"/>
      <c r="I154" s="180"/>
      <c r="J154" s="180"/>
    </row>
    <row r="155" spans="1:10" x14ac:dyDescent="0.35">
      <c r="A155" s="39"/>
      <c r="B155" s="40" t="s">
        <v>216</v>
      </c>
      <c r="C155" s="41">
        <f>C149</f>
        <v>32.25</v>
      </c>
      <c r="D155" s="41">
        <v>1.5</v>
      </c>
      <c r="E155" s="41"/>
      <c r="F155" s="41">
        <f>C155*D155</f>
        <v>48.375</v>
      </c>
      <c r="G155" s="43">
        <f>+F155</f>
        <v>48.375</v>
      </c>
      <c r="H155" s="181"/>
      <c r="I155" s="181"/>
      <c r="J155" s="181"/>
    </row>
    <row r="156" spans="1:10" x14ac:dyDescent="0.35">
      <c r="A156" s="182"/>
      <c r="B156" s="183"/>
      <c r="C156" s="184" t="s">
        <v>172</v>
      </c>
      <c r="D156" s="185"/>
      <c r="E156" s="185"/>
      <c r="F156" s="185"/>
      <c r="G156" s="46">
        <f>F155</f>
        <v>48.375</v>
      </c>
      <c r="H156" s="181"/>
      <c r="I156" s="181"/>
      <c r="J156" s="181"/>
    </row>
    <row r="157" spans="1:10" ht="27" customHeight="1" x14ac:dyDescent="0.35">
      <c r="A157" s="189"/>
      <c r="B157" s="189"/>
      <c r="C157" s="189"/>
      <c r="D157" s="189"/>
      <c r="E157" s="189"/>
      <c r="F157" s="189"/>
      <c r="G157" s="189"/>
      <c r="H157" s="189"/>
      <c r="I157" s="189"/>
      <c r="J157" s="189"/>
    </row>
    <row r="158" spans="1:10" x14ac:dyDescent="0.35">
      <c r="A158" s="37" t="s">
        <v>159</v>
      </c>
      <c r="B158" s="37"/>
      <c r="C158" s="186" t="s">
        <v>217</v>
      </c>
      <c r="D158" s="186"/>
      <c r="E158" s="186"/>
      <c r="F158" s="186"/>
      <c r="G158" s="186"/>
      <c r="H158" s="37" t="s">
        <v>161</v>
      </c>
      <c r="I158" s="187" t="s">
        <v>96</v>
      </c>
      <c r="J158" s="188"/>
    </row>
    <row r="159" spans="1:10" x14ac:dyDescent="0.35">
      <c r="A159" s="180" t="s">
        <v>162</v>
      </c>
      <c r="B159" s="180" t="s">
        <v>163</v>
      </c>
      <c r="C159" s="180" t="s">
        <v>164</v>
      </c>
      <c r="D159" s="185"/>
      <c r="E159" s="185"/>
      <c r="F159" s="180" t="s">
        <v>165</v>
      </c>
      <c r="G159" s="180" t="s">
        <v>166</v>
      </c>
      <c r="H159" s="180" t="s">
        <v>167</v>
      </c>
      <c r="I159" s="180"/>
      <c r="J159" s="180"/>
    </row>
    <row r="160" spans="1:10" x14ac:dyDescent="0.35">
      <c r="A160" s="185"/>
      <c r="B160" s="185"/>
      <c r="C160" s="38" t="s">
        <v>168</v>
      </c>
      <c r="D160" s="38" t="s">
        <v>209</v>
      </c>
      <c r="E160" s="38" t="s">
        <v>210</v>
      </c>
      <c r="F160" s="185"/>
      <c r="G160" s="185"/>
      <c r="H160" s="180"/>
      <c r="I160" s="180"/>
      <c r="J160" s="180"/>
    </row>
    <row r="161" spans="1:10" x14ac:dyDescent="0.35">
      <c r="A161" s="39"/>
      <c r="B161" s="40" t="s">
        <v>214</v>
      </c>
      <c r="C161" s="41">
        <f>C149</f>
        <v>32.25</v>
      </c>
      <c r="D161" s="41"/>
      <c r="E161" s="41"/>
      <c r="F161" s="41">
        <f>C161</f>
        <v>32.25</v>
      </c>
      <c r="G161" s="43">
        <f>+F161</f>
        <v>32.25</v>
      </c>
      <c r="H161" s="181"/>
      <c r="I161" s="181"/>
      <c r="J161" s="181"/>
    </row>
    <row r="162" spans="1:10" ht="14.4" customHeight="1" x14ac:dyDescent="0.35">
      <c r="A162" s="182"/>
      <c r="B162" s="183"/>
      <c r="C162" s="184" t="s">
        <v>172</v>
      </c>
      <c r="D162" s="185"/>
      <c r="E162" s="185"/>
      <c r="F162" s="185"/>
      <c r="G162" s="46">
        <f>F161</f>
        <v>32.25</v>
      </c>
      <c r="H162" s="181"/>
      <c r="I162" s="181"/>
      <c r="J162" s="181"/>
    </row>
    <row r="163" spans="1:10" ht="29.4" customHeight="1" x14ac:dyDescent="0.35">
      <c r="A163" s="47"/>
      <c r="B163" s="189"/>
      <c r="C163" s="189"/>
      <c r="D163" s="189"/>
      <c r="E163" s="189"/>
      <c r="F163" s="189"/>
      <c r="G163" s="189"/>
      <c r="H163" s="189"/>
      <c r="I163" s="189"/>
      <c r="J163" s="189"/>
    </row>
    <row r="164" spans="1:10" x14ac:dyDescent="0.35">
      <c r="A164" s="37" t="s">
        <v>159</v>
      </c>
      <c r="B164" s="37"/>
      <c r="C164" s="186" t="s">
        <v>218</v>
      </c>
      <c r="D164" s="186"/>
      <c r="E164" s="186"/>
      <c r="F164" s="186"/>
      <c r="G164" s="186"/>
      <c r="H164" s="37" t="s">
        <v>161</v>
      </c>
      <c r="I164" s="187" t="s">
        <v>219</v>
      </c>
      <c r="J164" s="188"/>
    </row>
    <row r="165" spans="1:10" x14ac:dyDescent="0.35">
      <c r="A165" s="180" t="s">
        <v>162</v>
      </c>
      <c r="B165" s="180" t="s">
        <v>163</v>
      </c>
      <c r="C165" s="180" t="s">
        <v>164</v>
      </c>
      <c r="D165" s="185"/>
      <c r="E165" s="185"/>
      <c r="F165" s="180" t="s">
        <v>165</v>
      </c>
      <c r="G165" s="180" t="s">
        <v>166</v>
      </c>
      <c r="H165" s="180" t="s">
        <v>167</v>
      </c>
      <c r="I165" s="180"/>
      <c r="J165" s="180"/>
    </row>
    <row r="166" spans="1:10" x14ac:dyDescent="0.35">
      <c r="A166" s="185"/>
      <c r="B166" s="185"/>
      <c r="C166" s="38" t="s">
        <v>294</v>
      </c>
      <c r="D166" s="38"/>
      <c r="E166" s="38"/>
      <c r="F166" s="185"/>
      <c r="G166" s="185"/>
      <c r="H166" s="180"/>
      <c r="I166" s="180"/>
      <c r="J166" s="180"/>
    </row>
    <row r="167" spans="1:10" x14ac:dyDescent="0.35">
      <c r="A167" s="39"/>
      <c r="B167" s="40" t="s">
        <v>220</v>
      </c>
      <c r="C167" s="145">
        <v>1.5</v>
      </c>
      <c r="D167" s="41"/>
      <c r="E167" s="41"/>
      <c r="F167" s="41">
        <f>C167</f>
        <v>1.5</v>
      </c>
      <c r="G167" s="43">
        <f>+F167</f>
        <v>1.5</v>
      </c>
      <c r="H167" s="181"/>
      <c r="I167" s="181"/>
      <c r="J167" s="181"/>
    </row>
    <row r="168" spans="1:10" ht="14.4" customHeight="1" x14ac:dyDescent="0.35">
      <c r="A168" s="182"/>
      <c r="B168" s="183"/>
      <c r="C168" s="184" t="s">
        <v>172</v>
      </c>
      <c r="D168" s="185"/>
      <c r="E168" s="185"/>
      <c r="F168" s="185"/>
      <c r="G168" s="46">
        <f>F167</f>
        <v>1.5</v>
      </c>
      <c r="H168" s="181"/>
      <c r="I168" s="181"/>
      <c r="J168" s="181"/>
    </row>
    <row r="170" spans="1:10" x14ac:dyDescent="0.35">
      <c r="A170" s="37" t="s">
        <v>159</v>
      </c>
      <c r="B170" s="37"/>
      <c r="C170" s="186" t="s">
        <v>221</v>
      </c>
      <c r="D170" s="186"/>
      <c r="E170" s="186"/>
      <c r="F170" s="186"/>
      <c r="G170" s="186"/>
      <c r="H170" s="37" t="s">
        <v>161</v>
      </c>
      <c r="I170" s="187" t="s">
        <v>66</v>
      </c>
      <c r="J170" s="188"/>
    </row>
    <row r="171" spans="1:10" x14ac:dyDescent="0.35">
      <c r="A171" s="180" t="s">
        <v>162</v>
      </c>
      <c r="B171" s="180" t="s">
        <v>163</v>
      </c>
      <c r="C171" s="180" t="s">
        <v>164</v>
      </c>
      <c r="D171" s="185"/>
      <c r="E171" s="185"/>
      <c r="F171" s="180" t="s">
        <v>165</v>
      </c>
      <c r="G171" s="180" t="s">
        <v>166</v>
      </c>
      <c r="H171" s="180" t="s">
        <v>167</v>
      </c>
      <c r="I171" s="180"/>
      <c r="J171" s="180"/>
    </row>
    <row r="172" spans="1:10" x14ac:dyDescent="0.35">
      <c r="A172" s="185"/>
      <c r="B172" s="185"/>
      <c r="C172" s="38" t="s">
        <v>168</v>
      </c>
      <c r="D172" s="38" t="s">
        <v>209</v>
      </c>
      <c r="E172" s="38" t="s">
        <v>210</v>
      </c>
      <c r="F172" s="185"/>
      <c r="G172" s="185"/>
      <c r="H172" s="180"/>
      <c r="I172" s="180"/>
      <c r="J172" s="180"/>
    </row>
    <row r="173" spans="1:10" x14ac:dyDescent="0.35">
      <c r="A173" s="39"/>
      <c r="B173" s="40" t="s">
        <v>222</v>
      </c>
      <c r="C173" s="48">
        <v>32.25</v>
      </c>
      <c r="D173" s="41">
        <v>0</v>
      </c>
      <c r="E173" s="41">
        <v>1</v>
      </c>
      <c r="F173" s="41">
        <f>C173*E173</f>
        <v>32.25</v>
      </c>
      <c r="G173" s="41">
        <f>+F173</f>
        <v>32.25</v>
      </c>
      <c r="H173" s="181"/>
      <c r="I173" s="181"/>
      <c r="J173" s="181"/>
    </row>
    <row r="174" spans="1:10" x14ac:dyDescent="0.35">
      <c r="A174" s="182"/>
      <c r="B174" s="183"/>
      <c r="C174" s="184" t="s">
        <v>172</v>
      </c>
      <c r="D174" s="185"/>
      <c r="E174" s="185"/>
      <c r="F174" s="185"/>
      <c r="G174" s="42">
        <f>SUM(F173:F173)</f>
        <v>32.25</v>
      </c>
      <c r="H174" s="181"/>
      <c r="I174" s="181"/>
      <c r="J174" s="181"/>
    </row>
  </sheetData>
  <mergeCells count="296">
    <mergeCell ref="A6:A7"/>
    <mergeCell ref="B6:B7"/>
    <mergeCell ref="C6:E6"/>
    <mergeCell ref="F6:F7"/>
    <mergeCell ref="G6:G7"/>
    <mergeCell ref="H6:J7"/>
    <mergeCell ref="A1:J1"/>
    <mergeCell ref="A2:J2"/>
    <mergeCell ref="A3:J3"/>
    <mergeCell ref="A4:J4"/>
    <mergeCell ref="C5:G5"/>
    <mergeCell ref="I5:J5"/>
    <mergeCell ref="H8:J9"/>
    <mergeCell ref="A9:B9"/>
    <mergeCell ref="C9:F9"/>
    <mergeCell ref="C11:G11"/>
    <mergeCell ref="I11:J11"/>
    <mergeCell ref="A12:A13"/>
    <mergeCell ref="B12:B13"/>
    <mergeCell ref="C12:E12"/>
    <mergeCell ref="F12:F13"/>
    <mergeCell ref="G12:G13"/>
    <mergeCell ref="A18:A19"/>
    <mergeCell ref="B18:B19"/>
    <mergeCell ref="C18:E18"/>
    <mergeCell ref="F18:F19"/>
    <mergeCell ref="G18:G19"/>
    <mergeCell ref="H18:J19"/>
    <mergeCell ref="H12:J13"/>
    <mergeCell ref="H14:J15"/>
    <mergeCell ref="A15:B15"/>
    <mergeCell ref="C15:F15"/>
    <mergeCell ref="C17:G17"/>
    <mergeCell ref="I17:J17"/>
    <mergeCell ref="A24:A25"/>
    <mergeCell ref="B24:B25"/>
    <mergeCell ref="C24:E24"/>
    <mergeCell ref="F24:F25"/>
    <mergeCell ref="G24:G25"/>
    <mergeCell ref="H24:J25"/>
    <mergeCell ref="H20:J21"/>
    <mergeCell ref="A21:B21"/>
    <mergeCell ref="C21:F21"/>
    <mergeCell ref="A22:J22"/>
    <mergeCell ref="C23:G23"/>
    <mergeCell ref="I23:J23"/>
    <mergeCell ref="A33:A34"/>
    <mergeCell ref="B33:B34"/>
    <mergeCell ref="C33:E33"/>
    <mergeCell ref="F33:F34"/>
    <mergeCell ref="G33:G34"/>
    <mergeCell ref="H33:J34"/>
    <mergeCell ref="H26:J30"/>
    <mergeCell ref="A30:B30"/>
    <mergeCell ref="C30:F30"/>
    <mergeCell ref="A31:J31"/>
    <mergeCell ref="C32:G32"/>
    <mergeCell ref="I32:J32"/>
    <mergeCell ref="A39:A40"/>
    <mergeCell ref="B39:B40"/>
    <mergeCell ref="C39:E39"/>
    <mergeCell ref="F39:F40"/>
    <mergeCell ref="G39:G40"/>
    <mergeCell ref="H39:J40"/>
    <mergeCell ref="H35:J36"/>
    <mergeCell ref="A36:B36"/>
    <mergeCell ref="C36:F36"/>
    <mergeCell ref="A37:J37"/>
    <mergeCell ref="C38:G38"/>
    <mergeCell ref="I38:J38"/>
    <mergeCell ref="A45:A46"/>
    <mergeCell ref="B45:B46"/>
    <mergeCell ref="C45:E45"/>
    <mergeCell ref="F45:F46"/>
    <mergeCell ref="G45:G46"/>
    <mergeCell ref="H45:J46"/>
    <mergeCell ref="H41:J42"/>
    <mergeCell ref="A42:B42"/>
    <mergeCell ref="C42:F42"/>
    <mergeCell ref="A43:J43"/>
    <mergeCell ref="C44:G44"/>
    <mergeCell ref="I44:J44"/>
    <mergeCell ref="A52:A53"/>
    <mergeCell ref="B52:B53"/>
    <mergeCell ref="C52:E52"/>
    <mergeCell ref="F52:F53"/>
    <mergeCell ref="G52:G53"/>
    <mergeCell ref="H52:J53"/>
    <mergeCell ref="H47:J49"/>
    <mergeCell ref="A49:B49"/>
    <mergeCell ref="C49:F49"/>
    <mergeCell ref="A50:J50"/>
    <mergeCell ref="C51:G51"/>
    <mergeCell ref="I51:J51"/>
    <mergeCell ref="A63:A64"/>
    <mergeCell ref="B63:B64"/>
    <mergeCell ref="C63:E63"/>
    <mergeCell ref="F63:F64"/>
    <mergeCell ref="G63:G64"/>
    <mergeCell ref="H63:J64"/>
    <mergeCell ref="H54:J60"/>
    <mergeCell ref="A60:B60"/>
    <mergeCell ref="C60:F60"/>
    <mergeCell ref="A61:J61"/>
    <mergeCell ref="C62:G62"/>
    <mergeCell ref="I62:J62"/>
    <mergeCell ref="A74:A75"/>
    <mergeCell ref="B74:B75"/>
    <mergeCell ref="C74:E74"/>
    <mergeCell ref="F74:F75"/>
    <mergeCell ref="G74:G75"/>
    <mergeCell ref="H74:J75"/>
    <mergeCell ref="H65:J71"/>
    <mergeCell ref="A71:B71"/>
    <mergeCell ref="C71:F71"/>
    <mergeCell ref="A72:J72"/>
    <mergeCell ref="C73:G73"/>
    <mergeCell ref="I73:J73"/>
    <mergeCell ref="A80:A81"/>
    <mergeCell ref="B80:B81"/>
    <mergeCell ref="C80:E80"/>
    <mergeCell ref="F80:F81"/>
    <mergeCell ref="G80:G81"/>
    <mergeCell ref="H80:J81"/>
    <mergeCell ref="H76:J77"/>
    <mergeCell ref="A77:B77"/>
    <mergeCell ref="C77:F77"/>
    <mergeCell ref="A78:J78"/>
    <mergeCell ref="C79:G79"/>
    <mergeCell ref="I79:J79"/>
    <mergeCell ref="A87:A88"/>
    <mergeCell ref="B87:B88"/>
    <mergeCell ref="C87:E87"/>
    <mergeCell ref="F87:F88"/>
    <mergeCell ref="G87:G88"/>
    <mergeCell ref="H87:J88"/>
    <mergeCell ref="H82:J84"/>
    <mergeCell ref="A84:B84"/>
    <mergeCell ref="C84:F84"/>
    <mergeCell ref="A85:J85"/>
    <mergeCell ref="C86:G86"/>
    <mergeCell ref="I86:J86"/>
    <mergeCell ref="H89:J90"/>
    <mergeCell ref="A90:B90"/>
    <mergeCell ref="C90:F90"/>
    <mergeCell ref="C92:G92"/>
    <mergeCell ref="I92:J92"/>
    <mergeCell ref="A93:A94"/>
    <mergeCell ref="B93:B94"/>
    <mergeCell ref="C93:E93"/>
    <mergeCell ref="F93:F94"/>
    <mergeCell ref="G93:G94"/>
    <mergeCell ref="A99:A100"/>
    <mergeCell ref="B99:B100"/>
    <mergeCell ref="C99:E99"/>
    <mergeCell ref="F99:F100"/>
    <mergeCell ref="G99:G100"/>
    <mergeCell ref="H99:J100"/>
    <mergeCell ref="H93:J94"/>
    <mergeCell ref="H95:J96"/>
    <mergeCell ref="A96:B96"/>
    <mergeCell ref="C96:F96"/>
    <mergeCell ref="A97:J97"/>
    <mergeCell ref="C98:G98"/>
    <mergeCell ref="I98:J98"/>
    <mergeCell ref="A105:A106"/>
    <mergeCell ref="B105:B106"/>
    <mergeCell ref="C105:E105"/>
    <mergeCell ref="F105:F106"/>
    <mergeCell ref="G105:G106"/>
    <mergeCell ref="H105:J106"/>
    <mergeCell ref="H101:J102"/>
    <mergeCell ref="A102:B102"/>
    <mergeCell ref="C102:F102"/>
    <mergeCell ref="A103:J103"/>
    <mergeCell ref="C104:G104"/>
    <mergeCell ref="I104:J104"/>
    <mergeCell ref="A117:A118"/>
    <mergeCell ref="B117:B118"/>
    <mergeCell ref="C117:E117"/>
    <mergeCell ref="F117:F118"/>
    <mergeCell ref="G117:G118"/>
    <mergeCell ref="H117:J118"/>
    <mergeCell ref="H107:J114"/>
    <mergeCell ref="A114:B114"/>
    <mergeCell ref="C114:F114"/>
    <mergeCell ref="A115:J115"/>
    <mergeCell ref="C116:G116"/>
    <mergeCell ref="I116:J116"/>
    <mergeCell ref="A123:A124"/>
    <mergeCell ref="B123:B124"/>
    <mergeCell ref="C123:E123"/>
    <mergeCell ref="F123:F124"/>
    <mergeCell ref="G123:G124"/>
    <mergeCell ref="H123:J124"/>
    <mergeCell ref="H119:J120"/>
    <mergeCell ref="A120:B120"/>
    <mergeCell ref="C120:F120"/>
    <mergeCell ref="A121:J121"/>
    <mergeCell ref="C122:G122"/>
    <mergeCell ref="I122:J122"/>
    <mergeCell ref="H125:J126"/>
    <mergeCell ref="A126:B126"/>
    <mergeCell ref="C126:F126"/>
    <mergeCell ref="C128:G128"/>
    <mergeCell ref="I128:J128"/>
    <mergeCell ref="A129:A130"/>
    <mergeCell ref="B129:B130"/>
    <mergeCell ref="C129:E129"/>
    <mergeCell ref="F129:F130"/>
    <mergeCell ref="G129:G130"/>
    <mergeCell ref="A141:A142"/>
    <mergeCell ref="B141:B142"/>
    <mergeCell ref="C141:E141"/>
    <mergeCell ref="F141:F142"/>
    <mergeCell ref="G141:G142"/>
    <mergeCell ref="H141:J142"/>
    <mergeCell ref="H129:J130"/>
    <mergeCell ref="H131:J132"/>
    <mergeCell ref="A132:B132"/>
    <mergeCell ref="C132:F132"/>
    <mergeCell ref="C140:G140"/>
    <mergeCell ref="I140:J140"/>
    <mergeCell ref="C134:G134"/>
    <mergeCell ref="I134:J134"/>
    <mergeCell ref="A135:A136"/>
    <mergeCell ref="B135:B136"/>
    <mergeCell ref="C135:E135"/>
    <mergeCell ref="F135:F136"/>
    <mergeCell ref="G135:G136"/>
    <mergeCell ref="H135:J136"/>
    <mergeCell ref="H137:J138"/>
    <mergeCell ref="A138:B138"/>
    <mergeCell ref="C138:F138"/>
    <mergeCell ref="A147:A148"/>
    <mergeCell ref="B147:B148"/>
    <mergeCell ref="C147:E147"/>
    <mergeCell ref="F147:F148"/>
    <mergeCell ref="G147:G148"/>
    <mergeCell ref="H147:J148"/>
    <mergeCell ref="H143:J144"/>
    <mergeCell ref="A144:B144"/>
    <mergeCell ref="C144:F144"/>
    <mergeCell ref="A145:J145"/>
    <mergeCell ref="C146:G146"/>
    <mergeCell ref="I146:J146"/>
    <mergeCell ref="A153:A154"/>
    <mergeCell ref="B153:B154"/>
    <mergeCell ref="C153:E153"/>
    <mergeCell ref="F153:F154"/>
    <mergeCell ref="G153:G154"/>
    <mergeCell ref="H153:J154"/>
    <mergeCell ref="H149:J150"/>
    <mergeCell ref="A150:B150"/>
    <mergeCell ref="C150:F150"/>
    <mergeCell ref="A151:J151"/>
    <mergeCell ref="C152:G152"/>
    <mergeCell ref="I152:J152"/>
    <mergeCell ref="A159:A160"/>
    <mergeCell ref="B159:B160"/>
    <mergeCell ref="C159:E159"/>
    <mergeCell ref="F159:F160"/>
    <mergeCell ref="G159:G160"/>
    <mergeCell ref="H159:J160"/>
    <mergeCell ref="H155:J156"/>
    <mergeCell ref="A156:B156"/>
    <mergeCell ref="C156:F156"/>
    <mergeCell ref="A157:J157"/>
    <mergeCell ref="C158:G158"/>
    <mergeCell ref="I158:J158"/>
    <mergeCell ref="A165:A166"/>
    <mergeCell ref="B165:B166"/>
    <mergeCell ref="C165:E165"/>
    <mergeCell ref="F165:F166"/>
    <mergeCell ref="G165:G166"/>
    <mergeCell ref="H165:J166"/>
    <mergeCell ref="H161:J162"/>
    <mergeCell ref="A162:B162"/>
    <mergeCell ref="C162:F162"/>
    <mergeCell ref="B163:J163"/>
    <mergeCell ref="C164:G164"/>
    <mergeCell ref="I164:J164"/>
    <mergeCell ref="H171:J172"/>
    <mergeCell ref="H173:J174"/>
    <mergeCell ref="A174:B174"/>
    <mergeCell ref="C174:F174"/>
    <mergeCell ref="H167:J168"/>
    <mergeCell ref="A168:B168"/>
    <mergeCell ref="C168:F168"/>
    <mergeCell ref="C170:G170"/>
    <mergeCell ref="I170:J170"/>
    <mergeCell ref="A171:A172"/>
    <mergeCell ref="B171:B172"/>
    <mergeCell ref="C171:E171"/>
    <mergeCell ref="F171:F172"/>
    <mergeCell ref="G171:G17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954D5F-9549-4D8B-9FD7-83E90ED723BB}">
  <dimension ref="A2:F502"/>
  <sheetViews>
    <sheetView topLeftCell="A472" zoomScale="89" zoomScaleNormal="89" workbookViewId="0">
      <selection activeCell="D480" sqref="D480"/>
    </sheetView>
  </sheetViews>
  <sheetFormatPr baseColWidth="10" defaultRowHeight="14.5" x14ac:dyDescent="0.35"/>
  <cols>
    <col min="1" max="1" width="49.81640625" customWidth="1"/>
    <col min="3" max="3" width="12.81640625" customWidth="1"/>
    <col min="4" max="4" width="16.36328125" customWidth="1"/>
    <col min="5" max="5" width="16.90625" customWidth="1"/>
    <col min="6" max="6" width="14.54296875" customWidth="1"/>
  </cols>
  <sheetData>
    <row r="2" spans="1:6" x14ac:dyDescent="0.35">
      <c r="A2" s="210" t="s">
        <v>0</v>
      </c>
      <c r="B2" s="211"/>
      <c r="C2" s="211"/>
      <c r="D2" s="211"/>
      <c r="E2" s="211"/>
    </row>
    <row r="3" spans="1:6" x14ac:dyDescent="0.35">
      <c r="A3" s="2" t="str">
        <f>[1]PRESUPUESTO!B3</f>
        <v>Descapote manual e=25 cms</v>
      </c>
      <c r="B3" s="3"/>
      <c r="C3" s="4"/>
      <c r="D3" s="4"/>
      <c r="E3" s="5" t="s">
        <v>1</v>
      </c>
    </row>
    <row r="4" spans="1:6" x14ac:dyDescent="0.35">
      <c r="A4" s="6" t="s">
        <v>2</v>
      </c>
      <c r="B4" s="7" t="s">
        <v>3</v>
      </c>
      <c r="C4" s="7" t="s">
        <v>4</v>
      </c>
      <c r="D4" s="7" t="s">
        <v>5</v>
      </c>
      <c r="E4" s="8" t="s">
        <v>6</v>
      </c>
    </row>
    <row r="5" spans="1:6" x14ac:dyDescent="0.35">
      <c r="A5" s="9" t="s">
        <v>7</v>
      </c>
    </row>
    <row r="6" spans="1:6" x14ac:dyDescent="0.35">
      <c r="A6" s="10" t="s">
        <v>8</v>
      </c>
      <c r="B6" s="1" t="s">
        <v>9</v>
      </c>
      <c r="C6" s="11">
        <v>2.9999999999999997E-4</v>
      </c>
      <c r="D6" s="12">
        <v>404325</v>
      </c>
      <c r="E6" s="13">
        <f>C6*D6</f>
        <v>121.29749999999999</v>
      </c>
    </row>
    <row r="7" spans="1:6" x14ac:dyDescent="0.35">
      <c r="A7" s="10" t="s">
        <v>10</v>
      </c>
      <c r="B7" s="1" t="s">
        <v>9</v>
      </c>
      <c r="C7" s="11">
        <v>2.9999999999999997E-4</v>
      </c>
      <c r="D7" s="12">
        <v>22024</v>
      </c>
      <c r="E7" s="13">
        <f>C7*D7</f>
        <v>6.6071999999999997</v>
      </c>
    </row>
    <row r="8" spans="1:6" x14ac:dyDescent="0.35">
      <c r="A8" s="10" t="s">
        <v>11</v>
      </c>
      <c r="B8" s="1" t="s">
        <v>9</v>
      </c>
      <c r="C8" s="11">
        <v>2.9999999999999997E-4</v>
      </c>
      <c r="D8" s="12">
        <v>25109</v>
      </c>
      <c r="E8" s="13">
        <f t="shared" ref="E8" si="0">C8*D8</f>
        <v>7.5326999999999993</v>
      </c>
    </row>
    <row r="9" spans="1:6" x14ac:dyDescent="0.35">
      <c r="D9" s="14" t="s">
        <v>12</v>
      </c>
      <c r="E9" s="15">
        <f>SUM(E6:E8)</f>
        <v>135.4374</v>
      </c>
    </row>
    <row r="10" spans="1:6" x14ac:dyDescent="0.35">
      <c r="A10" s="9" t="s">
        <v>13</v>
      </c>
    </row>
    <row r="11" spans="1:6" x14ac:dyDescent="0.35">
      <c r="A11" s="10" t="s">
        <v>14</v>
      </c>
      <c r="B11" s="1" t="s">
        <v>15</v>
      </c>
      <c r="C11" s="11">
        <v>1.55E-2</v>
      </c>
      <c r="D11" s="16">
        <f>159467</f>
        <v>159467</v>
      </c>
      <c r="E11" s="13">
        <f>C11*D11</f>
        <v>2471.7384999999999</v>
      </c>
    </row>
    <row r="12" spans="1:6" x14ac:dyDescent="0.35">
      <c r="D12" s="14" t="s">
        <v>12</v>
      </c>
      <c r="E12" s="15">
        <f>E11</f>
        <v>2471.7384999999999</v>
      </c>
    </row>
    <row r="13" spans="1:6" ht="15" thickBot="1" x14ac:dyDescent="0.4"/>
    <row r="14" spans="1:6" ht="15" thickBot="1" x14ac:dyDescent="0.4">
      <c r="A14" s="17"/>
      <c r="B14" s="18"/>
      <c r="C14" s="18"/>
      <c r="D14" s="19" t="s">
        <v>16</v>
      </c>
      <c r="E14" s="20">
        <f>E9+E12</f>
        <v>2607.1758999999997</v>
      </c>
      <c r="F14" s="123"/>
    </row>
    <row r="16" spans="1:6" x14ac:dyDescent="0.35">
      <c r="A16" s="210" t="s">
        <v>0</v>
      </c>
      <c r="B16" s="211"/>
      <c r="C16" s="211"/>
      <c r="D16" s="211"/>
      <c r="E16" s="211"/>
    </row>
    <row r="17" spans="1:6" x14ac:dyDescent="0.35">
      <c r="A17" s="2" t="str">
        <f>[1]PRESUPUESTO!B4</f>
        <v>Nivelación y limpieza</v>
      </c>
      <c r="B17" s="3"/>
      <c r="C17" s="4"/>
      <c r="D17" s="4"/>
      <c r="E17" s="21" t="s">
        <v>1</v>
      </c>
    </row>
    <row r="18" spans="1:6" x14ac:dyDescent="0.35">
      <c r="A18" s="6" t="s">
        <v>2</v>
      </c>
      <c r="B18" s="7" t="s">
        <v>3</v>
      </c>
      <c r="C18" s="7" t="s">
        <v>4</v>
      </c>
      <c r="D18" s="7" t="s">
        <v>5</v>
      </c>
      <c r="E18" s="8" t="s">
        <v>6</v>
      </c>
    </row>
    <row r="19" spans="1:6" x14ac:dyDescent="0.35">
      <c r="A19" s="9" t="s">
        <v>7</v>
      </c>
    </row>
    <row r="20" spans="1:6" x14ac:dyDescent="0.35">
      <c r="A20" s="10" t="s">
        <v>8</v>
      </c>
      <c r="B20" s="1" t="s">
        <v>9</v>
      </c>
      <c r="C20" s="11">
        <v>4.0000000000000002E-4</v>
      </c>
      <c r="D20" s="12">
        <v>404325</v>
      </c>
      <c r="E20" s="13">
        <f>C20*D20</f>
        <v>161.73000000000002</v>
      </c>
    </row>
    <row r="21" spans="1:6" x14ac:dyDescent="0.35">
      <c r="A21" s="10" t="s">
        <v>17</v>
      </c>
      <c r="B21" s="1" t="s">
        <v>9</v>
      </c>
      <c r="C21" s="11">
        <v>1E-4</v>
      </c>
      <c r="D21" s="12">
        <v>44827</v>
      </c>
      <c r="E21" s="13">
        <f>C21*D21</f>
        <v>4.4827000000000004</v>
      </c>
    </row>
    <row r="22" spans="1:6" x14ac:dyDescent="0.35">
      <c r="A22" s="10" t="s">
        <v>18</v>
      </c>
      <c r="B22" s="1" t="s">
        <v>9</v>
      </c>
      <c r="C22" s="11">
        <v>2.9999999999999997E-4</v>
      </c>
      <c r="D22" s="12">
        <v>19353</v>
      </c>
      <c r="E22" s="13">
        <f>C22*D22</f>
        <v>5.8058999999999994</v>
      </c>
    </row>
    <row r="23" spans="1:6" x14ac:dyDescent="0.35">
      <c r="D23" s="14" t="s">
        <v>12</v>
      </c>
      <c r="E23" s="15">
        <f>E20+E21+E22</f>
        <v>172.01860000000002</v>
      </c>
    </row>
    <row r="24" spans="1:6" x14ac:dyDescent="0.35">
      <c r="A24" s="9" t="s">
        <v>13</v>
      </c>
    </row>
    <row r="25" spans="1:6" x14ac:dyDescent="0.35">
      <c r="A25" s="10" t="s">
        <v>19</v>
      </c>
      <c r="B25" s="1" t="s">
        <v>15</v>
      </c>
      <c r="C25" s="11">
        <v>1.2999999999999999E-2</v>
      </c>
      <c r="D25" s="16">
        <v>466440</v>
      </c>
      <c r="E25" s="13">
        <f>C25*D25</f>
        <v>6063.7199999999993</v>
      </c>
    </row>
    <row r="26" spans="1:6" x14ac:dyDescent="0.35">
      <c r="D26" s="14" t="s">
        <v>12</v>
      </c>
      <c r="E26" s="15">
        <f>E25</f>
        <v>6063.7199999999993</v>
      </c>
    </row>
    <row r="27" spans="1:6" ht="15" thickBot="1" x14ac:dyDescent="0.4"/>
    <row r="28" spans="1:6" ht="15" thickBot="1" x14ac:dyDescent="0.4">
      <c r="A28" s="17"/>
      <c r="B28" s="18"/>
      <c r="C28" s="18"/>
      <c r="D28" s="19" t="s">
        <v>16</v>
      </c>
      <c r="E28" s="20">
        <f>E23+E26</f>
        <v>6235.7385999999997</v>
      </c>
      <c r="F28" s="123"/>
    </row>
    <row r="30" spans="1:6" x14ac:dyDescent="0.35">
      <c r="A30" s="208" t="s">
        <v>0</v>
      </c>
      <c r="B30" s="209"/>
      <c r="C30" s="209"/>
      <c r="D30" s="209"/>
      <c r="E30" s="209"/>
    </row>
    <row r="31" spans="1:6" ht="19.25" customHeight="1" x14ac:dyDescent="0.35">
      <c r="A31" s="22" t="str">
        <f>[1]PRESUPUESTO!B5</f>
        <v>Cerramiento provisional con tela polisombra, h=2,10 m</v>
      </c>
      <c r="B31" s="23"/>
      <c r="C31" s="24"/>
      <c r="D31" s="24"/>
      <c r="E31" s="25" t="s">
        <v>20</v>
      </c>
    </row>
    <row r="32" spans="1:6" x14ac:dyDescent="0.35">
      <c r="A32" s="26" t="s">
        <v>2</v>
      </c>
      <c r="B32" s="27" t="s">
        <v>3</v>
      </c>
      <c r="C32" s="27" t="s">
        <v>4</v>
      </c>
      <c r="D32" s="27" t="s">
        <v>5</v>
      </c>
      <c r="E32" s="28" t="s">
        <v>6</v>
      </c>
    </row>
    <row r="33" spans="1:5" x14ac:dyDescent="0.35">
      <c r="A33" s="9" t="s">
        <v>21</v>
      </c>
    </row>
    <row r="34" spans="1:5" x14ac:dyDescent="0.35">
      <c r="A34" s="10" t="s">
        <v>22</v>
      </c>
      <c r="B34" s="1" t="s">
        <v>9</v>
      </c>
      <c r="C34" s="11">
        <v>0.33</v>
      </c>
      <c r="D34" s="12">
        <v>5138</v>
      </c>
      <c r="E34" s="13">
        <f t="shared" ref="E34:E41" si="1">C34*D34</f>
        <v>1695.5400000000002</v>
      </c>
    </row>
    <row r="35" spans="1:5" x14ac:dyDescent="0.35">
      <c r="A35" s="10" t="s">
        <v>23</v>
      </c>
      <c r="B35" s="1" t="s">
        <v>24</v>
      </c>
      <c r="C35" s="11">
        <v>0.6</v>
      </c>
      <c r="D35" s="12">
        <v>7353</v>
      </c>
      <c r="E35" s="13">
        <f t="shared" si="1"/>
        <v>4411.8</v>
      </c>
    </row>
    <row r="36" spans="1:5" x14ac:dyDescent="0.35">
      <c r="A36" s="10" t="s">
        <v>25</v>
      </c>
      <c r="B36" s="1" t="s">
        <v>24</v>
      </c>
      <c r="C36" s="11">
        <v>0.52500000000000002</v>
      </c>
      <c r="D36" s="12">
        <v>1261</v>
      </c>
      <c r="E36" s="13">
        <f t="shared" si="1"/>
        <v>662.02499999999998</v>
      </c>
    </row>
    <row r="37" spans="1:5" x14ac:dyDescent="0.35">
      <c r="A37" s="10" t="s">
        <v>26</v>
      </c>
      <c r="B37" s="1" t="s">
        <v>27</v>
      </c>
      <c r="C37" s="11">
        <v>0.05</v>
      </c>
      <c r="D37" s="12">
        <v>9537</v>
      </c>
      <c r="E37" s="13">
        <f t="shared" si="1"/>
        <v>476.85</v>
      </c>
    </row>
    <row r="38" spans="1:5" x14ac:dyDescent="0.35">
      <c r="A38" s="10" t="s">
        <v>28</v>
      </c>
      <c r="B38" s="1" t="s">
        <v>29</v>
      </c>
      <c r="C38" s="11">
        <v>3.5999999999999997E-2</v>
      </c>
      <c r="D38" s="12">
        <v>587475</v>
      </c>
      <c r="E38" s="13">
        <f t="shared" si="1"/>
        <v>21149.1</v>
      </c>
    </row>
    <row r="39" spans="1:5" x14ac:dyDescent="0.35">
      <c r="A39" s="10" t="s">
        <v>30</v>
      </c>
      <c r="B39" s="1" t="s">
        <v>24</v>
      </c>
      <c r="C39" s="11">
        <v>1.05</v>
      </c>
      <c r="D39" s="12">
        <v>2742</v>
      </c>
      <c r="E39" s="13">
        <f t="shared" si="1"/>
        <v>2879.1</v>
      </c>
    </row>
    <row r="40" spans="1:5" x14ac:dyDescent="0.35">
      <c r="A40" s="10" t="s">
        <v>31</v>
      </c>
      <c r="B40" s="1" t="s">
        <v>32</v>
      </c>
      <c r="C40" s="11">
        <v>0.2</v>
      </c>
      <c r="D40" s="12">
        <v>4805</v>
      </c>
      <c r="E40" s="13">
        <f t="shared" si="1"/>
        <v>961</v>
      </c>
    </row>
    <row r="41" spans="1:5" x14ac:dyDescent="0.35">
      <c r="A41" s="10" t="s">
        <v>33</v>
      </c>
      <c r="B41" s="1" t="s">
        <v>34</v>
      </c>
      <c r="C41" s="11">
        <v>0.05</v>
      </c>
      <c r="D41" s="12">
        <v>8300</v>
      </c>
      <c r="E41" s="13">
        <f t="shared" si="1"/>
        <v>415</v>
      </c>
    </row>
    <row r="42" spans="1:5" x14ac:dyDescent="0.35">
      <c r="D42" s="14" t="s">
        <v>12</v>
      </c>
      <c r="E42" s="15">
        <f>SUM(E34:E41)</f>
        <v>32650.414999999997</v>
      </c>
    </row>
    <row r="43" spans="1:5" x14ac:dyDescent="0.35">
      <c r="A43" s="9" t="s">
        <v>7</v>
      </c>
    </row>
    <row r="44" spans="1:5" x14ac:dyDescent="0.35">
      <c r="A44" s="10" t="s">
        <v>35</v>
      </c>
      <c r="B44" s="1" t="s">
        <v>9</v>
      </c>
      <c r="C44" s="11">
        <v>2.9999999999999997E-4</v>
      </c>
      <c r="D44" s="12">
        <v>310206</v>
      </c>
      <c r="E44" s="13">
        <f>C44*D44</f>
        <v>93.061799999999991</v>
      </c>
    </row>
    <row r="45" spans="1:5" x14ac:dyDescent="0.35">
      <c r="A45" s="10" t="s">
        <v>36</v>
      </c>
      <c r="B45" s="1" t="s">
        <v>9</v>
      </c>
      <c r="C45" s="11">
        <v>2.9999999999999997E-4</v>
      </c>
      <c r="D45" s="12">
        <v>80588</v>
      </c>
      <c r="E45" s="13">
        <f>C45*D45</f>
        <v>24.176399999999997</v>
      </c>
    </row>
    <row r="46" spans="1:5" x14ac:dyDescent="0.35">
      <c r="A46" s="10" t="s">
        <v>37</v>
      </c>
      <c r="B46" s="1" t="s">
        <v>9</v>
      </c>
      <c r="C46" s="11">
        <v>2.9999999999999997E-4</v>
      </c>
      <c r="D46" s="12">
        <v>45998</v>
      </c>
      <c r="E46" s="13">
        <f>C46*D46</f>
        <v>13.799399999999999</v>
      </c>
    </row>
    <row r="47" spans="1:5" x14ac:dyDescent="0.35">
      <c r="A47" s="10" t="s">
        <v>38</v>
      </c>
      <c r="B47" s="1" t="s">
        <v>9</v>
      </c>
      <c r="C47" s="11">
        <v>2.9999999999999997E-4</v>
      </c>
      <c r="D47" s="12">
        <f>D53</f>
        <v>306973</v>
      </c>
      <c r="E47" s="13">
        <f>C47*D47</f>
        <v>92.091899999999995</v>
      </c>
    </row>
    <row r="48" spans="1:5" x14ac:dyDescent="0.35">
      <c r="D48" s="14" t="s">
        <v>12</v>
      </c>
      <c r="E48" s="15">
        <f>E44+E45+E46+E47</f>
        <v>223.12950000000001</v>
      </c>
    </row>
    <row r="49" spans="1:6" x14ac:dyDescent="0.35">
      <c r="A49" s="9" t="s">
        <v>39</v>
      </c>
    </row>
    <row r="50" spans="1:6" x14ac:dyDescent="0.35">
      <c r="A50" s="10" t="s">
        <v>40</v>
      </c>
      <c r="B50" s="1" t="s">
        <v>41</v>
      </c>
      <c r="C50" s="11">
        <v>0.05</v>
      </c>
      <c r="D50" s="12">
        <v>42377</v>
      </c>
      <c r="E50" s="13">
        <f>C50*D50</f>
        <v>2118.85</v>
      </c>
    </row>
    <row r="51" spans="1:6" x14ac:dyDescent="0.35">
      <c r="D51" s="14" t="s">
        <v>12</v>
      </c>
      <c r="E51" s="15">
        <f>E50</f>
        <v>2118.85</v>
      </c>
    </row>
    <row r="52" spans="1:6" x14ac:dyDescent="0.35">
      <c r="A52" s="9" t="s">
        <v>13</v>
      </c>
    </row>
    <row r="53" spans="1:6" x14ac:dyDescent="0.35">
      <c r="A53" s="10" t="s">
        <v>42</v>
      </c>
      <c r="B53" s="1" t="s">
        <v>15</v>
      </c>
      <c r="C53" s="11">
        <v>0.05</v>
      </c>
      <c r="D53" s="16">
        <v>306973</v>
      </c>
      <c r="E53" s="13">
        <f>C53*D53</f>
        <v>15348.650000000001</v>
      </c>
    </row>
    <row r="54" spans="1:6" x14ac:dyDescent="0.35">
      <c r="D54" s="14" t="s">
        <v>12</v>
      </c>
      <c r="E54" s="15">
        <f>E53</f>
        <v>15348.650000000001</v>
      </c>
    </row>
    <row r="55" spans="1:6" ht="15" thickBot="1" x14ac:dyDescent="0.4"/>
    <row r="56" spans="1:6" ht="15" thickBot="1" x14ac:dyDescent="0.4">
      <c r="A56" s="17"/>
      <c r="B56" s="18"/>
      <c r="C56" s="18"/>
      <c r="D56" s="19" t="s">
        <v>16</v>
      </c>
      <c r="E56" s="20">
        <f>E42+E48+E51+E54</f>
        <v>50341.044499999996</v>
      </c>
      <c r="F56" s="123"/>
    </row>
    <row r="58" spans="1:6" x14ac:dyDescent="0.35">
      <c r="A58" s="208" t="s">
        <v>0</v>
      </c>
      <c r="B58" s="209"/>
      <c r="C58" s="209"/>
      <c r="D58" s="209"/>
      <c r="E58" s="209"/>
    </row>
    <row r="59" spans="1:6" x14ac:dyDescent="0.35">
      <c r="A59" s="22" t="str">
        <f>[1]PRESUPUESTO!B7</f>
        <v>Excavación en tierra seca h= 0-2 m.</v>
      </c>
      <c r="B59" s="23"/>
      <c r="C59" s="24"/>
      <c r="D59" s="24"/>
      <c r="E59" s="25" t="s">
        <v>43</v>
      </c>
    </row>
    <row r="60" spans="1:6" x14ac:dyDescent="0.35">
      <c r="A60" s="26" t="s">
        <v>2</v>
      </c>
      <c r="B60" s="27" t="s">
        <v>3</v>
      </c>
      <c r="C60" s="27" t="s">
        <v>4</v>
      </c>
      <c r="D60" s="27" t="s">
        <v>5</v>
      </c>
      <c r="E60" s="28" t="s">
        <v>6</v>
      </c>
    </row>
    <row r="61" spans="1:6" x14ac:dyDescent="0.35">
      <c r="A61" s="9" t="s">
        <v>21</v>
      </c>
    </row>
    <row r="62" spans="1:6" x14ac:dyDescent="0.35">
      <c r="A62" s="10" t="s">
        <v>44</v>
      </c>
      <c r="B62" s="1" t="s">
        <v>24</v>
      </c>
      <c r="C62" s="11">
        <v>1</v>
      </c>
      <c r="D62" s="12">
        <v>172</v>
      </c>
      <c r="E62" s="13">
        <f>C62*D62</f>
        <v>172</v>
      </c>
    </row>
    <row r="63" spans="1:6" ht="29" x14ac:dyDescent="0.35">
      <c r="A63" s="10" t="s">
        <v>45</v>
      </c>
      <c r="B63" s="1" t="s">
        <v>9</v>
      </c>
      <c r="C63" s="11">
        <v>0.05</v>
      </c>
      <c r="D63" s="12">
        <v>22220</v>
      </c>
      <c r="E63" s="13">
        <f>C63*D63</f>
        <v>1111</v>
      </c>
    </row>
    <row r="64" spans="1:6" x14ac:dyDescent="0.35">
      <c r="D64" s="14" t="s">
        <v>12</v>
      </c>
      <c r="E64" s="15">
        <f>SUM(E62:E63)</f>
        <v>1283</v>
      </c>
    </row>
    <row r="65" spans="1:6" x14ac:dyDescent="0.35">
      <c r="A65" s="9" t="s">
        <v>7</v>
      </c>
    </row>
    <row r="66" spans="1:6" x14ac:dyDescent="0.35">
      <c r="A66" s="10" t="s">
        <v>8</v>
      </c>
      <c r="B66" s="1" t="s">
        <v>9</v>
      </c>
      <c r="C66" s="11">
        <v>1.1999999999999999E-3</v>
      </c>
      <c r="D66" s="12">
        <v>404325</v>
      </c>
      <c r="E66" s="13">
        <f>C66*D66</f>
        <v>485.18999999999994</v>
      </c>
    </row>
    <row r="67" spans="1:6" x14ac:dyDescent="0.35">
      <c r="D67" s="14" t="s">
        <v>12</v>
      </c>
      <c r="E67" s="15">
        <f>E66</f>
        <v>485.18999999999994</v>
      </c>
    </row>
    <row r="68" spans="1:6" x14ac:dyDescent="0.35">
      <c r="A68" s="9" t="s">
        <v>13</v>
      </c>
    </row>
    <row r="69" spans="1:6" x14ac:dyDescent="0.35">
      <c r="A69" s="10" t="s">
        <v>42</v>
      </c>
      <c r="B69" s="1" t="s">
        <v>15</v>
      </c>
      <c r="C69" s="11">
        <v>0.13500000000000001</v>
      </c>
      <c r="D69" s="16">
        <v>306973</v>
      </c>
      <c r="E69" s="13">
        <f>C69*D69</f>
        <v>41441.355000000003</v>
      </c>
    </row>
    <row r="70" spans="1:6" x14ac:dyDescent="0.35">
      <c r="D70" s="14" t="s">
        <v>12</v>
      </c>
      <c r="E70" s="15">
        <f>E69</f>
        <v>41441.355000000003</v>
      </c>
    </row>
    <row r="71" spans="1:6" ht="15" thickBot="1" x14ac:dyDescent="0.4"/>
    <row r="72" spans="1:6" ht="15" thickBot="1" x14ac:dyDescent="0.4">
      <c r="A72" s="17"/>
      <c r="B72" s="18"/>
      <c r="C72" s="18"/>
      <c r="D72" s="19" t="s">
        <v>16</v>
      </c>
      <c r="E72" s="20">
        <f>E64+E67+E70</f>
        <v>43209.545000000006</v>
      </c>
      <c r="F72" s="123"/>
    </row>
    <row r="74" spans="1:6" x14ac:dyDescent="0.35">
      <c r="A74" s="202" t="s">
        <v>0</v>
      </c>
      <c r="B74" s="203"/>
      <c r="C74" s="203"/>
      <c r="D74" s="203"/>
      <c r="E74" s="204"/>
    </row>
    <row r="75" spans="1:6" ht="43.25" customHeight="1" x14ac:dyDescent="0.35">
      <c r="A75" s="22" t="str">
        <f>[1]PRESUPUESTO!B8</f>
        <v>Estudio de suelos, incluye 3 perforaciones, caracterización de material, 2 cortes directos, presentación de informe y recomendaciones</v>
      </c>
      <c r="B75" s="23"/>
      <c r="C75" s="24"/>
      <c r="D75" s="24"/>
      <c r="E75" s="25" t="s">
        <v>46</v>
      </c>
    </row>
    <row r="76" spans="1:6" x14ac:dyDescent="0.35">
      <c r="A76" s="26" t="s">
        <v>2</v>
      </c>
      <c r="B76" s="27" t="s">
        <v>3</v>
      </c>
      <c r="C76" s="27" t="s">
        <v>4</v>
      </c>
      <c r="D76" s="27" t="s">
        <v>5</v>
      </c>
      <c r="E76" s="28" t="s">
        <v>6</v>
      </c>
    </row>
    <row r="78" spans="1:6" ht="58" x14ac:dyDescent="0.35">
      <c r="A78" s="29" t="s">
        <v>47</v>
      </c>
      <c r="B78" s="30" t="s">
        <v>48</v>
      </c>
      <c r="C78" s="30">
        <v>1</v>
      </c>
      <c r="D78" s="31">
        <v>3500000</v>
      </c>
      <c r="E78" s="31">
        <f>C78*D78</f>
        <v>3500000</v>
      </c>
      <c r="F78" s="123"/>
    </row>
    <row r="79" spans="1:6" ht="15" thickBot="1" x14ac:dyDescent="0.4">
      <c r="A79" s="159"/>
      <c r="B79" s="136"/>
      <c r="C79" s="136"/>
      <c r="D79" s="123"/>
      <c r="E79" s="123"/>
      <c r="F79" s="123"/>
    </row>
    <row r="80" spans="1:6" ht="15" thickBot="1" x14ac:dyDescent="0.4">
      <c r="A80" s="17"/>
      <c r="B80" s="18"/>
      <c r="C80" s="18"/>
      <c r="D80" s="19" t="s">
        <v>16</v>
      </c>
      <c r="E80" s="20">
        <f>E78</f>
        <v>3500000</v>
      </c>
      <c r="F80" s="123"/>
    </row>
    <row r="82" spans="1:6" x14ac:dyDescent="0.35">
      <c r="A82" s="208" t="s">
        <v>0</v>
      </c>
      <c r="B82" s="209"/>
      <c r="C82" s="209"/>
      <c r="D82" s="209"/>
      <c r="E82" s="209"/>
    </row>
    <row r="83" spans="1:6" x14ac:dyDescent="0.35">
      <c r="A83" s="22" t="str">
        <f>[1]PRESUPUESTO!B9</f>
        <v>Excavación común pilote D=35 cms (barrenado mecánico)</v>
      </c>
      <c r="B83" s="23"/>
      <c r="C83" s="24"/>
      <c r="D83" s="24"/>
      <c r="E83" s="25" t="s">
        <v>20</v>
      </c>
    </row>
    <row r="84" spans="1:6" x14ac:dyDescent="0.35">
      <c r="A84" s="26" t="s">
        <v>2</v>
      </c>
      <c r="B84" s="27" t="s">
        <v>3</v>
      </c>
      <c r="C84" s="27" t="s">
        <v>4</v>
      </c>
      <c r="D84" s="27" t="s">
        <v>5</v>
      </c>
      <c r="E84" s="28" t="s">
        <v>6</v>
      </c>
    </row>
    <row r="85" spans="1:6" x14ac:dyDescent="0.35">
      <c r="A85" s="9" t="s">
        <v>7</v>
      </c>
    </row>
    <row r="86" spans="1:6" x14ac:dyDescent="0.35">
      <c r="A86" s="10" t="s">
        <v>8</v>
      </c>
      <c r="B86" s="1" t="s">
        <v>9</v>
      </c>
      <c r="C86" s="11">
        <v>2.0000000000000001E-4</v>
      </c>
      <c r="D86" s="12">
        <v>404325</v>
      </c>
      <c r="E86" s="13">
        <f>C86*D86</f>
        <v>80.865000000000009</v>
      </c>
    </row>
    <row r="87" spans="1:6" x14ac:dyDescent="0.35">
      <c r="A87" s="10" t="s">
        <v>49</v>
      </c>
      <c r="B87" s="1" t="s">
        <v>41</v>
      </c>
      <c r="C87" s="11">
        <v>0.1176</v>
      </c>
      <c r="D87" s="12">
        <v>641815</v>
      </c>
      <c r="E87" s="13">
        <f>C87*D87</f>
        <v>75477.444000000003</v>
      </c>
    </row>
    <row r="88" spans="1:6" x14ac:dyDescent="0.35">
      <c r="D88" s="14" t="s">
        <v>12</v>
      </c>
      <c r="E88" s="15">
        <f>SUM(E86:E87)</f>
        <v>75558.309000000008</v>
      </c>
    </row>
    <row r="89" spans="1:6" x14ac:dyDescent="0.35">
      <c r="A89" s="9" t="s">
        <v>39</v>
      </c>
    </row>
    <row r="90" spans="1:6" x14ac:dyDescent="0.35">
      <c r="A90" s="10" t="s">
        <v>50</v>
      </c>
      <c r="B90" s="1" t="s">
        <v>41</v>
      </c>
      <c r="C90" s="11">
        <v>0.04</v>
      </c>
      <c r="D90" s="12">
        <v>58959</v>
      </c>
      <c r="E90" s="13">
        <f>C90*D90</f>
        <v>2358.36</v>
      </c>
    </row>
    <row r="91" spans="1:6" x14ac:dyDescent="0.35">
      <c r="D91" s="14" t="s">
        <v>12</v>
      </c>
      <c r="E91" s="15">
        <f>E90</f>
        <v>2358.36</v>
      </c>
    </row>
    <row r="92" spans="1:6" x14ac:dyDescent="0.35">
      <c r="A92" s="9" t="s">
        <v>13</v>
      </c>
    </row>
    <row r="93" spans="1:6" x14ac:dyDescent="0.35">
      <c r="A93" s="10" t="s">
        <v>42</v>
      </c>
      <c r="B93" s="1" t="s">
        <v>15</v>
      </c>
      <c r="C93" s="11">
        <v>0.12039999999999999</v>
      </c>
      <c r="D93" s="16">
        <v>306973</v>
      </c>
      <c r="E93" s="13">
        <f>C93*D93</f>
        <v>36959.549200000001</v>
      </c>
    </row>
    <row r="94" spans="1:6" x14ac:dyDescent="0.35">
      <c r="D94" s="14" t="s">
        <v>12</v>
      </c>
      <c r="E94" s="15">
        <f>E93</f>
        <v>36959.549200000001</v>
      </c>
    </row>
    <row r="95" spans="1:6" ht="15" thickBot="1" x14ac:dyDescent="0.4"/>
    <row r="96" spans="1:6" ht="15" thickBot="1" x14ac:dyDescent="0.4">
      <c r="A96" s="17"/>
      <c r="B96" s="18"/>
      <c r="C96" s="18"/>
      <c r="D96" s="19" t="s">
        <v>16</v>
      </c>
      <c r="E96" s="20">
        <f>E88+E91+E94</f>
        <v>114876.2182</v>
      </c>
      <c r="F96" s="123"/>
    </row>
    <row r="98" spans="1:6" x14ac:dyDescent="0.35">
      <c r="A98" s="210" t="s">
        <v>0</v>
      </c>
      <c r="B98" s="211"/>
      <c r="C98" s="211"/>
      <c r="D98" s="211"/>
      <c r="E98" s="211"/>
    </row>
    <row r="99" spans="1:6" x14ac:dyDescent="0.35">
      <c r="A99" s="2" t="str">
        <f>[1]PRESUPUESTO!B10</f>
        <v>Lleno compactado con material de sitio</v>
      </c>
      <c r="B99" s="3"/>
      <c r="C99" s="4"/>
      <c r="D99" s="4"/>
      <c r="E99" s="21" t="s">
        <v>43</v>
      </c>
    </row>
    <row r="100" spans="1:6" x14ac:dyDescent="0.35">
      <c r="A100" s="6" t="s">
        <v>2</v>
      </c>
      <c r="B100" s="7" t="s">
        <v>3</v>
      </c>
      <c r="C100" s="7" t="s">
        <v>4</v>
      </c>
      <c r="D100" s="7" t="s">
        <v>5</v>
      </c>
      <c r="E100" s="8" t="s">
        <v>6</v>
      </c>
    </row>
    <row r="101" spans="1:6" x14ac:dyDescent="0.35">
      <c r="A101" s="9" t="s">
        <v>21</v>
      </c>
    </row>
    <row r="102" spans="1:6" x14ac:dyDescent="0.35">
      <c r="A102" s="10" t="s">
        <v>51</v>
      </c>
      <c r="B102" s="1" t="s">
        <v>27</v>
      </c>
      <c r="C102" s="11">
        <v>4.2000000000000003E-2</v>
      </c>
      <c r="D102" s="12">
        <v>15757</v>
      </c>
      <c r="E102" s="13">
        <f>C102*D102</f>
        <v>661.7940000000001</v>
      </c>
    </row>
    <row r="103" spans="1:6" x14ac:dyDescent="0.35">
      <c r="D103" s="14" t="s">
        <v>12</v>
      </c>
      <c r="E103" s="15">
        <f>E102</f>
        <v>661.7940000000001</v>
      </c>
    </row>
    <row r="104" spans="1:6" x14ac:dyDescent="0.35">
      <c r="A104" s="9" t="s">
        <v>7</v>
      </c>
    </row>
    <row r="105" spans="1:6" x14ac:dyDescent="0.35">
      <c r="A105" s="10" t="s">
        <v>8</v>
      </c>
      <c r="B105" s="1" t="s">
        <v>9</v>
      </c>
      <c r="C105" s="11">
        <v>1.5E-3</v>
      </c>
      <c r="D105" s="12">
        <v>404325</v>
      </c>
      <c r="E105" s="13">
        <f>C105*D105</f>
        <v>606.48750000000007</v>
      </c>
    </row>
    <row r="106" spans="1:6" x14ac:dyDescent="0.35">
      <c r="A106" s="10" t="s">
        <v>52</v>
      </c>
      <c r="B106" s="1" t="s">
        <v>15</v>
      </c>
      <c r="C106" s="11">
        <v>4.2000000000000003E-2</v>
      </c>
      <c r="D106" s="12">
        <v>67675</v>
      </c>
      <c r="E106" s="13">
        <f>C106*D106</f>
        <v>2842.3500000000004</v>
      </c>
    </row>
    <row r="107" spans="1:6" x14ac:dyDescent="0.35">
      <c r="D107" s="14" t="s">
        <v>12</v>
      </c>
      <c r="E107" s="15">
        <f>E105+E106</f>
        <v>3448.8375000000005</v>
      </c>
    </row>
    <row r="108" spans="1:6" x14ac:dyDescent="0.35">
      <c r="A108" s="9" t="s">
        <v>13</v>
      </c>
    </row>
    <row r="109" spans="1:6" x14ac:dyDescent="0.35">
      <c r="A109" s="10" t="s">
        <v>19</v>
      </c>
      <c r="B109" s="1" t="s">
        <v>15</v>
      </c>
      <c r="C109" s="11">
        <v>7.6999999999999999E-2</v>
      </c>
      <c r="D109" s="16">
        <v>466440</v>
      </c>
      <c r="E109" s="13">
        <f>C109*D109</f>
        <v>35915.879999999997</v>
      </c>
    </row>
    <row r="110" spans="1:6" x14ac:dyDescent="0.35">
      <c r="D110" s="14" t="s">
        <v>12</v>
      </c>
      <c r="E110" s="15">
        <f>E109</f>
        <v>35915.879999999997</v>
      </c>
    </row>
    <row r="111" spans="1:6" ht="15" thickBot="1" x14ac:dyDescent="0.4"/>
    <row r="112" spans="1:6" ht="15" thickBot="1" x14ac:dyDescent="0.4">
      <c r="A112" s="17"/>
      <c r="B112" s="18"/>
      <c r="C112" s="18"/>
      <c r="D112" s="19" t="s">
        <v>16</v>
      </c>
      <c r="E112" s="20">
        <f>E103+E107+E110</f>
        <v>40026.511500000001</v>
      </c>
      <c r="F112" s="123"/>
    </row>
    <row r="113" spans="1:6" x14ac:dyDescent="0.35">
      <c r="D113" s="32"/>
      <c r="E113" s="33"/>
    </row>
    <row r="114" spans="1:6" x14ac:dyDescent="0.35">
      <c r="A114" s="210" t="s">
        <v>0</v>
      </c>
      <c r="B114" s="211"/>
      <c r="C114" s="211"/>
      <c r="D114" s="211"/>
      <c r="E114" s="211"/>
    </row>
    <row r="115" spans="1:6" x14ac:dyDescent="0.35">
      <c r="A115" s="205" t="str">
        <f>[1]PRESUPUESTO!B11</f>
        <v>Manejo y movilización de escombros-Acarreo (trasiego) Horizontal manual</v>
      </c>
      <c r="B115" s="206"/>
      <c r="C115" s="206"/>
      <c r="D115" s="207"/>
      <c r="E115" s="25" t="s">
        <v>43</v>
      </c>
    </row>
    <row r="116" spans="1:6" x14ac:dyDescent="0.35">
      <c r="A116" s="26" t="s">
        <v>2</v>
      </c>
      <c r="B116" s="27" t="s">
        <v>3</v>
      </c>
      <c r="C116" s="27" t="s">
        <v>4</v>
      </c>
      <c r="D116" s="27" t="s">
        <v>5</v>
      </c>
      <c r="E116" s="28" t="s">
        <v>6</v>
      </c>
    </row>
    <row r="117" spans="1:6" x14ac:dyDescent="0.35">
      <c r="A117" s="9" t="s">
        <v>7</v>
      </c>
    </row>
    <row r="118" spans="1:6" x14ac:dyDescent="0.35">
      <c r="A118" s="10" t="s">
        <v>53</v>
      </c>
      <c r="B118" s="1" t="s">
        <v>9</v>
      </c>
      <c r="C118" s="11">
        <v>1.2999999999999999E-3</v>
      </c>
      <c r="D118" s="12">
        <v>357112</v>
      </c>
      <c r="E118" s="13">
        <f>C118*D118</f>
        <v>464.24559999999997</v>
      </c>
    </row>
    <row r="119" spans="1:6" x14ac:dyDescent="0.35">
      <c r="D119" s="14" t="s">
        <v>12</v>
      </c>
      <c r="E119" s="15">
        <f>E118</f>
        <v>464.24559999999997</v>
      </c>
    </row>
    <row r="120" spans="1:6" x14ac:dyDescent="0.35">
      <c r="A120" s="9" t="s">
        <v>13</v>
      </c>
    </row>
    <row r="121" spans="1:6" x14ac:dyDescent="0.35">
      <c r="A121" s="10" t="s">
        <v>14</v>
      </c>
      <c r="B121" s="1" t="s">
        <v>15</v>
      </c>
      <c r="C121" s="11">
        <v>6.6500000000000004E-2</v>
      </c>
      <c r="D121" s="16">
        <v>159467</v>
      </c>
      <c r="E121" s="13">
        <f>C121*D121</f>
        <v>10604.5555</v>
      </c>
    </row>
    <row r="122" spans="1:6" x14ac:dyDescent="0.35">
      <c r="D122" s="14" t="s">
        <v>12</v>
      </c>
      <c r="E122" s="15">
        <f>E121</f>
        <v>10604.5555</v>
      </c>
    </row>
    <row r="123" spans="1:6" ht="15" thickBot="1" x14ac:dyDescent="0.4"/>
    <row r="124" spans="1:6" ht="15" thickBot="1" x14ac:dyDescent="0.4">
      <c r="A124" s="17"/>
      <c r="B124" s="18"/>
      <c r="C124" s="18"/>
      <c r="D124" s="19" t="s">
        <v>16</v>
      </c>
      <c r="E124" s="20">
        <f>E122+E119</f>
        <v>11068.801100000001</v>
      </c>
      <c r="F124" s="123"/>
    </row>
    <row r="126" spans="1:6" x14ac:dyDescent="0.35">
      <c r="A126" s="208" t="s">
        <v>0</v>
      </c>
      <c r="B126" s="209"/>
      <c r="C126" s="209"/>
      <c r="D126" s="209"/>
      <c r="E126" s="209"/>
    </row>
    <row r="127" spans="1:6" x14ac:dyDescent="0.35">
      <c r="A127" s="205" t="str">
        <f>[1]PRESUPUESTO!B12</f>
        <v>Cargue manual y retiro de sobrantes en volqueta</v>
      </c>
      <c r="B127" s="206"/>
      <c r="C127" s="206"/>
      <c r="D127" s="207"/>
      <c r="E127" s="25" t="s">
        <v>43</v>
      </c>
    </row>
    <row r="128" spans="1:6" x14ac:dyDescent="0.35">
      <c r="A128" s="26" t="s">
        <v>2</v>
      </c>
      <c r="B128" s="27" t="s">
        <v>3</v>
      </c>
      <c r="C128" s="27" t="s">
        <v>4</v>
      </c>
      <c r="D128" s="27" t="s">
        <v>5</v>
      </c>
      <c r="E128" s="28" t="s">
        <v>6</v>
      </c>
    </row>
    <row r="129" spans="1:6" x14ac:dyDescent="0.35">
      <c r="A129" s="9" t="s">
        <v>7</v>
      </c>
    </row>
    <row r="130" spans="1:6" x14ac:dyDescent="0.35">
      <c r="A130" s="10" t="s">
        <v>54</v>
      </c>
      <c r="B130" s="1" t="s">
        <v>9</v>
      </c>
      <c r="C130" s="11">
        <v>1.1999999999999999E-3</v>
      </c>
      <c r="D130" s="12">
        <v>34500</v>
      </c>
      <c r="E130" s="13">
        <f>C130*D130</f>
        <v>41.4</v>
      </c>
    </row>
    <row r="131" spans="1:6" x14ac:dyDescent="0.35">
      <c r="A131" s="10" t="s">
        <v>55</v>
      </c>
      <c r="B131" s="1" t="s">
        <v>9</v>
      </c>
      <c r="C131" s="11">
        <v>5.9999999999999995E-4</v>
      </c>
      <c r="D131" s="12">
        <v>66333</v>
      </c>
      <c r="E131" s="13">
        <f>C131*D131</f>
        <v>39.799799999999998</v>
      </c>
    </row>
    <row r="132" spans="1:6" x14ac:dyDescent="0.35">
      <c r="D132" s="14" t="s">
        <v>12</v>
      </c>
      <c r="E132" s="15">
        <f>SUM(E130:E131)</f>
        <v>81.199799999999996</v>
      </c>
    </row>
    <row r="133" spans="1:6" x14ac:dyDescent="0.35">
      <c r="A133" s="9" t="s">
        <v>39</v>
      </c>
    </row>
    <row r="134" spans="1:6" x14ac:dyDescent="0.35">
      <c r="A134" s="10" t="s">
        <v>56</v>
      </c>
      <c r="B134" s="1" t="s">
        <v>41</v>
      </c>
      <c r="C134" s="11">
        <v>0.4708</v>
      </c>
      <c r="D134" s="12">
        <v>85675</v>
      </c>
      <c r="E134" s="13">
        <f>C134*D134</f>
        <v>40335.79</v>
      </c>
    </row>
    <row r="135" spans="1:6" x14ac:dyDescent="0.35">
      <c r="D135" s="14" t="s">
        <v>12</v>
      </c>
      <c r="E135" s="15">
        <f>E134</f>
        <v>40335.79</v>
      </c>
    </row>
    <row r="136" spans="1:6" x14ac:dyDescent="0.35">
      <c r="A136" s="9" t="s">
        <v>13</v>
      </c>
    </row>
    <row r="137" spans="1:6" x14ac:dyDescent="0.35">
      <c r="A137" s="10" t="s">
        <v>14</v>
      </c>
      <c r="B137" s="1" t="s">
        <v>15</v>
      </c>
      <c r="C137" s="11">
        <v>5.8900000000000001E-2</v>
      </c>
      <c r="D137" s="16">
        <v>159467</v>
      </c>
      <c r="E137" s="13">
        <f>C137*D137</f>
        <v>9392.6062999999995</v>
      </c>
    </row>
    <row r="138" spans="1:6" x14ac:dyDescent="0.35">
      <c r="D138" s="14" t="s">
        <v>12</v>
      </c>
      <c r="E138" s="15">
        <f>E137</f>
        <v>9392.6062999999995</v>
      </c>
    </row>
    <row r="139" spans="1:6" x14ac:dyDescent="0.35">
      <c r="A139" s="9" t="s">
        <v>57</v>
      </c>
    </row>
    <row r="140" spans="1:6" x14ac:dyDescent="0.35">
      <c r="A140" s="10" t="s">
        <v>58</v>
      </c>
      <c r="B140" s="1" t="s">
        <v>29</v>
      </c>
      <c r="C140" s="11">
        <v>1</v>
      </c>
      <c r="D140" s="12">
        <v>4300</v>
      </c>
      <c r="E140" s="13">
        <f>C140*D140</f>
        <v>4300</v>
      </c>
    </row>
    <row r="141" spans="1:6" x14ac:dyDescent="0.35">
      <c r="D141" s="14" t="s">
        <v>12</v>
      </c>
      <c r="E141" s="15">
        <f>E140</f>
        <v>4300</v>
      </c>
    </row>
    <row r="142" spans="1:6" ht="15" thickBot="1" x14ac:dyDescent="0.4"/>
    <row r="143" spans="1:6" ht="15" thickBot="1" x14ac:dyDescent="0.4">
      <c r="A143" s="17"/>
      <c r="B143" s="18"/>
      <c r="C143" s="18"/>
      <c r="D143" s="19" t="s">
        <v>16</v>
      </c>
      <c r="E143" s="20">
        <f>E132+E135+E138+E141</f>
        <v>54109.596100000002</v>
      </c>
      <c r="F143" s="123"/>
    </row>
    <row r="145" spans="1:5" x14ac:dyDescent="0.35">
      <c r="A145" s="208" t="s">
        <v>0</v>
      </c>
      <c r="B145" s="209"/>
      <c r="C145" s="209"/>
      <c r="D145" s="209"/>
      <c r="E145" s="209"/>
    </row>
    <row r="146" spans="1:5" x14ac:dyDescent="0.35">
      <c r="A146" s="205" t="str">
        <f>[1]PRESUPUESTO!B14</f>
        <v>Pilote en concreto de 20.7 MPa D=0.35 cms</v>
      </c>
      <c r="B146" s="206"/>
      <c r="C146" s="206"/>
      <c r="D146" s="207"/>
      <c r="E146" s="25" t="s">
        <v>20</v>
      </c>
    </row>
    <row r="147" spans="1:5" x14ac:dyDescent="0.35">
      <c r="A147" s="26" t="s">
        <v>2</v>
      </c>
      <c r="B147" s="27" t="s">
        <v>3</v>
      </c>
      <c r="C147" s="27" t="s">
        <v>4</v>
      </c>
      <c r="D147" s="27" t="s">
        <v>5</v>
      </c>
      <c r="E147" s="28" t="s">
        <v>6</v>
      </c>
    </row>
    <row r="148" spans="1:5" x14ac:dyDescent="0.35">
      <c r="A148" s="9" t="s">
        <v>21</v>
      </c>
    </row>
    <row r="149" spans="1:5" x14ac:dyDescent="0.35">
      <c r="A149" s="10" t="s">
        <v>59</v>
      </c>
      <c r="B149" s="1" t="s">
        <v>29</v>
      </c>
      <c r="C149" s="11">
        <v>9.9000000000000005E-2</v>
      </c>
      <c r="D149" s="12">
        <v>488523</v>
      </c>
      <c r="E149" s="13">
        <f>C149*D149</f>
        <v>48363.777000000002</v>
      </c>
    </row>
    <row r="150" spans="1:5" x14ac:dyDescent="0.35">
      <c r="D150" s="14" t="s">
        <v>12</v>
      </c>
      <c r="E150" s="15">
        <f>E149</f>
        <v>48363.777000000002</v>
      </c>
    </row>
    <row r="151" spans="1:5" x14ac:dyDescent="0.35">
      <c r="A151" s="9" t="s">
        <v>7</v>
      </c>
    </row>
    <row r="152" spans="1:5" x14ac:dyDescent="0.35">
      <c r="A152" s="10" t="s">
        <v>35</v>
      </c>
      <c r="B152" s="1" t="s">
        <v>9</v>
      </c>
      <c r="C152" s="11">
        <v>1.8E-3</v>
      </c>
      <c r="D152" s="12">
        <v>310206</v>
      </c>
      <c r="E152" s="13">
        <f>C152*D152</f>
        <v>558.37080000000003</v>
      </c>
    </row>
    <row r="153" spans="1:5" x14ac:dyDescent="0.35">
      <c r="A153" s="10" t="s">
        <v>54</v>
      </c>
      <c r="B153" s="1" t="s">
        <v>9</v>
      </c>
      <c r="C153" s="11">
        <v>2.7000000000000001E-3</v>
      </c>
      <c r="D153" s="12">
        <v>34500</v>
      </c>
      <c r="E153" s="13">
        <f>C153*D153</f>
        <v>93.15</v>
      </c>
    </row>
    <row r="154" spans="1:5" x14ac:dyDescent="0.35">
      <c r="A154" s="10" t="s">
        <v>60</v>
      </c>
      <c r="B154" s="1" t="s">
        <v>9</v>
      </c>
      <c r="C154" s="11">
        <v>8.9999999999999998E-4</v>
      </c>
      <c r="D154" s="12">
        <v>55617</v>
      </c>
      <c r="E154" s="13">
        <f>C154*D154</f>
        <v>50.055299999999995</v>
      </c>
    </row>
    <row r="155" spans="1:5" x14ac:dyDescent="0.35">
      <c r="A155" s="10" t="s">
        <v>61</v>
      </c>
      <c r="B155" s="1" t="s">
        <v>15</v>
      </c>
      <c r="C155" s="11">
        <v>6.25E-2</v>
      </c>
      <c r="D155" s="12">
        <v>40852</v>
      </c>
      <c r="E155" s="13">
        <f>C155*D155</f>
        <v>2553.25</v>
      </c>
    </row>
    <row r="156" spans="1:5" x14ac:dyDescent="0.35">
      <c r="D156" s="14" t="s">
        <v>12</v>
      </c>
      <c r="E156" s="15">
        <f>SUM(E152:E155)</f>
        <v>3254.8261000000002</v>
      </c>
    </row>
    <row r="157" spans="1:5" x14ac:dyDescent="0.35">
      <c r="A157" s="9" t="s">
        <v>13</v>
      </c>
    </row>
    <row r="158" spans="1:5" x14ac:dyDescent="0.35">
      <c r="A158" s="10" t="s">
        <v>19</v>
      </c>
      <c r="B158" s="1" t="s">
        <v>15</v>
      </c>
      <c r="C158" s="11">
        <v>0.09</v>
      </c>
      <c r="D158" s="16">
        <v>466440</v>
      </c>
      <c r="E158" s="13">
        <f>C158*D158</f>
        <v>41979.6</v>
      </c>
    </row>
    <row r="159" spans="1:5" x14ac:dyDescent="0.35">
      <c r="D159" s="14" t="s">
        <v>12</v>
      </c>
      <c r="E159" s="15">
        <f>E158</f>
        <v>41979.6</v>
      </c>
    </row>
    <row r="160" spans="1:5" x14ac:dyDescent="0.35">
      <c r="A160" s="9" t="s">
        <v>57</v>
      </c>
    </row>
    <row r="161" spans="1:6" x14ac:dyDescent="0.35">
      <c r="A161" s="10" t="s">
        <v>62</v>
      </c>
      <c r="B161" s="1" t="s">
        <v>9</v>
      </c>
      <c r="C161" s="11">
        <v>0.02</v>
      </c>
      <c r="D161" s="12">
        <v>236530</v>
      </c>
      <c r="E161" s="13">
        <f>C161*D161</f>
        <v>4730.6000000000004</v>
      </c>
    </row>
    <row r="162" spans="1:6" x14ac:dyDescent="0.35">
      <c r="D162" s="14" t="s">
        <v>12</v>
      </c>
      <c r="E162" s="15">
        <f>E161</f>
        <v>4730.6000000000004</v>
      </c>
    </row>
    <row r="163" spans="1:6" ht="15" thickBot="1" x14ac:dyDescent="0.4"/>
    <row r="164" spans="1:6" ht="15" thickBot="1" x14ac:dyDescent="0.4">
      <c r="A164" s="17"/>
      <c r="B164" s="18"/>
      <c r="C164" s="18"/>
      <c r="D164" s="19" t="s">
        <v>16</v>
      </c>
      <c r="E164" s="20">
        <f>E150+E156+E159+E162</f>
        <v>98328.803100000005</v>
      </c>
      <c r="F164" s="123"/>
    </row>
    <row r="166" spans="1:6" x14ac:dyDescent="0.35">
      <c r="A166" s="208" t="s">
        <v>0</v>
      </c>
      <c r="B166" s="209"/>
      <c r="C166" s="209"/>
      <c r="D166" s="209"/>
      <c r="E166" s="209"/>
    </row>
    <row r="167" spans="1:6" x14ac:dyDescent="0.35">
      <c r="A167" s="205" t="str">
        <f>[1]PRESUPUESTO!B15</f>
        <v>Solado en concreto de 11.7 Mpa</v>
      </c>
      <c r="B167" s="206"/>
      <c r="C167" s="206"/>
      <c r="D167" s="207"/>
      <c r="E167" s="25" t="s">
        <v>43</v>
      </c>
    </row>
    <row r="168" spans="1:6" x14ac:dyDescent="0.35">
      <c r="A168" s="26" t="s">
        <v>2</v>
      </c>
      <c r="B168" s="27" t="s">
        <v>3</v>
      </c>
      <c r="C168" s="27" t="s">
        <v>4</v>
      </c>
      <c r="D168" s="27" t="s">
        <v>5</v>
      </c>
      <c r="E168" s="28" t="s">
        <v>6</v>
      </c>
    </row>
    <row r="169" spans="1:6" x14ac:dyDescent="0.35">
      <c r="A169" s="9" t="s">
        <v>21</v>
      </c>
    </row>
    <row r="170" spans="1:6" x14ac:dyDescent="0.35">
      <c r="A170" s="10" t="s">
        <v>63</v>
      </c>
      <c r="B170" s="1" t="s">
        <v>29</v>
      </c>
      <c r="C170" s="11">
        <v>1.05</v>
      </c>
      <c r="D170" s="12">
        <v>403636</v>
      </c>
      <c r="E170" s="13">
        <f>C170*D170</f>
        <v>423817.80000000005</v>
      </c>
    </row>
    <row r="171" spans="1:6" x14ac:dyDescent="0.35">
      <c r="D171" s="14" t="s">
        <v>12</v>
      </c>
      <c r="E171" s="15">
        <f>E170</f>
        <v>423817.80000000005</v>
      </c>
    </row>
    <row r="172" spans="1:6" x14ac:dyDescent="0.35">
      <c r="A172" s="9" t="s">
        <v>7</v>
      </c>
    </row>
    <row r="173" spans="1:6" x14ac:dyDescent="0.35">
      <c r="A173" s="10" t="s">
        <v>53</v>
      </c>
      <c r="B173" s="1" t="s">
        <v>9</v>
      </c>
      <c r="C173" s="11">
        <v>5.4999999999999997E-3</v>
      </c>
      <c r="D173" s="12">
        <v>357112</v>
      </c>
      <c r="E173" s="13">
        <f>C173*D173</f>
        <v>1964.116</v>
      </c>
    </row>
    <row r="174" spans="1:6" x14ac:dyDescent="0.35">
      <c r="A174" s="10" t="s">
        <v>64</v>
      </c>
      <c r="B174" s="1" t="s">
        <v>9</v>
      </c>
      <c r="C174" s="11">
        <v>2.8E-3</v>
      </c>
      <c r="D174" s="12">
        <v>14210</v>
      </c>
      <c r="E174" s="13">
        <f>C174*D174</f>
        <v>39.787999999999997</v>
      </c>
    </row>
    <row r="175" spans="1:6" x14ac:dyDescent="0.35">
      <c r="D175" s="14" t="s">
        <v>12</v>
      </c>
      <c r="E175" s="15">
        <f>SUM(E173:E174)</f>
        <v>2003.904</v>
      </c>
    </row>
    <row r="176" spans="1:6" x14ac:dyDescent="0.35">
      <c r="A176" s="9" t="s">
        <v>13</v>
      </c>
    </row>
    <row r="177" spans="1:6" x14ac:dyDescent="0.35">
      <c r="A177" s="10" t="s">
        <v>42</v>
      </c>
      <c r="B177" s="1" t="s">
        <v>15</v>
      </c>
      <c r="C177" s="11">
        <v>0.27539999999999998</v>
      </c>
      <c r="D177" s="16">
        <v>306973</v>
      </c>
      <c r="E177" s="13">
        <f>C177*D177</f>
        <v>84540.364199999996</v>
      </c>
    </row>
    <row r="178" spans="1:6" x14ac:dyDescent="0.35">
      <c r="D178" s="14" t="s">
        <v>12</v>
      </c>
      <c r="E178" s="15">
        <f>E177</f>
        <v>84540.364199999996</v>
      </c>
    </row>
    <row r="179" spans="1:6" ht="15" thickBot="1" x14ac:dyDescent="0.4"/>
    <row r="180" spans="1:6" ht="15" thickBot="1" x14ac:dyDescent="0.4">
      <c r="A180" s="17"/>
      <c r="B180" s="18"/>
      <c r="C180" s="18"/>
      <c r="D180" s="19" t="s">
        <v>16</v>
      </c>
      <c r="E180" s="20">
        <f>E171+E175+E178</f>
        <v>510362.06820000004</v>
      </c>
      <c r="F180" s="123"/>
    </row>
    <row r="182" spans="1:6" x14ac:dyDescent="0.35">
      <c r="A182" s="208" t="s">
        <v>0</v>
      </c>
      <c r="B182" s="209"/>
      <c r="C182" s="209"/>
      <c r="D182" s="209"/>
      <c r="E182" s="209"/>
    </row>
    <row r="183" spans="1:6" x14ac:dyDescent="0.35">
      <c r="A183" s="205" t="str">
        <f>[1]PRESUPUESTO!B16</f>
        <v>Zapata en concreto de 20.7 Mpa</v>
      </c>
      <c r="B183" s="206"/>
      <c r="C183" s="206"/>
      <c r="D183" s="207"/>
      <c r="E183" s="25" t="s">
        <v>43</v>
      </c>
    </row>
    <row r="184" spans="1:6" x14ac:dyDescent="0.35">
      <c r="A184" s="26" t="s">
        <v>2</v>
      </c>
      <c r="B184" s="27" t="s">
        <v>3</v>
      </c>
      <c r="C184" s="27" t="s">
        <v>4</v>
      </c>
      <c r="D184" s="27" t="s">
        <v>5</v>
      </c>
      <c r="E184" s="28" t="s">
        <v>6</v>
      </c>
    </row>
    <row r="185" spans="1:6" x14ac:dyDescent="0.35">
      <c r="A185" s="9" t="s">
        <v>21</v>
      </c>
    </row>
    <row r="186" spans="1:6" x14ac:dyDescent="0.35">
      <c r="A186" s="10" t="s">
        <v>65</v>
      </c>
      <c r="B186" s="1" t="s">
        <v>66</v>
      </c>
      <c r="C186" s="11">
        <v>0.04</v>
      </c>
      <c r="D186" s="12">
        <v>74694</v>
      </c>
      <c r="E186" s="13">
        <f>C186*D186</f>
        <v>2987.76</v>
      </c>
    </row>
    <row r="187" spans="1:6" ht="29" x14ac:dyDescent="0.35">
      <c r="A187" s="10" t="s">
        <v>67</v>
      </c>
      <c r="B187" s="1" t="s">
        <v>34</v>
      </c>
      <c r="C187" s="11">
        <v>4.0000000000000001E-3</v>
      </c>
      <c r="D187" s="12">
        <v>14819</v>
      </c>
      <c r="E187" s="13">
        <f>C187*D187</f>
        <v>59.276000000000003</v>
      </c>
    </row>
    <row r="188" spans="1:6" x14ac:dyDescent="0.35">
      <c r="A188" s="10" t="s">
        <v>59</v>
      </c>
      <c r="B188" s="1" t="s">
        <v>29</v>
      </c>
      <c r="C188" s="11">
        <v>1.03</v>
      </c>
      <c r="D188" s="12">
        <v>488523</v>
      </c>
      <c r="E188" s="13">
        <f>C188*D188</f>
        <v>503178.69</v>
      </c>
    </row>
    <row r="189" spans="1:6" x14ac:dyDescent="0.35">
      <c r="D189" s="14" t="s">
        <v>12</v>
      </c>
      <c r="E189" s="15">
        <f>SUM(E186:E188)</f>
        <v>506225.72600000002</v>
      </c>
    </row>
    <row r="190" spans="1:6" x14ac:dyDescent="0.35">
      <c r="A190" s="9" t="s">
        <v>7</v>
      </c>
    </row>
    <row r="191" spans="1:6" x14ac:dyDescent="0.35">
      <c r="A191" s="10" t="s">
        <v>68</v>
      </c>
      <c r="B191" s="1" t="s">
        <v>9</v>
      </c>
      <c r="C191" s="11">
        <v>8.3999999999999995E-3</v>
      </c>
      <c r="D191" s="12">
        <v>16365</v>
      </c>
      <c r="E191" s="13">
        <f t="shared" ref="E191:E196" si="2">C191*D191</f>
        <v>137.46599999999998</v>
      </c>
    </row>
    <row r="192" spans="1:6" x14ac:dyDescent="0.35">
      <c r="A192" s="10" t="s">
        <v>35</v>
      </c>
      <c r="B192" s="1" t="s">
        <v>9</v>
      </c>
      <c r="C192" s="11">
        <v>8.3999999999999995E-3</v>
      </c>
      <c r="D192" s="12">
        <v>310206</v>
      </c>
      <c r="E192" s="13">
        <f t="shared" si="2"/>
        <v>2605.7303999999999</v>
      </c>
    </row>
    <row r="193" spans="1:6" x14ac:dyDescent="0.35">
      <c r="A193" s="10" t="s">
        <v>54</v>
      </c>
      <c r="B193" s="1" t="s">
        <v>9</v>
      </c>
      <c r="C193" s="11">
        <v>1.26E-2</v>
      </c>
      <c r="D193" s="12">
        <v>34500</v>
      </c>
      <c r="E193" s="13">
        <f t="shared" si="2"/>
        <v>434.7</v>
      </c>
    </row>
    <row r="194" spans="1:6" x14ac:dyDescent="0.35">
      <c r="A194" s="10" t="s">
        <v>60</v>
      </c>
      <c r="B194" s="1" t="s">
        <v>9</v>
      </c>
      <c r="C194" s="11">
        <v>4.1999999999999997E-3</v>
      </c>
      <c r="D194" s="12">
        <v>55617</v>
      </c>
      <c r="E194" s="13">
        <f t="shared" si="2"/>
        <v>233.59139999999999</v>
      </c>
    </row>
    <row r="195" spans="1:6" x14ac:dyDescent="0.35">
      <c r="A195" s="10" t="s">
        <v>61</v>
      </c>
      <c r="B195" s="1" t="s">
        <v>15</v>
      </c>
      <c r="C195" s="11">
        <v>0.125</v>
      </c>
      <c r="D195" s="12">
        <v>40852</v>
      </c>
      <c r="E195" s="13">
        <f t="shared" si="2"/>
        <v>5106.5</v>
      </c>
    </row>
    <row r="196" spans="1:6" x14ac:dyDescent="0.35">
      <c r="A196" s="10" t="s">
        <v>38</v>
      </c>
      <c r="B196" s="1" t="s">
        <v>9</v>
      </c>
      <c r="C196" s="11">
        <v>4.1999999999999997E-3</v>
      </c>
      <c r="D196" s="12">
        <v>306623</v>
      </c>
      <c r="E196" s="13">
        <f t="shared" si="2"/>
        <v>1287.8165999999999</v>
      </c>
    </row>
    <row r="197" spans="1:6" x14ac:dyDescent="0.35">
      <c r="D197" s="14" t="s">
        <v>12</v>
      </c>
      <c r="E197" s="15">
        <f>SUM(E191:E196)</f>
        <v>9805.8043999999991</v>
      </c>
    </row>
    <row r="198" spans="1:6" x14ac:dyDescent="0.35">
      <c r="A198" s="9" t="s">
        <v>13</v>
      </c>
    </row>
    <row r="199" spans="1:6" x14ac:dyDescent="0.35">
      <c r="A199" s="10" t="s">
        <v>19</v>
      </c>
      <c r="B199" s="1" t="s">
        <v>15</v>
      </c>
      <c r="C199" s="11">
        <v>0.41699999999999998</v>
      </c>
      <c r="D199" s="16">
        <v>466440</v>
      </c>
      <c r="E199" s="13">
        <f>D199*C199</f>
        <v>194505.47999999998</v>
      </c>
    </row>
    <row r="200" spans="1:6" x14ac:dyDescent="0.35">
      <c r="D200" s="14" t="s">
        <v>12</v>
      </c>
      <c r="E200" s="15">
        <f>E199</f>
        <v>194505.47999999998</v>
      </c>
    </row>
    <row r="201" spans="1:6" x14ac:dyDescent="0.35">
      <c r="A201" s="9" t="s">
        <v>57</v>
      </c>
    </row>
    <row r="202" spans="1:6" x14ac:dyDescent="0.35">
      <c r="A202" s="10" t="s">
        <v>62</v>
      </c>
      <c r="B202" s="1" t="s">
        <v>9</v>
      </c>
      <c r="C202" s="11">
        <v>0.05</v>
      </c>
      <c r="D202" s="12">
        <v>236530</v>
      </c>
      <c r="E202" s="13">
        <f>D202*C202</f>
        <v>11826.5</v>
      </c>
    </row>
    <row r="203" spans="1:6" x14ac:dyDescent="0.35">
      <c r="D203" s="14" t="s">
        <v>12</v>
      </c>
      <c r="E203" s="15">
        <f>E202</f>
        <v>11826.5</v>
      </c>
    </row>
    <row r="204" spans="1:6" ht="15" thickBot="1" x14ac:dyDescent="0.4"/>
    <row r="205" spans="1:6" ht="15" thickBot="1" x14ac:dyDescent="0.4">
      <c r="A205" s="17"/>
      <c r="B205" s="18"/>
      <c r="C205" s="18"/>
      <c r="D205" s="19" t="s">
        <v>16</v>
      </c>
      <c r="E205" s="20">
        <f>E189+E197+E200+E203</f>
        <v>722363.51040000003</v>
      </c>
      <c r="F205" s="123"/>
    </row>
    <row r="207" spans="1:6" x14ac:dyDescent="0.35">
      <c r="A207" s="208" t="s">
        <v>0</v>
      </c>
      <c r="B207" s="209"/>
      <c r="C207" s="209"/>
      <c r="D207" s="209"/>
      <c r="E207" s="209"/>
    </row>
    <row r="208" spans="1:6" ht="17.399999999999999" customHeight="1" x14ac:dyDescent="0.35">
      <c r="A208" s="205" t="str">
        <f>[1]PRESUPUESTO!B17</f>
        <v>Viga cimentación en concreto de 20.7 Mpa, 0.40 x 0.30 m.</v>
      </c>
      <c r="B208" s="206"/>
      <c r="C208" s="206"/>
      <c r="D208" s="207"/>
      <c r="E208" s="25" t="s">
        <v>20</v>
      </c>
    </row>
    <row r="209" spans="1:5" x14ac:dyDescent="0.35">
      <c r="A209" s="26" t="s">
        <v>2</v>
      </c>
      <c r="B209" s="27" t="s">
        <v>3</v>
      </c>
      <c r="C209" s="27" t="s">
        <v>4</v>
      </c>
      <c r="D209" s="27" t="s">
        <v>5</v>
      </c>
      <c r="E209" s="28" t="s">
        <v>6</v>
      </c>
    </row>
    <row r="210" spans="1:5" x14ac:dyDescent="0.35">
      <c r="A210" s="9" t="s">
        <v>21</v>
      </c>
    </row>
    <row r="211" spans="1:5" x14ac:dyDescent="0.35">
      <c r="A211" s="10" t="s">
        <v>65</v>
      </c>
      <c r="B211" s="1" t="s">
        <v>66</v>
      </c>
      <c r="C211" s="11">
        <v>7.1999999999999998E-3</v>
      </c>
      <c r="D211" s="12">
        <v>74694</v>
      </c>
      <c r="E211" s="13">
        <f>C211*D211</f>
        <v>537.79679999999996</v>
      </c>
    </row>
    <row r="212" spans="1:5" ht="29" x14ac:dyDescent="0.35">
      <c r="A212" s="10" t="s">
        <v>67</v>
      </c>
      <c r="B212" s="1" t="s">
        <v>34</v>
      </c>
      <c r="C212" s="11">
        <v>6.9999999999999999E-4</v>
      </c>
      <c r="D212" s="12">
        <v>14819</v>
      </c>
      <c r="E212" s="13">
        <f>C212*D212</f>
        <v>10.3733</v>
      </c>
    </row>
    <row r="213" spans="1:5" x14ac:dyDescent="0.35">
      <c r="A213" s="10" t="s">
        <v>59</v>
      </c>
      <c r="B213" s="1" t="s">
        <v>29</v>
      </c>
      <c r="C213" s="11">
        <v>0.12330000000000001</v>
      </c>
      <c r="D213" s="12">
        <v>488523</v>
      </c>
      <c r="E213" s="13">
        <f>C213*D213</f>
        <v>60234.885900000001</v>
      </c>
    </row>
    <row r="214" spans="1:5" x14ac:dyDescent="0.35">
      <c r="D214" s="14" t="s">
        <v>12</v>
      </c>
      <c r="E214" s="15">
        <f>SUM(E211:E213)</f>
        <v>60783.056000000004</v>
      </c>
    </row>
    <row r="215" spans="1:5" x14ac:dyDescent="0.35">
      <c r="A215" s="9" t="s">
        <v>7</v>
      </c>
    </row>
    <row r="216" spans="1:5" x14ac:dyDescent="0.35">
      <c r="A216" s="10" t="s">
        <v>68</v>
      </c>
      <c r="B216" s="1" t="s">
        <v>9</v>
      </c>
      <c r="C216" s="11">
        <v>1.2999999999999999E-3</v>
      </c>
      <c r="D216" s="12">
        <v>16365</v>
      </c>
      <c r="E216" s="13">
        <f t="shared" ref="E216:E221" si="3">C216*D216</f>
        <v>21.2745</v>
      </c>
    </row>
    <row r="217" spans="1:5" x14ac:dyDescent="0.35">
      <c r="A217" s="10" t="s">
        <v>35</v>
      </c>
      <c r="B217" s="1" t="s">
        <v>9</v>
      </c>
      <c r="C217" s="11">
        <v>1.2999999999999999E-3</v>
      </c>
      <c r="D217" s="12">
        <v>310206</v>
      </c>
      <c r="E217" s="13">
        <f t="shared" si="3"/>
        <v>403.26779999999997</v>
      </c>
    </row>
    <row r="218" spans="1:5" x14ac:dyDescent="0.35">
      <c r="A218" s="10" t="s">
        <v>54</v>
      </c>
      <c r="B218" s="1" t="s">
        <v>9</v>
      </c>
      <c r="C218" s="11">
        <v>1.9E-3</v>
      </c>
      <c r="D218" s="12">
        <v>34500</v>
      </c>
      <c r="E218" s="13">
        <f t="shared" si="3"/>
        <v>65.55</v>
      </c>
    </row>
    <row r="219" spans="1:5" x14ac:dyDescent="0.35">
      <c r="A219" s="10" t="s">
        <v>60</v>
      </c>
      <c r="B219" s="1" t="s">
        <v>9</v>
      </c>
      <c r="C219" s="11">
        <v>5.9999999999999995E-4</v>
      </c>
      <c r="D219" s="12">
        <v>55617</v>
      </c>
      <c r="E219" s="13">
        <f t="shared" si="3"/>
        <v>33.370199999999997</v>
      </c>
    </row>
    <row r="220" spans="1:5" x14ac:dyDescent="0.35">
      <c r="A220" s="10" t="s">
        <v>61</v>
      </c>
      <c r="B220" s="1" t="s">
        <v>15</v>
      </c>
      <c r="C220" s="11">
        <v>1.4999999999999999E-2</v>
      </c>
      <c r="D220" s="12">
        <v>40852</v>
      </c>
      <c r="E220" s="13">
        <f t="shared" si="3"/>
        <v>612.78</v>
      </c>
    </row>
    <row r="221" spans="1:5" x14ac:dyDescent="0.35">
      <c r="A221" s="10" t="s">
        <v>38</v>
      </c>
      <c r="B221" s="1" t="s">
        <v>9</v>
      </c>
      <c r="C221" s="11">
        <v>5.9999999999999995E-4</v>
      </c>
      <c r="D221" s="12">
        <f>D224</f>
        <v>466440</v>
      </c>
      <c r="E221" s="13">
        <f t="shared" si="3"/>
        <v>279.86399999999998</v>
      </c>
    </row>
    <row r="222" spans="1:5" x14ac:dyDescent="0.35">
      <c r="D222" s="14" t="s">
        <v>12</v>
      </c>
      <c r="E222" s="15">
        <f>SUM(E216:E221)</f>
        <v>1416.1064999999999</v>
      </c>
    </row>
    <row r="223" spans="1:5" x14ac:dyDescent="0.35">
      <c r="A223" s="9" t="s">
        <v>13</v>
      </c>
    </row>
    <row r="224" spans="1:5" x14ac:dyDescent="0.35">
      <c r="A224" s="10" t="s">
        <v>19</v>
      </c>
      <c r="B224" s="1" t="s">
        <v>15</v>
      </c>
      <c r="C224" s="11">
        <v>6.4199999999999993E-2</v>
      </c>
      <c r="D224" s="16">
        <v>466440</v>
      </c>
      <c r="E224" s="13">
        <f>C224*D224</f>
        <v>29945.447999999997</v>
      </c>
    </row>
    <row r="225" spans="1:6" x14ac:dyDescent="0.35">
      <c r="D225" s="14" t="s">
        <v>12</v>
      </c>
      <c r="E225" s="15">
        <f>E224</f>
        <v>29945.447999999997</v>
      </c>
    </row>
    <row r="226" spans="1:6" x14ac:dyDescent="0.35">
      <c r="A226" s="9" t="s">
        <v>57</v>
      </c>
    </row>
    <row r="227" spans="1:6" x14ac:dyDescent="0.35">
      <c r="A227" s="10" t="s">
        <v>62</v>
      </c>
      <c r="B227" s="1" t="s">
        <v>9</v>
      </c>
      <c r="C227" s="11">
        <v>6.0000000000000001E-3</v>
      </c>
      <c r="D227" s="12">
        <v>236530</v>
      </c>
      <c r="E227" s="13">
        <v>1419.18</v>
      </c>
    </row>
    <row r="228" spans="1:6" x14ac:dyDescent="0.35">
      <c r="D228" s="14" t="s">
        <v>12</v>
      </c>
      <c r="E228" s="15">
        <f>E227</f>
        <v>1419.18</v>
      </c>
    </row>
    <row r="229" spans="1:6" ht="15" thickBot="1" x14ac:dyDescent="0.4"/>
    <row r="230" spans="1:6" ht="15" thickBot="1" x14ac:dyDescent="0.4">
      <c r="A230" s="17"/>
      <c r="B230" s="18"/>
      <c r="C230" s="18"/>
      <c r="D230" s="19" t="s">
        <v>16</v>
      </c>
      <c r="E230" s="20">
        <f>E214+E222+E225+E228</f>
        <v>93563.790500000003</v>
      </c>
      <c r="F230" s="123"/>
    </row>
    <row r="232" spans="1:6" x14ac:dyDescent="0.35">
      <c r="A232" s="208" t="s">
        <v>0</v>
      </c>
      <c r="B232" s="209"/>
      <c r="C232" s="209"/>
      <c r="D232" s="209"/>
      <c r="E232" s="209"/>
    </row>
    <row r="233" spans="1:6" ht="16.25" customHeight="1" x14ac:dyDescent="0.35">
      <c r="A233" s="22" t="str">
        <f>[1]PRESUPUESTO!B19</f>
        <v>Columna en concreto de 20.7 Mpa, 0.25 x 0.25 m.</v>
      </c>
      <c r="B233" s="23"/>
      <c r="C233" s="24"/>
      <c r="D233" s="24"/>
      <c r="E233" s="25" t="s">
        <v>20</v>
      </c>
    </row>
    <row r="234" spans="1:6" x14ac:dyDescent="0.35">
      <c r="A234" s="26" t="s">
        <v>2</v>
      </c>
      <c r="B234" s="27" t="s">
        <v>3</v>
      </c>
      <c r="C234" s="27" t="s">
        <v>4</v>
      </c>
      <c r="D234" s="27" t="s">
        <v>5</v>
      </c>
      <c r="E234" s="28" t="s">
        <v>6</v>
      </c>
    </row>
    <row r="235" spans="1:6" x14ac:dyDescent="0.35">
      <c r="A235" s="9" t="s">
        <v>21</v>
      </c>
    </row>
    <row r="236" spans="1:6" ht="29" x14ac:dyDescent="0.35">
      <c r="A236" s="10" t="s">
        <v>67</v>
      </c>
      <c r="B236" s="1" t="s">
        <v>34</v>
      </c>
      <c r="C236" s="11">
        <v>0.02</v>
      </c>
      <c r="D236" s="12">
        <v>14819</v>
      </c>
      <c r="E236" s="13">
        <f>C236*D236</f>
        <v>296.38</v>
      </c>
    </row>
    <row r="237" spans="1:6" x14ac:dyDescent="0.35">
      <c r="A237" s="10" t="s">
        <v>59</v>
      </c>
      <c r="B237" s="1" t="s">
        <v>29</v>
      </c>
      <c r="C237" s="11">
        <v>6.5000000000000002E-2</v>
      </c>
      <c r="D237" s="12">
        <v>488523</v>
      </c>
      <c r="E237" s="13">
        <f>C237*D237</f>
        <v>31753.995000000003</v>
      </c>
    </row>
    <row r="238" spans="1:6" ht="29" x14ac:dyDescent="0.35">
      <c r="A238" s="10" t="s">
        <v>69</v>
      </c>
      <c r="B238" s="1" t="s">
        <v>34</v>
      </c>
      <c r="C238" s="11">
        <v>0.14000000000000001</v>
      </c>
      <c r="D238" s="12">
        <v>10533</v>
      </c>
      <c r="E238" s="13">
        <f>C238*D238</f>
        <v>1474.6200000000001</v>
      </c>
    </row>
    <row r="239" spans="1:6" x14ac:dyDescent="0.35">
      <c r="D239" s="14" t="s">
        <v>12</v>
      </c>
      <c r="E239" s="15">
        <f>E238+E237+E236</f>
        <v>33524.995000000003</v>
      </c>
    </row>
    <row r="240" spans="1:6" x14ac:dyDescent="0.35">
      <c r="A240" s="9" t="s">
        <v>7</v>
      </c>
    </row>
    <row r="241" spans="1:6" x14ac:dyDescent="0.35">
      <c r="A241" s="10" t="s">
        <v>70</v>
      </c>
      <c r="B241" s="1" t="s">
        <v>15</v>
      </c>
      <c r="C241" s="11">
        <v>1.67</v>
      </c>
      <c r="D241" s="12">
        <v>24529</v>
      </c>
      <c r="E241" s="13">
        <f t="shared" ref="E241:E247" si="4">C241*D241</f>
        <v>40963.43</v>
      </c>
    </row>
    <row r="242" spans="1:6" x14ac:dyDescent="0.35">
      <c r="A242" s="10" t="s">
        <v>68</v>
      </c>
      <c r="B242" s="1" t="s">
        <v>9</v>
      </c>
      <c r="C242" s="11">
        <v>1.1999999999999999E-3</v>
      </c>
      <c r="D242" s="12">
        <v>16365</v>
      </c>
      <c r="E242" s="13">
        <f t="shared" si="4"/>
        <v>19.637999999999998</v>
      </c>
    </row>
    <row r="243" spans="1:6" x14ac:dyDescent="0.35">
      <c r="A243" s="10" t="s">
        <v>53</v>
      </c>
      <c r="B243" s="1" t="s">
        <v>9</v>
      </c>
      <c r="C243" s="11">
        <v>1.1999999999999999E-3</v>
      </c>
      <c r="D243" s="12">
        <v>357112</v>
      </c>
      <c r="E243" s="13">
        <f t="shared" si="4"/>
        <v>428.53439999999995</v>
      </c>
    </row>
    <row r="244" spans="1:6" x14ac:dyDescent="0.35">
      <c r="A244" s="10" t="s">
        <v>60</v>
      </c>
      <c r="B244" s="1" t="s">
        <v>9</v>
      </c>
      <c r="C244" s="11">
        <v>5.9999999999999995E-4</v>
      </c>
      <c r="D244" s="12">
        <v>55617</v>
      </c>
      <c r="E244" s="13">
        <f t="shared" si="4"/>
        <v>33.370199999999997</v>
      </c>
    </row>
    <row r="245" spans="1:6" x14ac:dyDescent="0.35">
      <c r="A245" s="10" t="s">
        <v>61</v>
      </c>
      <c r="B245" s="1" t="s">
        <v>15</v>
      </c>
      <c r="C245" s="11">
        <v>6.25E-2</v>
      </c>
      <c r="D245" s="12">
        <v>40852</v>
      </c>
      <c r="E245" s="13">
        <f t="shared" si="4"/>
        <v>2553.25</v>
      </c>
      <c r="F245" s="123"/>
    </row>
    <row r="246" spans="1:6" x14ac:dyDescent="0.35">
      <c r="A246" s="10" t="s">
        <v>71</v>
      </c>
      <c r="B246" s="1" t="s">
        <v>15</v>
      </c>
      <c r="C246" s="11">
        <v>0.46</v>
      </c>
      <c r="D246" s="12">
        <v>4778</v>
      </c>
      <c r="E246" s="13">
        <f t="shared" si="4"/>
        <v>2197.88</v>
      </c>
    </row>
    <row r="247" spans="1:6" x14ac:dyDescent="0.35">
      <c r="A247" s="10" t="s">
        <v>38</v>
      </c>
      <c r="B247" s="1" t="s">
        <v>9</v>
      </c>
      <c r="C247" s="11">
        <v>5.9999999999999995E-4</v>
      </c>
      <c r="D247" s="12">
        <f>D250</f>
        <v>466440</v>
      </c>
      <c r="E247" s="13">
        <f t="shared" si="4"/>
        <v>279.86399999999998</v>
      </c>
    </row>
    <row r="248" spans="1:6" x14ac:dyDescent="0.35">
      <c r="D248" s="14" t="s">
        <v>12</v>
      </c>
      <c r="E248" s="15">
        <f>SUM(E241:E247)</f>
        <v>46475.966599999992</v>
      </c>
    </row>
    <row r="249" spans="1:6" x14ac:dyDescent="0.35">
      <c r="A249" s="9" t="s">
        <v>13</v>
      </c>
    </row>
    <row r="250" spans="1:6" x14ac:dyDescent="0.35">
      <c r="A250" s="10" t="s">
        <v>19</v>
      </c>
      <c r="B250" s="1" t="s">
        <v>15</v>
      </c>
      <c r="C250" s="11">
        <v>0.06</v>
      </c>
      <c r="D250" s="16">
        <v>466440</v>
      </c>
      <c r="E250" s="13">
        <f>C250*D250</f>
        <v>27986.399999999998</v>
      </c>
    </row>
    <row r="251" spans="1:6" x14ac:dyDescent="0.35">
      <c r="D251" s="14" t="s">
        <v>12</v>
      </c>
      <c r="E251" s="15">
        <f>E250</f>
        <v>27986.399999999998</v>
      </c>
    </row>
    <row r="252" spans="1:6" x14ac:dyDescent="0.35">
      <c r="A252" s="9" t="s">
        <v>57</v>
      </c>
    </row>
    <row r="253" spans="1:6" x14ac:dyDescent="0.35">
      <c r="A253" s="10" t="s">
        <v>62</v>
      </c>
      <c r="B253" s="1" t="s">
        <v>9</v>
      </c>
      <c r="C253" s="11">
        <v>0.14000000000000001</v>
      </c>
      <c r="D253" s="12">
        <v>236530</v>
      </c>
      <c r="E253" s="13">
        <f>C253*D253</f>
        <v>33114.200000000004</v>
      </c>
    </row>
    <row r="254" spans="1:6" x14ac:dyDescent="0.35">
      <c r="D254" s="14" t="s">
        <v>12</v>
      </c>
      <c r="E254" s="15">
        <f>E253</f>
        <v>33114.200000000004</v>
      </c>
    </row>
    <row r="255" spans="1:6" ht="15" thickBot="1" x14ac:dyDescent="0.4"/>
    <row r="256" spans="1:6" ht="15" thickBot="1" x14ac:dyDescent="0.4">
      <c r="A256" s="17"/>
      <c r="B256" s="18"/>
      <c r="C256" s="18"/>
      <c r="D256" s="19" t="s">
        <v>16</v>
      </c>
      <c r="E256" s="20">
        <f>E239+E248+E251+E254</f>
        <v>141101.56159999999</v>
      </c>
      <c r="F256" s="123"/>
    </row>
    <row r="258" spans="1:5" x14ac:dyDescent="0.35">
      <c r="A258" s="208" t="s">
        <v>0</v>
      </c>
      <c r="B258" s="209"/>
      <c r="C258" s="209"/>
      <c r="D258" s="209"/>
      <c r="E258" s="209"/>
    </row>
    <row r="259" spans="1:5" x14ac:dyDescent="0.35">
      <c r="A259" s="205" t="str">
        <f>[1]PRESUPUESTO!B20</f>
        <v>Acero de refuerzo Fy=420 Mpa</v>
      </c>
      <c r="B259" s="206"/>
      <c r="C259" s="206"/>
      <c r="D259" s="207"/>
      <c r="E259" s="25" t="s">
        <v>72</v>
      </c>
    </row>
    <row r="260" spans="1:5" x14ac:dyDescent="0.35">
      <c r="A260" s="26" t="s">
        <v>2</v>
      </c>
      <c r="B260" s="27" t="s">
        <v>3</v>
      </c>
      <c r="C260" s="27" t="s">
        <v>4</v>
      </c>
      <c r="D260" s="27" t="s">
        <v>5</v>
      </c>
      <c r="E260" s="28" t="s">
        <v>6</v>
      </c>
    </row>
    <row r="261" spans="1:5" x14ac:dyDescent="0.35">
      <c r="A261" s="9" t="s">
        <v>21</v>
      </c>
    </row>
    <row r="262" spans="1:5" x14ac:dyDescent="0.35">
      <c r="A262" s="10" t="s">
        <v>73</v>
      </c>
      <c r="B262" s="1" t="s">
        <v>34</v>
      </c>
      <c r="C262" s="11">
        <v>1.04</v>
      </c>
      <c r="D262" s="12">
        <v>6600</v>
      </c>
      <c r="E262" s="13">
        <f>C262*D262</f>
        <v>6864</v>
      </c>
    </row>
    <row r="263" spans="1:5" x14ac:dyDescent="0.35">
      <c r="A263" s="10" t="s">
        <v>33</v>
      </c>
      <c r="B263" s="1" t="s">
        <v>34</v>
      </c>
      <c r="C263" s="11">
        <v>0.03</v>
      </c>
      <c r="D263" s="12">
        <v>8300</v>
      </c>
      <c r="E263" s="13">
        <f>C263*D263</f>
        <v>249</v>
      </c>
    </row>
    <row r="264" spans="1:5" x14ac:dyDescent="0.35">
      <c r="A264" s="10" t="s">
        <v>74</v>
      </c>
      <c r="B264" s="1" t="s">
        <v>9</v>
      </c>
      <c r="C264" s="11">
        <v>0.15</v>
      </c>
      <c r="D264" s="12">
        <v>627</v>
      </c>
      <c r="E264" s="13">
        <f>C264*D264</f>
        <v>94.05</v>
      </c>
    </row>
    <row r="265" spans="1:5" x14ac:dyDescent="0.35">
      <c r="D265" s="14" t="s">
        <v>12</v>
      </c>
      <c r="E265" s="15">
        <f>E262+E263+E264</f>
        <v>7207.05</v>
      </c>
    </row>
    <row r="266" spans="1:5" x14ac:dyDescent="0.35">
      <c r="A266" s="9" t="s">
        <v>7</v>
      </c>
    </row>
    <row r="267" spans="1:5" x14ac:dyDescent="0.35">
      <c r="A267" s="10" t="s">
        <v>75</v>
      </c>
      <c r="B267" s="1" t="s">
        <v>15</v>
      </c>
      <c r="C267" s="11">
        <v>2.0999999999999999E-5</v>
      </c>
      <c r="D267" s="12">
        <v>16926</v>
      </c>
      <c r="E267" s="13">
        <f>C267*D267</f>
        <v>0.35544599999999998</v>
      </c>
    </row>
    <row r="268" spans="1:5" x14ac:dyDescent="0.35">
      <c r="A268" s="10" t="s">
        <v>76</v>
      </c>
      <c r="B268" s="1" t="s">
        <v>9</v>
      </c>
      <c r="C268" s="11">
        <v>2.0999999999999999E-5</v>
      </c>
      <c r="D268" s="12">
        <v>1059443</v>
      </c>
      <c r="E268" s="13">
        <f>C268*D268</f>
        <v>22.248303</v>
      </c>
    </row>
    <row r="269" spans="1:5" x14ac:dyDescent="0.35">
      <c r="A269" s="10" t="s">
        <v>77</v>
      </c>
      <c r="B269" s="1" t="s">
        <v>9</v>
      </c>
      <c r="C269" s="11">
        <v>4.1999999999999998E-5</v>
      </c>
      <c r="D269" s="12">
        <v>5207</v>
      </c>
      <c r="E269" s="13">
        <f>C269*D269</f>
        <v>0.218694</v>
      </c>
    </row>
    <row r="270" spans="1:5" x14ac:dyDescent="0.35">
      <c r="A270" s="10" t="s">
        <v>78</v>
      </c>
      <c r="B270" s="1" t="s">
        <v>9</v>
      </c>
      <c r="C270" s="11">
        <v>4.1999999999999998E-5</v>
      </c>
      <c r="D270" s="12">
        <f>D273</f>
        <v>690791</v>
      </c>
      <c r="E270" s="13">
        <f>C270*D270</f>
        <v>29.013221999999999</v>
      </c>
    </row>
    <row r="271" spans="1:5" x14ac:dyDescent="0.35">
      <c r="D271" s="14" t="s">
        <v>12</v>
      </c>
      <c r="E271" s="15">
        <f>SUM(E267:E270)</f>
        <v>51.835664999999999</v>
      </c>
    </row>
    <row r="272" spans="1:5" x14ac:dyDescent="0.35">
      <c r="A272" s="9" t="s">
        <v>13</v>
      </c>
    </row>
    <row r="273" spans="1:6" x14ac:dyDescent="0.35">
      <c r="A273" s="10" t="s">
        <v>79</v>
      </c>
      <c r="B273" s="1" t="s">
        <v>15</v>
      </c>
      <c r="C273" s="11">
        <v>2.0999999999999999E-3</v>
      </c>
      <c r="D273" s="16">
        <v>690791</v>
      </c>
      <c r="E273" s="13">
        <f>C273*D273</f>
        <v>1450.6610999999998</v>
      </c>
    </row>
    <row r="274" spans="1:6" x14ac:dyDescent="0.35">
      <c r="D274" s="14" t="s">
        <v>12</v>
      </c>
      <c r="E274" s="15">
        <f>E273</f>
        <v>1450.6610999999998</v>
      </c>
    </row>
    <row r="275" spans="1:6" ht="15" thickBot="1" x14ac:dyDescent="0.4"/>
    <row r="276" spans="1:6" ht="15" thickBot="1" x14ac:dyDescent="0.4">
      <c r="A276" s="17"/>
      <c r="B276" s="18"/>
      <c r="C276" s="18"/>
      <c r="D276" s="19" t="s">
        <v>16</v>
      </c>
      <c r="E276" s="20">
        <f>E265+E271+E274</f>
        <v>8709.5467649999991</v>
      </c>
      <c r="F276" s="123"/>
    </row>
    <row r="278" spans="1:6" x14ac:dyDescent="0.35">
      <c r="A278" s="208" t="s">
        <v>0</v>
      </c>
      <c r="B278" s="209"/>
      <c r="C278" s="209"/>
      <c r="D278" s="209"/>
      <c r="E278" s="209"/>
    </row>
    <row r="279" spans="1:6" x14ac:dyDescent="0.35">
      <c r="A279" s="205" t="str">
        <f>[1]PRESUPUESTO!B21</f>
        <v>Viga de amarre 15x30 cm de 20.7 Mpa. (incluye refuerzo)</v>
      </c>
      <c r="B279" s="206"/>
      <c r="C279" s="206"/>
      <c r="D279" s="207"/>
      <c r="E279" s="25" t="s">
        <v>20</v>
      </c>
    </row>
    <row r="280" spans="1:6" x14ac:dyDescent="0.35">
      <c r="A280" s="26" t="s">
        <v>2</v>
      </c>
      <c r="B280" s="27" t="s">
        <v>3</v>
      </c>
      <c r="C280" s="27" t="s">
        <v>4</v>
      </c>
      <c r="D280" s="27" t="s">
        <v>5</v>
      </c>
      <c r="E280" s="28" t="s">
        <v>6</v>
      </c>
    </row>
    <row r="281" spans="1:6" x14ac:dyDescent="0.35">
      <c r="A281" s="9" t="s">
        <v>21</v>
      </c>
    </row>
    <row r="282" spans="1:6" x14ac:dyDescent="0.35">
      <c r="A282" s="10" t="s">
        <v>80</v>
      </c>
      <c r="B282" s="1" t="s">
        <v>66</v>
      </c>
      <c r="C282" s="11">
        <v>5.3999999999999999E-2</v>
      </c>
      <c r="D282" s="12">
        <v>142811</v>
      </c>
      <c r="E282" s="13">
        <f>C282*D282</f>
        <v>7711.7939999999999</v>
      </c>
    </row>
    <row r="283" spans="1:6" ht="29" x14ac:dyDescent="0.35">
      <c r="A283" s="10" t="s">
        <v>67</v>
      </c>
      <c r="B283" s="1" t="s">
        <v>34</v>
      </c>
      <c r="C283" s="11">
        <v>1.4999999999999999E-2</v>
      </c>
      <c r="D283" s="12">
        <v>14819</v>
      </c>
      <c r="E283" s="13">
        <f>C283*D283</f>
        <v>222.285</v>
      </c>
    </row>
    <row r="284" spans="1:6" x14ac:dyDescent="0.35">
      <c r="A284" s="10" t="s">
        <v>73</v>
      </c>
      <c r="B284" s="1" t="s">
        <v>34</v>
      </c>
      <c r="C284" s="11">
        <v>5.5</v>
      </c>
      <c r="D284" s="12">
        <f>E276</f>
        <v>8709.5467649999991</v>
      </c>
      <c r="E284" s="13">
        <f>C284*D284</f>
        <v>47902.507207499992</v>
      </c>
    </row>
    <row r="285" spans="1:6" x14ac:dyDescent="0.35">
      <c r="A285" s="10" t="s">
        <v>33</v>
      </c>
      <c r="B285" s="1" t="s">
        <v>34</v>
      </c>
      <c r="C285" s="11">
        <v>0.34499999999999997</v>
      </c>
      <c r="D285" s="12">
        <v>8300</v>
      </c>
      <c r="E285" s="13">
        <f>C285*D285</f>
        <v>2863.5</v>
      </c>
    </row>
    <row r="286" spans="1:6" x14ac:dyDescent="0.35">
      <c r="A286" s="10" t="s">
        <v>59</v>
      </c>
      <c r="B286" s="1" t="s">
        <v>29</v>
      </c>
      <c r="C286" s="11">
        <v>4.65E-2</v>
      </c>
      <c r="D286" s="12">
        <v>488523</v>
      </c>
      <c r="E286" s="13">
        <f>C286*D286</f>
        <v>22716.319500000001</v>
      </c>
    </row>
    <row r="287" spans="1:6" x14ac:dyDescent="0.35">
      <c r="D287" s="14" t="s">
        <v>12</v>
      </c>
      <c r="E287" s="15">
        <f>SUM(E282:E286)</f>
        <v>81416.405707499987</v>
      </c>
    </row>
    <row r="288" spans="1:6" x14ac:dyDescent="0.35">
      <c r="A288" s="9" t="s">
        <v>7</v>
      </c>
    </row>
    <row r="289" spans="1:6" x14ac:dyDescent="0.35">
      <c r="A289" s="10" t="s">
        <v>68</v>
      </c>
      <c r="B289" s="1" t="s">
        <v>9</v>
      </c>
      <c r="C289" s="11">
        <v>1.8E-3</v>
      </c>
      <c r="D289" s="12">
        <v>16365</v>
      </c>
      <c r="E289" s="13">
        <f>C289*D289</f>
        <v>29.457000000000001</v>
      </c>
    </row>
    <row r="290" spans="1:6" x14ac:dyDescent="0.35">
      <c r="A290" s="10" t="s">
        <v>53</v>
      </c>
      <c r="B290" s="1" t="s">
        <v>9</v>
      </c>
      <c r="C290" s="11">
        <v>1.8E-3</v>
      </c>
      <c r="D290" s="12">
        <v>357112</v>
      </c>
      <c r="E290" s="13">
        <f>C290*D290</f>
        <v>642.80160000000001</v>
      </c>
    </row>
    <row r="291" spans="1:6" x14ac:dyDescent="0.35">
      <c r="A291" s="10" t="s">
        <v>71</v>
      </c>
      <c r="B291" s="1" t="s">
        <v>15</v>
      </c>
      <c r="C291" s="11">
        <v>1.98</v>
      </c>
      <c r="D291" s="12">
        <v>4778</v>
      </c>
      <c r="E291" s="13">
        <f>C291*D291</f>
        <v>9460.44</v>
      </c>
    </row>
    <row r="292" spans="1:6" x14ac:dyDescent="0.35">
      <c r="A292" s="10" t="s">
        <v>38</v>
      </c>
      <c r="B292" s="1" t="s">
        <v>9</v>
      </c>
      <c r="C292" s="11">
        <v>1.8E-3</v>
      </c>
      <c r="D292" s="12">
        <f>D298</f>
        <v>306973</v>
      </c>
      <c r="E292" s="13">
        <f>C292*D292</f>
        <v>552.55139999999994</v>
      </c>
    </row>
    <row r="293" spans="1:6" x14ac:dyDescent="0.35">
      <c r="D293" s="14" t="s">
        <v>12</v>
      </c>
      <c r="E293" s="15">
        <f>SUM(E289:E292)</f>
        <v>10685.25</v>
      </c>
    </row>
    <row r="294" spans="1:6" x14ac:dyDescent="0.35">
      <c r="A294" s="9" t="s">
        <v>39</v>
      </c>
    </row>
    <row r="295" spans="1:6" x14ac:dyDescent="0.35">
      <c r="A295" s="10" t="s">
        <v>40</v>
      </c>
      <c r="B295" s="1" t="s">
        <v>41</v>
      </c>
      <c r="C295" s="11">
        <v>1.4999999999999999E-2</v>
      </c>
      <c r="D295" s="12">
        <v>36850</v>
      </c>
      <c r="E295" s="13">
        <f>C295*D295</f>
        <v>552.75</v>
      </c>
    </row>
    <row r="296" spans="1:6" x14ac:dyDescent="0.35">
      <c r="D296" s="14" t="s">
        <v>12</v>
      </c>
      <c r="E296" s="15">
        <f>E295</f>
        <v>552.75</v>
      </c>
    </row>
    <row r="297" spans="1:6" x14ac:dyDescent="0.35">
      <c r="A297" s="9" t="s">
        <v>13</v>
      </c>
    </row>
    <row r="298" spans="1:6" x14ac:dyDescent="0.35">
      <c r="A298" s="10" t="s">
        <v>42</v>
      </c>
      <c r="B298" s="1" t="s">
        <v>15</v>
      </c>
      <c r="C298" s="11">
        <v>0.18</v>
      </c>
      <c r="D298" s="16">
        <v>306973</v>
      </c>
      <c r="E298" s="13">
        <f>C298*D298</f>
        <v>55255.14</v>
      </c>
    </row>
    <row r="299" spans="1:6" x14ac:dyDescent="0.35">
      <c r="D299" s="14" t="s">
        <v>12</v>
      </c>
      <c r="E299" s="15">
        <f>E298</f>
        <v>55255.14</v>
      </c>
    </row>
    <row r="300" spans="1:6" ht="15" thickBot="1" x14ac:dyDescent="0.4"/>
    <row r="301" spans="1:6" ht="15" thickBot="1" x14ac:dyDescent="0.4">
      <c r="A301" s="17"/>
      <c r="B301" s="18"/>
      <c r="C301" s="18"/>
      <c r="D301" s="19" t="s">
        <v>16</v>
      </c>
      <c r="E301" s="20">
        <f>E287+E293+E299+E296</f>
        <v>147909.54570749999</v>
      </c>
      <c r="F301" s="123"/>
    </row>
    <row r="303" spans="1:6" x14ac:dyDescent="0.35">
      <c r="A303" s="208" t="s">
        <v>0</v>
      </c>
      <c r="B303" s="209"/>
      <c r="C303" s="209"/>
      <c r="D303" s="209"/>
      <c r="E303" s="209"/>
    </row>
    <row r="304" spans="1:6" x14ac:dyDescent="0.35">
      <c r="A304" s="205" t="str">
        <f>[1]PRESUPUESTO!B23</f>
        <v>Muro en bloque de cemento e=15 cm</v>
      </c>
      <c r="B304" s="206"/>
      <c r="C304" s="206"/>
      <c r="D304" s="207"/>
      <c r="E304" s="25" t="s">
        <v>1</v>
      </c>
    </row>
    <row r="305" spans="1:5" x14ac:dyDescent="0.35">
      <c r="A305" s="26" t="s">
        <v>2</v>
      </c>
      <c r="B305" s="27" t="s">
        <v>3</v>
      </c>
      <c r="C305" s="27" t="s">
        <v>4</v>
      </c>
      <c r="D305" s="27" t="s">
        <v>5</v>
      </c>
      <c r="E305" s="28" t="s">
        <v>6</v>
      </c>
    </row>
    <row r="306" spans="1:5" x14ac:dyDescent="0.35">
      <c r="A306" s="9" t="s">
        <v>21</v>
      </c>
    </row>
    <row r="307" spans="1:5" x14ac:dyDescent="0.35">
      <c r="A307" s="10" t="s">
        <v>81</v>
      </c>
      <c r="B307" s="1" t="s">
        <v>9</v>
      </c>
      <c r="C307" s="11">
        <v>10.3</v>
      </c>
      <c r="D307" s="12">
        <v>5450</v>
      </c>
      <c r="E307" s="13">
        <f>C307*D307</f>
        <v>56135.000000000007</v>
      </c>
    </row>
    <row r="308" spans="1:5" x14ac:dyDescent="0.35">
      <c r="A308" s="10" t="s">
        <v>82</v>
      </c>
      <c r="B308" s="1" t="s">
        <v>9</v>
      </c>
      <c r="C308" s="11">
        <v>2.5</v>
      </c>
      <c r="D308" s="12">
        <v>3250</v>
      </c>
      <c r="E308" s="13">
        <f>C308*D308</f>
        <v>8125</v>
      </c>
    </row>
    <row r="309" spans="1:5" x14ac:dyDescent="0.35">
      <c r="A309" s="10" t="s">
        <v>83</v>
      </c>
      <c r="B309" s="1" t="s">
        <v>29</v>
      </c>
      <c r="C309" s="11">
        <v>1.6500000000000001E-2</v>
      </c>
      <c r="D309" s="12">
        <v>503346</v>
      </c>
      <c r="E309" s="13">
        <f>C309*D309</f>
        <v>8305.2090000000007</v>
      </c>
    </row>
    <row r="310" spans="1:5" x14ac:dyDescent="0.35">
      <c r="A310" s="10" t="s">
        <v>84</v>
      </c>
      <c r="B310" s="1" t="s">
        <v>85</v>
      </c>
      <c r="C310" s="11">
        <v>0.2</v>
      </c>
      <c r="D310" s="12">
        <f>E276</f>
        <v>8709.5467649999991</v>
      </c>
      <c r="E310" s="13">
        <f t="shared" ref="E310" si="5">C310*D310</f>
        <v>1741.909353</v>
      </c>
    </row>
    <row r="311" spans="1:5" x14ac:dyDescent="0.35">
      <c r="D311" s="14" t="s">
        <v>12</v>
      </c>
      <c r="E311" s="15">
        <f>SUM(E307:E310)</f>
        <v>74307.118352999998</v>
      </c>
    </row>
    <row r="312" spans="1:5" x14ac:dyDescent="0.35">
      <c r="A312" s="9" t="s">
        <v>7</v>
      </c>
    </row>
    <row r="313" spans="1:5" x14ac:dyDescent="0.35">
      <c r="A313" s="10" t="s">
        <v>86</v>
      </c>
      <c r="B313" s="1" t="s">
        <v>9</v>
      </c>
      <c r="C313" s="11">
        <v>1.5E-3</v>
      </c>
      <c r="D313" s="12">
        <v>684798</v>
      </c>
      <c r="E313" s="13">
        <f t="shared" ref="E313:E317" si="6">C313*D313</f>
        <v>1027.1970000000001</v>
      </c>
    </row>
    <row r="314" spans="1:5" x14ac:dyDescent="0.35">
      <c r="A314" s="10" t="s">
        <v>71</v>
      </c>
      <c r="B314" s="1" t="s">
        <v>15</v>
      </c>
      <c r="C314" s="11">
        <v>0.22</v>
      </c>
      <c r="D314" s="12">
        <v>4778</v>
      </c>
      <c r="E314" s="13">
        <f t="shared" si="6"/>
        <v>1051.1600000000001</v>
      </c>
    </row>
    <row r="315" spans="1:5" x14ac:dyDescent="0.35">
      <c r="A315" s="10" t="s">
        <v>87</v>
      </c>
      <c r="B315" s="1" t="s">
        <v>15</v>
      </c>
      <c r="C315" s="11">
        <v>0.22</v>
      </c>
      <c r="D315" s="12">
        <v>22000</v>
      </c>
      <c r="E315" s="13">
        <f t="shared" si="6"/>
        <v>4840</v>
      </c>
    </row>
    <row r="316" spans="1:5" x14ac:dyDescent="0.35">
      <c r="A316" s="10" t="s">
        <v>88</v>
      </c>
      <c r="B316" s="1" t="s">
        <v>89</v>
      </c>
      <c r="C316" s="11">
        <v>0.02</v>
      </c>
      <c r="D316" s="12">
        <v>16000</v>
      </c>
      <c r="E316" s="13">
        <f t="shared" si="6"/>
        <v>320</v>
      </c>
    </row>
    <row r="317" spans="1:5" x14ac:dyDescent="0.35">
      <c r="A317" s="10" t="s">
        <v>38</v>
      </c>
      <c r="B317" s="1" t="s">
        <v>9</v>
      </c>
      <c r="C317" s="11">
        <v>1.5E-3</v>
      </c>
      <c r="D317" s="12">
        <f>D323</f>
        <v>306973</v>
      </c>
      <c r="E317" s="13">
        <f t="shared" si="6"/>
        <v>460.45949999999999</v>
      </c>
    </row>
    <row r="318" spans="1:5" x14ac:dyDescent="0.35">
      <c r="D318" s="14" t="s">
        <v>12</v>
      </c>
      <c r="E318" s="15">
        <f>SUM(E313:E317)</f>
        <v>7698.8164999999999</v>
      </c>
    </row>
    <row r="319" spans="1:5" x14ac:dyDescent="0.35">
      <c r="A319" s="9" t="s">
        <v>39</v>
      </c>
    </row>
    <row r="320" spans="1:5" x14ac:dyDescent="0.35">
      <c r="A320" s="10" t="s">
        <v>90</v>
      </c>
      <c r="B320" s="1" t="s">
        <v>41</v>
      </c>
      <c r="C320" s="11">
        <v>0.12</v>
      </c>
      <c r="D320" s="12">
        <v>101955</v>
      </c>
      <c r="E320" s="13">
        <f>C320*D320</f>
        <v>12234.6</v>
      </c>
    </row>
    <row r="321" spans="1:6" x14ac:dyDescent="0.35">
      <c r="D321" s="14" t="s">
        <v>12</v>
      </c>
      <c r="E321" s="15">
        <f>E320</f>
        <v>12234.6</v>
      </c>
    </row>
    <row r="322" spans="1:6" x14ac:dyDescent="0.35">
      <c r="A322" s="9" t="s">
        <v>13</v>
      </c>
    </row>
    <row r="323" spans="1:6" x14ac:dyDescent="0.35">
      <c r="A323" s="10" t="s">
        <v>42</v>
      </c>
      <c r="B323" s="1" t="s">
        <v>15</v>
      </c>
      <c r="C323" s="11">
        <v>0.15</v>
      </c>
      <c r="D323" s="16">
        <v>306973</v>
      </c>
      <c r="E323" s="13">
        <f>C323*D323</f>
        <v>46045.95</v>
      </c>
    </row>
    <row r="324" spans="1:6" x14ac:dyDescent="0.35">
      <c r="D324" s="14" t="s">
        <v>12</v>
      </c>
      <c r="E324" s="15">
        <f>E323</f>
        <v>46045.95</v>
      </c>
    </row>
    <row r="325" spans="1:6" ht="15" thickBot="1" x14ac:dyDescent="0.4"/>
    <row r="326" spans="1:6" ht="15" thickBot="1" x14ac:dyDescent="0.4">
      <c r="A326" s="17"/>
      <c r="B326" s="18"/>
      <c r="C326" s="18"/>
      <c r="D326" s="19" t="s">
        <v>16</v>
      </c>
      <c r="E326" s="20">
        <f>E311+E318+E321+E324</f>
        <v>140286.484853</v>
      </c>
      <c r="F326" s="123"/>
    </row>
    <row r="328" spans="1:6" x14ac:dyDescent="0.35">
      <c r="A328" s="208" t="s">
        <v>0</v>
      </c>
      <c r="B328" s="209"/>
      <c r="C328" s="209"/>
      <c r="D328" s="209"/>
      <c r="E328" s="209"/>
    </row>
    <row r="329" spans="1:6" ht="28.75" customHeight="1" x14ac:dyDescent="0.35">
      <c r="A329" s="205" t="str">
        <f>[1]PRESUPUESTO!B25</f>
        <v>Suministro, transporte e instalación tubo aguas negras para cerramiento-concertina y 3 hilos de alambre de pua sobre muro</v>
      </c>
      <c r="B329" s="206"/>
      <c r="C329" s="206"/>
      <c r="D329" s="207"/>
      <c r="E329" s="25" t="s">
        <v>1</v>
      </c>
    </row>
    <row r="330" spans="1:6" x14ac:dyDescent="0.35">
      <c r="A330" s="26" t="s">
        <v>2</v>
      </c>
      <c r="B330" s="27" t="s">
        <v>3</v>
      </c>
      <c r="C330" s="27" t="s">
        <v>4</v>
      </c>
      <c r="D330" s="27" t="s">
        <v>5</v>
      </c>
      <c r="E330" s="28" t="s">
        <v>6</v>
      </c>
    </row>
    <row r="331" spans="1:6" x14ac:dyDescent="0.35">
      <c r="A331" s="34" t="s">
        <v>91</v>
      </c>
    </row>
    <row r="332" spans="1:6" x14ac:dyDescent="0.35">
      <c r="A332" s="10" t="s">
        <v>59</v>
      </c>
      <c r="B332" s="1" t="s">
        <v>29</v>
      </c>
      <c r="C332" s="11">
        <v>5.0000000000000001E-3</v>
      </c>
      <c r="D332" s="12">
        <v>488523</v>
      </c>
      <c r="E332" s="35">
        <f t="shared" ref="E332:E337" si="7">C332*D332</f>
        <v>2442.6150000000002</v>
      </c>
    </row>
    <row r="333" spans="1:6" x14ac:dyDescent="0.35">
      <c r="A333" s="10" t="s">
        <v>92</v>
      </c>
      <c r="B333" s="1" t="s">
        <v>93</v>
      </c>
      <c r="C333" s="11">
        <v>0.02</v>
      </c>
      <c r="D333" s="12">
        <v>80000</v>
      </c>
      <c r="E333" s="35">
        <f t="shared" si="7"/>
        <v>1600</v>
      </c>
    </row>
    <row r="334" spans="1:6" x14ac:dyDescent="0.35">
      <c r="A334" s="10" t="s">
        <v>94</v>
      </c>
      <c r="B334" s="1" t="s">
        <v>93</v>
      </c>
      <c r="C334" s="11">
        <v>0.02</v>
      </c>
      <c r="D334" s="12">
        <v>116000</v>
      </c>
      <c r="E334" s="35">
        <f t="shared" si="7"/>
        <v>2320</v>
      </c>
    </row>
    <row r="335" spans="1:6" ht="29" x14ac:dyDescent="0.35">
      <c r="A335" s="10" t="s">
        <v>95</v>
      </c>
      <c r="B335" s="1" t="s">
        <v>96</v>
      </c>
      <c r="C335" s="11">
        <v>1.1000000000000001</v>
      </c>
      <c r="D335" s="12">
        <v>38000</v>
      </c>
      <c r="E335" s="35">
        <f t="shared" si="7"/>
        <v>41800</v>
      </c>
    </row>
    <row r="336" spans="1:6" x14ac:dyDescent="0.35">
      <c r="A336" s="10" t="s">
        <v>97</v>
      </c>
      <c r="B336" s="1" t="s">
        <v>96</v>
      </c>
      <c r="C336" s="11">
        <v>1.5</v>
      </c>
      <c r="D336" s="12">
        <v>48068</v>
      </c>
      <c r="E336" s="35">
        <f t="shared" si="7"/>
        <v>72102</v>
      </c>
    </row>
    <row r="337" spans="1:6" x14ac:dyDescent="0.35">
      <c r="A337" s="10" t="s">
        <v>98</v>
      </c>
      <c r="B337" s="1" t="s">
        <v>99</v>
      </c>
      <c r="C337" s="11">
        <v>2.7E-2</v>
      </c>
      <c r="D337" s="12">
        <v>810000</v>
      </c>
      <c r="E337" s="35">
        <f t="shared" si="7"/>
        <v>21870</v>
      </c>
    </row>
    <row r="338" spans="1:6" x14ac:dyDescent="0.35">
      <c r="D338" s="14" t="s">
        <v>12</v>
      </c>
      <c r="E338" s="15">
        <f>SUM(E332:E337)</f>
        <v>142134.61499999999</v>
      </c>
    </row>
    <row r="339" spans="1:6" x14ac:dyDescent="0.35">
      <c r="A339" s="9" t="s">
        <v>13</v>
      </c>
      <c r="B339" s="1"/>
      <c r="C339" s="11"/>
      <c r="D339" s="12"/>
      <c r="E339" s="35"/>
    </row>
    <row r="340" spans="1:6" x14ac:dyDescent="0.35">
      <c r="A340" s="10" t="s">
        <v>42</v>
      </c>
      <c r="B340" s="1" t="s">
        <v>15</v>
      </c>
      <c r="C340" s="11">
        <f>1/8</f>
        <v>0.125</v>
      </c>
      <c r="D340" s="16">
        <v>306973</v>
      </c>
      <c r="E340" s="35">
        <f t="shared" ref="E340:E346" si="8">C340*D340</f>
        <v>38371.625</v>
      </c>
    </row>
    <row r="341" spans="1:6" x14ac:dyDescent="0.35">
      <c r="A341" s="10" t="s">
        <v>38</v>
      </c>
      <c r="B341" s="1" t="s">
        <v>9</v>
      </c>
      <c r="C341" s="11">
        <v>1.5E-3</v>
      </c>
      <c r="D341" s="12">
        <f>D340</f>
        <v>306973</v>
      </c>
      <c r="E341" s="35">
        <f t="shared" si="8"/>
        <v>460.45949999999999</v>
      </c>
    </row>
    <row r="342" spans="1:6" x14ac:dyDescent="0.35">
      <c r="A342" s="10"/>
      <c r="B342" s="1"/>
      <c r="C342" s="11"/>
      <c r="D342" s="14" t="s">
        <v>12</v>
      </c>
      <c r="E342" s="15">
        <f>E341+E340</f>
        <v>38832.084499999997</v>
      </c>
    </row>
    <row r="343" spans="1:6" x14ac:dyDescent="0.35">
      <c r="A343" s="10"/>
      <c r="B343" s="1"/>
      <c r="C343" s="11"/>
      <c r="D343" s="14"/>
      <c r="E343" s="15"/>
    </row>
    <row r="344" spans="1:6" x14ac:dyDescent="0.35">
      <c r="A344" s="9" t="s">
        <v>39</v>
      </c>
      <c r="B344" s="1"/>
      <c r="C344" s="11"/>
      <c r="D344" s="12"/>
      <c r="E344" s="35"/>
    </row>
    <row r="345" spans="1:6" x14ac:dyDescent="0.35">
      <c r="A345" s="10" t="s">
        <v>40</v>
      </c>
      <c r="B345" s="1" t="s">
        <v>41</v>
      </c>
      <c r="C345" s="11">
        <v>0.1</v>
      </c>
      <c r="D345" s="12">
        <v>36850</v>
      </c>
      <c r="E345" s="35">
        <f t="shared" si="8"/>
        <v>3685</v>
      </c>
    </row>
    <row r="346" spans="1:6" x14ac:dyDescent="0.35">
      <c r="A346" s="10" t="s">
        <v>100</v>
      </c>
      <c r="B346" s="1" t="s">
        <v>101</v>
      </c>
      <c r="C346" s="11">
        <v>1</v>
      </c>
      <c r="D346" s="12">
        <v>1775</v>
      </c>
      <c r="E346" s="35">
        <f t="shared" si="8"/>
        <v>1775</v>
      </c>
    </row>
    <row r="347" spans="1:6" ht="15" thickBot="1" x14ac:dyDescent="0.4">
      <c r="D347" s="14" t="s">
        <v>12</v>
      </c>
      <c r="E347" s="15">
        <f>SUM(E345:E346)</f>
        <v>5460</v>
      </c>
    </row>
    <row r="348" spans="1:6" ht="15" thickBot="1" x14ac:dyDescent="0.4">
      <c r="A348" s="17"/>
      <c r="B348" s="18"/>
      <c r="C348" s="18"/>
      <c r="D348" s="19" t="s">
        <v>16</v>
      </c>
      <c r="E348" s="20">
        <f>E338+E342+E347</f>
        <v>186426.69949999999</v>
      </c>
      <c r="F348" s="123"/>
    </row>
    <row r="350" spans="1:6" x14ac:dyDescent="0.35">
      <c r="A350" s="210" t="s">
        <v>0</v>
      </c>
      <c r="B350" s="211"/>
      <c r="C350" s="211"/>
      <c r="D350" s="211"/>
      <c r="E350" s="211"/>
    </row>
    <row r="351" spans="1:6" x14ac:dyDescent="0.35">
      <c r="A351" s="2" t="s">
        <v>102</v>
      </c>
      <c r="B351" s="3"/>
      <c r="C351" s="4"/>
      <c r="D351" s="4"/>
      <c r="E351" s="21" t="s">
        <v>103</v>
      </c>
    </row>
    <row r="352" spans="1:6" x14ac:dyDescent="0.35">
      <c r="A352" s="6" t="s">
        <v>2</v>
      </c>
      <c r="B352" s="7" t="s">
        <v>3</v>
      </c>
      <c r="C352" s="7" t="s">
        <v>4</v>
      </c>
      <c r="D352" s="7" t="s">
        <v>5</v>
      </c>
      <c r="E352" s="8" t="s">
        <v>6</v>
      </c>
    </row>
    <row r="353" spans="1:5" x14ac:dyDescent="0.35">
      <c r="A353" s="9" t="s">
        <v>21</v>
      </c>
    </row>
    <row r="354" spans="1:5" x14ac:dyDescent="0.35">
      <c r="A354" s="10" t="s">
        <v>104</v>
      </c>
      <c r="B354" s="1" t="s">
        <v>9</v>
      </c>
      <c r="C354" s="11">
        <v>1</v>
      </c>
      <c r="D354" s="12">
        <v>118979</v>
      </c>
      <c r="E354" s="13">
        <f>C354*D354</f>
        <v>118979</v>
      </c>
    </row>
    <row r="355" spans="1:5" x14ac:dyDescent="0.35">
      <c r="A355" s="10" t="s">
        <v>83</v>
      </c>
      <c r="B355" s="1" t="s">
        <v>29</v>
      </c>
      <c r="C355" s="11">
        <v>2.5000000000000001E-2</v>
      </c>
      <c r="D355" s="12">
        <f>D309</f>
        <v>503346</v>
      </c>
      <c r="E355" s="13">
        <f>C355*D355</f>
        <v>12583.650000000001</v>
      </c>
    </row>
    <row r="356" spans="1:5" x14ac:dyDescent="0.35">
      <c r="A356" s="10" t="s">
        <v>105</v>
      </c>
      <c r="B356" s="1" t="s">
        <v>27</v>
      </c>
      <c r="C356" s="11">
        <v>0.05</v>
      </c>
      <c r="D356" s="12">
        <v>55425</v>
      </c>
      <c r="E356" s="13">
        <f>C356*D356</f>
        <v>2771.25</v>
      </c>
    </row>
    <row r="357" spans="1:5" x14ac:dyDescent="0.35">
      <c r="A357" s="10" t="s">
        <v>106</v>
      </c>
      <c r="B357" s="1" t="s">
        <v>27</v>
      </c>
      <c r="C357" s="11">
        <v>0.05</v>
      </c>
      <c r="D357" s="12">
        <v>93014</v>
      </c>
      <c r="E357" s="13">
        <f>C357*D357</f>
        <v>4650.7</v>
      </c>
    </row>
    <row r="358" spans="1:5" x14ac:dyDescent="0.35">
      <c r="A358" s="10" t="s">
        <v>107</v>
      </c>
      <c r="B358" s="1" t="s">
        <v>27</v>
      </c>
      <c r="C358" s="11">
        <v>0.1</v>
      </c>
      <c r="D358" s="12">
        <v>84700</v>
      </c>
      <c r="E358" s="13">
        <f>C358*D358</f>
        <v>8470</v>
      </c>
    </row>
    <row r="359" spans="1:5" x14ac:dyDescent="0.35">
      <c r="D359" s="14" t="s">
        <v>12</v>
      </c>
      <c r="E359" s="15">
        <f>SUM(E354:E358)</f>
        <v>147454.6</v>
      </c>
    </row>
    <row r="360" spans="1:5" x14ac:dyDescent="0.35">
      <c r="A360" s="9" t="s">
        <v>7</v>
      </c>
    </row>
    <row r="361" spans="1:5" x14ac:dyDescent="0.35">
      <c r="A361" s="10" t="s">
        <v>68</v>
      </c>
      <c r="B361" s="1" t="s">
        <v>9</v>
      </c>
      <c r="C361" s="11">
        <v>1.2999999999999999E-3</v>
      </c>
      <c r="D361" s="12">
        <v>16365</v>
      </c>
      <c r="E361" s="13">
        <f>C361*D361</f>
        <v>21.2745</v>
      </c>
    </row>
    <row r="362" spans="1:5" x14ac:dyDescent="0.35">
      <c r="A362" s="10" t="s">
        <v>108</v>
      </c>
      <c r="B362" s="1" t="s">
        <v>9</v>
      </c>
      <c r="C362" s="11">
        <v>1.2999999999999999E-3</v>
      </c>
      <c r="D362" s="12">
        <v>27710</v>
      </c>
      <c r="E362" s="13">
        <f>C362*D362</f>
        <v>36.022999999999996</v>
      </c>
    </row>
    <row r="363" spans="1:5" x14ac:dyDescent="0.35">
      <c r="A363" s="10" t="s">
        <v>38</v>
      </c>
      <c r="B363" s="1" t="s">
        <v>9</v>
      </c>
      <c r="C363" s="11">
        <v>1.2999999999999999E-3</v>
      </c>
      <c r="D363" s="12">
        <f>D369</f>
        <v>306973</v>
      </c>
      <c r="E363" s="13">
        <f>C363*D363</f>
        <v>399.06489999999997</v>
      </c>
    </row>
    <row r="364" spans="1:5" x14ac:dyDescent="0.35">
      <c r="D364" s="14" t="s">
        <v>12</v>
      </c>
      <c r="E364" s="15">
        <f>SUM(E361:E363)</f>
        <v>456.36239999999998</v>
      </c>
    </row>
    <row r="365" spans="1:5" x14ac:dyDescent="0.35">
      <c r="A365" s="9" t="s">
        <v>39</v>
      </c>
    </row>
    <row r="366" spans="1:5" x14ac:dyDescent="0.35">
      <c r="A366" s="10" t="s">
        <v>40</v>
      </c>
      <c r="B366" s="1" t="s">
        <v>41</v>
      </c>
      <c r="C366" s="11">
        <v>0.1</v>
      </c>
      <c r="D366" s="12">
        <v>36850</v>
      </c>
      <c r="E366" s="13">
        <f>C366*D366</f>
        <v>3685</v>
      </c>
    </row>
    <row r="367" spans="1:5" x14ac:dyDescent="0.35">
      <c r="D367" s="14" t="s">
        <v>12</v>
      </c>
      <c r="E367" s="15">
        <f>E366</f>
        <v>3685</v>
      </c>
    </row>
    <row r="368" spans="1:5" x14ac:dyDescent="0.35">
      <c r="A368" s="9" t="s">
        <v>13</v>
      </c>
    </row>
    <row r="369" spans="1:6" x14ac:dyDescent="0.35">
      <c r="A369" s="10" t="s">
        <v>109</v>
      </c>
      <c r="B369" s="1" t="s">
        <v>15</v>
      </c>
      <c r="C369" s="11">
        <v>0.13</v>
      </c>
      <c r="D369" s="12">
        <v>306973</v>
      </c>
      <c r="E369" s="13">
        <f>C369*D369</f>
        <v>39906.49</v>
      </c>
    </row>
    <row r="370" spans="1:6" x14ac:dyDescent="0.35">
      <c r="D370" s="14" t="s">
        <v>12</v>
      </c>
      <c r="E370" s="15">
        <f>E369</f>
        <v>39906.49</v>
      </c>
    </row>
    <row r="371" spans="1:6" ht="15" thickBot="1" x14ac:dyDescent="0.4"/>
    <row r="372" spans="1:6" ht="15" thickBot="1" x14ac:dyDescent="0.4">
      <c r="A372" s="17"/>
      <c r="B372" s="18"/>
      <c r="C372" s="18"/>
      <c r="D372" s="19" t="s">
        <v>16</v>
      </c>
      <c r="E372" s="20">
        <f>E359+E364+E367+E370</f>
        <v>191502.45240000001</v>
      </c>
      <c r="F372" s="123"/>
    </row>
    <row r="374" spans="1:6" x14ac:dyDescent="0.35">
      <c r="A374" s="210" t="s">
        <v>0</v>
      </c>
      <c r="B374" s="211"/>
      <c r="C374" s="211"/>
      <c r="D374" s="211"/>
      <c r="E374" s="211"/>
    </row>
    <row r="375" spans="1:6" x14ac:dyDescent="0.35">
      <c r="A375" s="2" t="s">
        <v>110</v>
      </c>
      <c r="B375" s="3"/>
      <c r="C375" s="4"/>
      <c r="D375" s="4"/>
      <c r="E375" s="21" t="s">
        <v>1</v>
      </c>
    </row>
    <row r="376" spans="1:6" x14ac:dyDescent="0.35">
      <c r="A376" s="6" t="s">
        <v>2</v>
      </c>
      <c r="B376" s="7" t="s">
        <v>3</v>
      </c>
      <c r="C376" s="7" t="s">
        <v>4</v>
      </c>
      <c r="D376" s="7" t="s">
        <v>5</v>
      </c>
      <c r="E376" s="8" t="s">
        <v>6</v>
      </c>
    </row>
    <row r="377" spans="1:6" x14ac:dyDescent="0.35">
      <c r="A377" s="9" t="s">
        <v>21</v>
      </c>
    </row>
    <row r="378" spans="1:6" x14ac:dyDescent="0.35">
      <c r="A378" s="10" t="s">
        <v>111</v>
      </c>
      <c r="B378" s="1" t="s">
        <v>9</v>
      </c>
      <c r="C378" s="11">
        <v>1</v>
      </c>
      <c r="D378" s="12">
        <v>392664</v>
      </c>
      <c r="E378" s="13">
        <f t="shared" ref="E378:E383" si="9">C378*D378</f>
        <v>392664</v>
      </c>
    </row>
    <row r="379" spans="1:6" x14ac:dyDescent="0.35">
      <c r="A379" s="10" t="s">
        <v>112</v>
      </c>
      <c r="B379" s="1" t="s">
        <v>34</v>
      </c>
      <c r="C379" s="11">
        <v>0.3</v>
      </c>
      <c r="D379" s="12">
        <v>24823</v>
      </c>
      <c r="E379" s="13">
        <f t="shared" si="9"/>
        <v>7446.9</v>
      </c>
    </row>
    <row r="380" spans="1:6" x14ac:dyDescent="0.35">
      <c r="A380" s="10" t="s">
        <v>105</v>
      </c>
      <c r="B380" s="1" t="s">
        <v>27</v>
      </c>
      <c r="C380" s="11">
        <v>0.1</v>
      </c>
      <c r="D380" s="12">
        <v>55425</v>
      </c>
      <c r="E380" s="13">
        <f t="shared" si="9"/>
        <v>5542.5</v>
      </c>
    </row>
    <row r="381" spans="1:6" x14ac:dyDescent="0.35">
      <c r="A381" s="10" t="s">
        <v>106</v>
      </c>
      <c r="B381" s="1" t="s">
        <v>27</v>
      </c>
      <c r="C381" s="11">
        <v>0.1</v>
      </c>
      <c r="D381" s="12">
        <v>93014</v>
      </c>
      <c r="E381" s="13">
        <f t="shared" si="9"/>
        <v>9301.4</v>
      </c>
    </row>
    <row r="382" spans="1:6" x14ac:dyDescent="0.35">
      <c r="A382" s="10" t="s">
        <v>107</v>
      </c>
      <c r="B382" s="1" t="s">
        <v>27</v>
      </c>
      <c r="C382" s="11">
        <v>0.2</v>
      </c>
      <c r="D382" s="12">
        <v>84653</v>
      </c>
      <c r="E382" s="13">
        <f t="shared" si="9"/>
        <v>16930.600000000002</v>
      </c>
    </row>
    <row r="383" spans="1:6" x14ac:dyDescent="0.35">
      <c r="A383" s="10" t="s">
        <v>113</v>
      </c>
      <c r="B383" s="1" t="s">
        <v>9</v>
      </c>
      <c r="C383" s="11">
        <v>1</v>
      </c>
      <c r="D383" s="12">
        <v>122604</v>
      </c>
      <c r="E383" s="13">
        <f t="shared" si="9"/>
        <v>122604</v>
      </c>
    </row>
    <row r="384" spans="1:6" x14ac:dyDescent="0.35">
      <c r="D384" s="14" t="s">
        <v>12</v>
      </c>
      <c r="E384" s="15">
        <f>SUM(E378:E383)</f>
        <v>554489.4</v>
      </c>
    </row>
    <row r="385" spans="1:6" x14ac:dyDescent="0.35">
      <c r="A385" s="9" t="s">
        <v>7</v>
      </c>
    </row>
    <row r="386" spans="1:6" x14ac:dyDescent="0.35">
      <c r="A386" s="10" t="s">
        <v>114</v>
      </c>
      <c r="B386" s="1" t="s">
        <v>15</v>
      </c>
      <c r="C386" s="11">
        <v>0.09</v>
      </c>
      <c r="D386" s="12">
        <v>75181</v>
      </c>
      <c r="E386" s="13">
        <f>C386*D386</f>
        <v>6766.29</v>
      </c>
    </row>
    <row r="387" spans="1:6" ht="29" x14ac:dyDescent="0.35">
      <c r="A387" s="10" t="s">
        <v>115</v>
      </c>
      <c r="B387" s="1" t="s">
        <v>9</v>
      </c>
      <c r="C387" s="11">
        <v>2E-3</v>
      </c>
      <c r="D387" s="12">
        <v>1009228</v>
      </c>
      <c r="E387" s="13">
        <f>C387*D387</f>
        <v>2018.4560000000001</v>
      </c>
    </row>
    <row r="388" spans="1:6" x14ac:dyDescent="0.35">
      <c r="A388" s="10" t="s">
        <v>116</v>
      </c>
      <c r="B388" s="1" t="s">
        <v>9</v>
      </c>
      <c r="C388" s="11">
        <v>2E-3</v>
      </c>
      <c r="D388" s="12">
        <v>21074</v>
      </c>
      <c r="E388" s="13">
        <f>C388*D388</f>
        <v>42.148000000000003</v>
      </c>
    </row>
    <row r="389" spans="1:6" x14ac:dyDescent="0.35">
      <c r="A389" s="10" t="s">
        <v>68</v>
      </c>
      <c r="B389" s="1" t="s">
        <v>9</v>
      </c>
      <c r="C389" s="11">
        <v>2E-3</v>
      </c>
      <c r="D389" s="12">
        <v>16365</v>
      </c>
      <c r="E389" s="13">
        <f>C389*D389</f>
        <v>32.730000000000004</v>
      </c>
    </row>
    <row r="390" spans="1:6" x14ac:dyDescent="0.35">
      <c r="A390" s="10" t="s">
        <v>117</v>
      </c>
      <c r="B390" s="1" t="s">
        <v>118</v>
      </c>
      <c r="C390" s="11">
        <v>2</v>
      </c>
      <c r="D390" s="12">
        <v>77922</v>
      </c>
      <c r="E390" s="13">
        <f>(C390*D390)/100</f>
        <v>1558.44</v>
      </c>
    </row>
    <row r="391" spans="1:6" x14ac:dyDescent="0.35">
      <c r="D391" s="14" t="s">
        <v>12</v>
      </c>
      <c r="E391" s="15">
        <f>SUM(E386:E390)</f>
        <v>10418.063999999998</v>
      </c>
    </row>
    <row r="392" spans="1:6" x14ac:dyDescent="0.35">
      <c r="A392" s="9" t="s">
        <v>39</v>
      </c>
    </row>
    <row r="393" spans="1:6" x14ac:dyDescent="0.35">
      <c r="A393" s="10" t="s">
        <v>40</v>
      </c>
      <c r="B393" s="1" t="s">
        <v>41</v>
      </c>
      <c r="C393" s="11">
        <v>1.5</v>
      </c>
      <c r="D393" s="12">
        <v>36850</v>
      </c>
      <c r="E393" s="13">
        <f>C393*D393</f>
        <v>55275</v>
      </c>
    </row>
    <row r="394" spans="1:6" x14ac:dyDescent="0.35">
      <c r="D394" s="14" t="s">
        <v>12</v>
      </c>
      <c r="E394" s="15">
        <f>E393</f>
        <v>55275</v>
      </c>
    </row>
    <row r="395" spans="1:6" x14ac:dyDescent="0.35">
      <c r="A395" s="9" t="s">
        <v>13</v>
      </c>
    </row>
    <row r="396" spans="1:6" x14ac:dyDescent="0.35">
      <c r="A396" s="10" t="s">
        <v>119</v>
      </c>
      <c r="B396" s="1" t="s">
        <v>15</v>
      </c>
      <c r="C396" s="11">
        <v>0.19500000000000001</v>
      </c>
      <c r="D396" s="12">
        <v>204782</v>
      </c>
      <c r="E396" s="13">
        <f>C396*D396</f>
        <v>39932.49</v>
      </c>
    </row>
    <row r="397" spans="1:6" x14ac:dyDescent="0.35">
      <c r="A397" s="10" t="s">
        <v>120</v>
      </c>
      <c r="B397" s="1" t="s">
        <v>15</v>
      </c>
      <c r="C397" s="11">
        <v>0.19500000000000001</v>
      </c>
      <c r="D397" s="12">
        <v>194818</v>
      </c>
      <c r="E397" s="13">
        <f>C397*D397</f>
        <v>37989.51</v>
      </c>
    </row>
    <row r="398" spans="1:6" x14ac:dyDescent="0.35">
      <c r="D398" s="14" t="s">
        <v>12</v>
      </c>
      <c r="E398" s="15">
        <f>E396+E397</f>
        <v>77922</v>
      </c>
    </row>
    <row r="399" spans="1:6" ht="15" thickBot="1" x14ac:dyDescent="0.4"/>
    <row r="400" spans="1:6" ht="15" thickBot="1" x14ac:dyDescent="0.4">
      <c r="A400" s="17"/>
      <c r="B400" s="18"/>
      <c r="C400" s="18"/>
      <c r="D400" s="19" t="s">
        <v>16</v>
      </c>
      <c r="E400" s="20">
        <f>E384+E391+E394+E398</f>
        <v>698104.46400000004</v>
      </c>
      <c r="F400" s="123"/>
    </row>
    <row r="401" spans="1:5" x14ac:dyDescent="0.35">
      <c r="D401" s="32"/>
      <c r="E401" s="33"/>
    </row>
    <row r="402" spans="1:5" x14ac:dyDescent="0.35">
      <c r="A402" s="208" t="s">
        <v>0</v>
      </c>
      <c r="B402" s="209"/>
      <c r="C402" s="209"/>
      <c r="D402" s="209"/>
      <c r="E402" s="209"/>
    </row>
    <row r="403" spans="1:5" x14ac:dyDescent="0.35">
      <c r="A403" s="205" t="str">
        <f>[1]PRESUPUESTO!B28</f>
        <v>Desmonte cerramiento en malla</v>
      </c>
      <c r="B403" s="206"/>
      <c r="C403" s="206"/>
      <c r="D403" s="207"/>
      <c r="E403" s="25" t="s">
        <v>1</v>
      </c>
    </row>
    <row r="404" spans="1:5" x14ac:dyDescent="0.35">
      <c r="A404" s="26" t="s">
        <v>2</v>
      </c>
      <c r="B404" s="27" t="s">
        <v>3</v>
      </c>
      <c r="C404" s="27" t="s">
        <v>4</v>
      </c>
      <c r="D404" s="27" t="s">
        <v>5</v>
      </c>
      <c r="E404" s="28" t="s">
        <v>6</v>
      </c>
    </row>
    <row r="405" spans="1:5" x14ac:dyDescent="0.35">
      <c r="A405" s="34" t="s">
        <v>121</v>
      </c>
    </row>
    <row r="406" spans="1:5" x14ac:dyDescent="0.35">
      <c r="A406" s="9" t="s">
        <v>7</v>
      </c>
    </row>
    <row r="407" spans="1:5" x14ac:dyDescent="0.35">
      <c r="A407" s="10" t="s">
        <v>86</v>
      </c>
      <c r="B407" s="1" t="s">
        <v>9</v>
      </c>
      <c r="C407" s="11">
        <v>1.5E-3</v>
      </c>
      <c r="D407" s="12">
        <v>684798</v>
      </c>
      <c r="E407" s="13">
        <f>C407*D407</f>
        <v>1027.1970000000001</v>
      </c>
    </row>
    <row r="408" spans="1:5" x14ac:dyDescent="0.35">
      <c r="A408" s="10" t="s">
        <v>122</v>
      </c>
      <c r="B408" s="1" t="s">
        <v>15</v>
      </c>
      <c r="C408" s="11">
        <v>0.15</v>
      </c>
      <c r="D408" s="12">
        <v>7809</v>
      </c>
      <c r="E408" s="13">
        <f>C408*D408</f>
        <v>1171.3499999999999</v>
      </c>
    </row>
    <row r="409" spans="1:5" x14ac:dyDescent="0.35">
      <c r="A409" s="10" t="s">
        <v>123</v>
      </c>
      <c r="B409" s="1" t="s">
        <v>124</v>
      </c>
      <c r="C409" s="11">
        <v>0.15</v>
      </c>
      <c r="D409" s="12">
        <v>31461</v>
      </c>
      <c r="E409" s="13">
        <f>C409*D409</f>
        <v>4719.1499999999996</v>
      </c>
    </row>
    <row r="410" spans="1:5" x14ac:dyDescent="0.35">
      <c r="A410" s="10" t="s">
        <v>125</v>
      </c>
      <c r="B410" s="1" t="s">
        <v>15</v>
      </c>
      <c r="C410" s="11">
        <v>7.4999999999999997E-2</v>
      </c>
      <c r="D410" s="12">
        <v>90000</v>
      </c>
      <c r="E410" s="13">
        <f>C410*D410</f>
        <v>6750</v>
      </c>
    </row>
    <row r="411" spans="1:5" x14ac:dyDescent="0.35">
      <c r="A411" s="10" t="s">
        <v>38</v>
      </c>
      <c r="B411" s="1" t="s">
        <v>9</v>
      </c>
      <c r="C411" s="11">
        <v>0.02</v>
      </c>
      <c r="D411" s="12">
        <f>D369</f>
        <v>306973</v>
      </c>
      <c r="E411" s="13">
        <f>C411*D411</f>
        <v>6139.46</v>
      </c>
    </row>
    <row r="412" spans="1:5" x14ac:dyDescent="0.35">
      <c r="D412" s="14" t="s">
        <v>12</v>
      </c>
      <c r="E412" s="15">
        <f>SUM(E407:E411)</f>
        <v>19807.156999999999</v>
      </c>
    </row>
    <row r="413" spans="1:5" x14ac:dyDescent="0.35">
      <c r="A413" s="9" t="s">
        <v>13</v>
      </c>
    </row>
    <row r="414" spans="1:5" x14ac:dyDescent="0.35">
      <c r="A414" s="10" t="s">
        <v>14</v>
      </c>
      <c r="B414" s="1" t="s">
        <v>15</v>
      </c>
      <c r="C414" s="11">
        <v>0.02</v>
      </c>
      <c r="D414" s="12">
        <v>159467</v>
      </c>
      <c r="E414" s="13">
        <f>C414*D414</f>
        <v>3189.34</v>
      </c>
    </row>
    <row r="415" spans="1:5" x14ac:dyDescent="0.35">
      <c r="D415" s="14" t="s">
        <v>12</v>
      </c>
      <c r="E415" s="15">
        <f>E414</f>
        <v>3189.34</v>
      </c>
    </row>
    <row r="416" spans="1:5" ht="15" thickBot="1" x14ac:dyDescent="0.4"/>
    <row r="417" spans="1:6" ht="15" thickBot="1" x14ac:dyDescent="0.4">
      <c r="A417" s="17"/>
      <c r="B417" s="18"/>
      <c r="C417" s="18"/>
      <c r="D417" s="19" t="s">
        <v>16</v>
      </c>
      <c r="E417" s="20">
        <f>E415+E412</f>
        <v>22996.496999999999</v>
      </c>
      <c r="F417" s="123"/>
    </row>
    <row r="418" spans="1:6" x14ac:dyDescent="0.35">
      <c r="D418" s="32"/>
      <c r="E418" s="33"/>
    </row>
    <row r="419" spans="1:6" x14ac:dyDescent="0.35">
      <c r="A419" s="208" t="s">
        <v>0</v>
      </c>
      <c r="B419" s="209"/>
      <c r="C419" s="209"/>
      <c r="D419" s="209"/>
      <c r="E419" s="209"/>
    </row>
    <row r="420" spans="1:6" x14ac:dyDescent="0.35">
      <c r="A420" s="205" t="str">
        <f>[1]PRESUPUESTO!B29</f>
        <v>Demolición muro mamposteria de ladrillo o bloque</v>
      </c>
      <c r="B420" s="206"/>
      <c r="C420" s="206"/>
      <c r="D420" s="207"/>
      <c r="E420" s="25" t="s">
        <v>1</v>
      </c>
    </row>
    <row r="421" spans="1:6" x14ac:dyDescent="0.35">
      <c r="A421" s="26" t="s">
        <v>2</v>
      </c>
      <c r="B421" s="27" t="s">
        <v>3</v>
      </c>
      <c r="C421" s="27" t="s">
        <v>4</v>
      </c>
      <c r="D421" s="27" t="s">
        <v>5</v>
      </c>
      <c r="E421" s="28" t="s">
        <v>6</v>
      </c>
    </row>
    <row r="422" spans="1:6" x14ac:dyDescent="0.35">
      <c r="A422" s="34" t="s">
        <v>126</v>
      </c>
    </row>
    <row r="423" spans="1:6" x14ac:dyDescent="0.35">
      <c r="A423" s="9" t="s">
        <v>7</v>
      </c>
    </row>
    <row r="424" spans="1:6" x14ac:dyDescent="0.35">
      <c r="A424" s="10" t="s">
        <v>123</v>
      </c>
      <c r="B424" s="1" t="s">
        <v>124</v>
      </c>
      <c r="C424" s="11">
        <v>0.15</v>
      </c>
      <c r="D424" s="12">
        <v>31461</v>
      </c>
      <c r="E424" s="13">
        <f t="shared" ref="E424:E426" si="10">C424*D424</f>
        <v>4719.1499999999996</v>
      </c>
    </row>
    <row r="425" spans="1:6" x14ac:dyDescent="0.35">
      <c r="A425" s="10" t="s">
        <v>127</v>
      </c>
      <c r="B425" s="1" t="s">
        <v>15</v>
      </c>
      <c r="C425" s="11">
        <v>7.0000000000000007E-2</v>
      </c>
      <c r="D425" s="12">
        <v>145000</v>
      </c>
      <c r="E425" s="13">
        <f t="shared" si="10"/>
        <v>10150.000000000002</v>
      </c>
    </row>
    <row r="426" spans="1:6" x14ac:dyDescent="0.35">
      <c r="A426" s="10" t="s">
        <v>128</v>
      </c>
      <c r="B426" s="1" t="s">
        <v>9</v>
      </c>
      <c r="C426" s="11">
        <v>7.0000000000000007E-2</v>
      </c>
      <c r="D426" s="12">
        <v>75000</v>
      </c>
      <c r="E426" s="13">
        <f t="shared" si="10"/>
        <v>5250.0000000000009</v>
      </c>
    </row>
    <row r="427" spans="1:6" x14ac:dyDescent="0.35">
      <c r="D427" s="14" t="s">
        <v>12</v>
      </c>
      <c r="E427" s="15">
        <f>SUM(E424:E426)</f>
        <v>20119.150000000001</v>
      </c>
    </row>
    <row r="428" spans="1:6" x14ac:dyDescent="0.35">
      <c r="A428" s="9" t="s">
        <v>13</v>
      </c>
    </row>
    <row r="429" spans="1:6" x14ac:dyDescent="0.35">
      <c r="A429" s="10" t="s">
        <v>14</v>
      </c>
      <c r="B429" s="1" t="s">
        <v>15</v>
      </c>
      <c r="C429" s="11">
        <v>0.14000000000000001</v>
      </c>
      <c r="D429" s="12">
        <v>159467</v>
      </c>
      <c r="E429" s="13">
        <f>C429*D429</f>
        <v>22325.38</v>
      </c>
    </row>
    <row r="430" spans="1:6" x14ac:dyDescent="0.35">
      <c r="D430" s="14" t="s">
        <v>12</v>
      </c>
      <c r="E430" s="15">
        <f>E429</f>
        <v>22325.38</v>
      </c>
    </row>
    <row r="431" spans="1:6" ht="15" thickBot="1" x14ac:dyDescent="0.4"/>
    <row r="432" spans="1:6" ht="15" thickBot="1" x14ac:dyDescent="0.4">
      <c r="A432" s="17"/>
      <c r="B432" s="18"/>
      <c r="C432" s="18"/>
      <c r="D432" s="19" t="s">
        <v>16</v>
      </c>
      <c r="E432" s="20">
        <f>E427+E430</f>
        <v>42444.53</v>
      </c>
      <c r="F432" s="123"/>
    </row>
    <row r="433" spans="1:5" x14ac:dyDescent="0.35">
      <c r="D433" s="32"/>
      <c r="E433" s="33"/>
    </row>
    <row r="434" spans="1:5" x14ac:dyDescent="0.35">
      <c r="A434" s="208" t="s">
        <v>0</v>
      </c>
      <c r="B434" s="209"/>
      <c r="C434" s="209"/>
      <c r="D434" s="209"/>
      <c r="E434" s="209"/>
    </row>
    <row r="435" spans="1:5" x14ac:dyDescent="0.35">
      <c r="A435" s="205" t="str">
        <f>[1]PRESUPUESTO!B30</f>
        <v>Desmonte concertina diametro 18" sobre muro existente</v>
      </c>
      <c r="B435" s="206"/>
      <c r="C435" s="206"/>
      <c r="D435" s="207"/>
      <c r="E435" s="25" t="s">
        <v>20</v>
      </c>
    </row>
    <row r="436" spans="1:5" x14ac:dyDescent="0.35">
      <c r="A436" s="26" t="s">
        <v>2</v>
      </c>
      <c r="B436" s="27" t="s">
        <v>3</v>
      </c>
      <c r="C436" s="27" t="s">
        <v>4</v>
      </c>
      <c r="D436" s="27" t="s">
        <v>5</v>
      </c>
      <c r="E436" s="28" t="s">
        <v>6</v>
      </c>
    </row>
    <row r="437" spans="1:5" x14ac:dyDescent="0.35">
      <c r="A437" s="34" t="s">
        <v>121</v>
      </c>
    </row>
    <row r="438" spans="1:5" x14ac:dyDescent="0.35">
      <c r="A438" s="9" t="s">
        <v>7</v>
      </c>
    </row>
    <row r="439" spans="1:5" x14ac:dyDescent="0.35">
      <c r="A439" s="10" t="s">
        <v>86</v>
      </c>
      <c r="B439" s="1" t="s">
        <v>9</v>
      </c>
      <c r="C439" s="11">
        <v>1.5E-3</v>
      </c>
      <c r="D439" s="12">
        <v>684798</v>
      </c>
      <c r="E439" s="13">
        <f>C439*D439</f>
        <v>1027.1970000000001</v>
      </c>
    </row>
    <row r="440" spans="1:5" x14ac:dyDescent="0.35">
      <c r="A440" s="10" t="s">
        <v>122</v>
      </c>
      <c r="B440" s="1" t="s">
        <v>15</v>
      </c>
      <c r="C440" s="11">
        <v>0.15</v>
      </c>
      <c r="D440" s="12">
        <v>7809</v>
      </c>
      <c r="E440" s="13">
        <f>C440*D440</f>
        <v>1171.3499999999999</v>
      </c>
    </row>
    <row r="441" spans="1:5" x14ac:dyDescent="0.35">
      <c r="A441" s="10" t="s">
        <v>123</v>
      </c>
      <c r="B441" s="1" t="s">
        <v>124</v>
      </c>
      <c r="C441" s="11">
        <v>0.15</v>
      </c>
      <c r="D441" s="12">
        <v>31461</v>
      </c>
      <c r="E441" s="13">
        <f>C441*D441</f>
        <v>4719.1499999999996</v>
      </c>
    </row>
    <row r="442" spans="1:5" x14ac:dyDescent="0.35">
      <c r="A442" s="10" t="s">
        <v>125</v>
      </c>
      <c r="B442" s="1" t="s">
        <v>15</v>
      </c>
      <c r="C442" s="11">
        <v>7.4999999999999997E-2</v>
      </c>
      <c r="D442" s="12">
        <v>90000</v>
      </c>
      <c r="E442" s="13">
        <f>C442*D442</f>
        <v>6750</v>
      </c>
    </row>
    <row r="443" spans="1:5" x14ac:dyDescent="0.35">
      <c r="A443" s="10" t="s">
        <v>38</v>
      </c>
      <c r="B443" s="1" t="s">
        <v>9</v>
      </c>
      <c r="C443" s="11">
        <v>0.02</v>
      </c>
      <c r="D443" s="12">
        <f>D369</f>
        <v>306973</v>
      </c>
      <c r="E443" s="13">
        <f>C443*D443</f>
        <v>6139.46</v>
      </c>
    </row>
    <row r="444" spans="1:5" x14ac:dyDescent="0.35">
      <c r="D444" s="14" t="s">
        <v>12</v>
      </c>
      <c r="E444" s="15">
        <f>SUM(E439:E443)</f>
        <v>19807.156999999999</v>
      </c>
    </row>
    <row r="445" spans="1:5" x14ac:dyDescent="0.35">
      <c r="A445" s="9" t="s">
        <v>13</v>
      </c>
    </row>
    <row r="446" spans="1:5" x14ac:dyDescent="0.35">
      <c r="A446" s="10" t="s">
        <v>14</v>
      </c>
      <c r="B446" s="1" t="s">
        <v>15</v>
      </c>
      <c r="C446" s="11">
        <v>8.9999999999999993E-3</v>
      </c>
      <c r="D446" s="12">
        <v>159467</v>
      </c>
      <c r="E446" s="13">
        <f>C446*D446</f>
        <v>1435.203</v>
      </c>
    </row>
    <row r="447" spans="1:5" x14ac:dyDescent="0.35">
      <c r="D447" s="14" t="s">
        <v>12</v>
      </c>
      <c r="E447" s="15">
        <f>E446</f>
        <v>1435.203</v>
      </c>
    </row>
    <row r="448" spans="1:5" ht="15" thickBot="1" x14ac:dyDescent="0.4"/>
    <row r="449" spans="1:6" ht="15" thickBot="1" x14ac:dyDescent="0.4">
      <c r="A449" s="17"/>
      <c r="B449" s="18"/>
      <c r="C449" s="18"/>
      <c r="D449" s="19" t="s">
        <v>16</v>
      </c>
      <c r="E449" s="20">
        <f>E447+E444</f>
        <v>21242.36</v>
      </c>
      <c r="F449" s="123"/>
    </row>
    <row r="450" spans="1:6" x14ac:dyDescent="0.35">
      <c r="D450" s="32"/>
      <c r="E450" s="33"/>
    </row>
    <row r="451" spans="1:6" x14ac:dyDescent="0.35">
      <c r="A451" s="202" t="s">
        <v>0</v>
      </c>
      <c r="B451" s="203"/>
      <c r="C451" s="203"/>
      <c r="D451" s="203"/>
      <c r="E451" s="204"/>
    </row>
    <row r="452" spans="1:6" x14ac:dyDescent="0.35">
      <c r="A452" s="205" t="s">
        <v>221</v>
      </c>
      <c r="B452" s="206"/>
      <c r="C452" s="206"/>
      <c r="D452" s="207"/>
      <c r="E452" s="25" t="s">
        <v>1</v>
      </c>
    </row>
    <row r="453" spans="1:6" x14ac:dyDescent="0.35">
      <c r="A453" s="26" t="s">
        <v>2</v>
      </c>
      <c r="B453" s="27" t="s">
        <v>3</v>
      </c>
      <c r="C453" s="27" t="s">
        <v>4</v>
      </c>
      <c r="D453" s="27" t="s">
        <v>5</v>
      </c>
      <c r="E453" s="28" t="s">
        <v>6</v>
      </c>
    </row>
    <row r="454" spans="1:6" x14ac:dyDescent="0.35">
      <c r="A454" s="9" t="s">
        <v>21</v>
      </c>
    </row>
    <row r="455" spans="1:6" x14ac:dyDescent="0.35">
      <c r="A455" s="10" t="s">
        <v>129</v>
      </c>
      <c r="B455" s="1" t="s">
        <v>130</v>
      </c>
      <c r="C455" s="11">
        <v>0.1</v>
      </c>
      <c r="D455" s="12">
        <v>69</v>
      </c>
      <c r="E455" s="13">
        <f>C455*D455</f>
        <v>6.9</v>
      </c>
    </row>
    <row r="456" spans="1:6" x14ac:dyDescent="0.35">
      <c r="A456" s="10" t="s">
        <v>131</v>
      </c>
      <c r="B456" s="1" t="s">
        <v>124</v>
      </c>
      <c r="C456" s="11">
        <v>5.9999999999999995E-4</v>
      </c>
      <c r="D456" s="12">
        <v>31461</v>
      </c>
      <c r="E456" s="13">
        <f>C456*D456</f>
        <v>18.8766</v>
      </c>
    </row>
    <row r="457" spans="1:6" x14ac:dyDescent="0.35">
      <c r="D457" s="14" t="s">
        <v>12</v>
      </c>
      <c r="E457" s="15">
        <f>E455+E456</f>
        <v>25.776600000000002</v>
      </c>
    </row>
    <row r="458" spans="1:6" x14ac:dyDescent="0.35">
      <c r="A458" s="9" t="s">
        <v>7</v>
      </c>
    </row>
    <row r="459" spans="1:6" x14ac:dyDescent="0.35">
      <c r="A459" s="10" t="s">
        <v>132</v>
      </c>
      <c r="B459" s="1" t="s">
        <v>9</v>
      </c>
      <c r="C459" s="11">
        <v>5.9999999999999995E-4</v>
      </c>
      <c r="D459" s="12">
        <v>69570</v>
      </c>
      <c r="E459" s="13">
        <f>C459*D459</f>
        <v>41.741999999999997</v>
      </c>
    </row>
    <row r="460" spans="1:6" x14ac:dyDescent="0.35">
      <c r="A460" s="10" t="s">
        <v>133</v>
      </c>
      <c r="B460" s="1" t="s">
        <v>9</v>
      </c>
      <c r="C460" s="11">
        <v>2.9999999999999997E-4</v>
      </c>
      <c r="D460" s="12">
        <v>56369</v>
      </c>
      <c r="E460" s="13">
        <f>C460*D460</f>
        <v>16.910699999999999</v>
      </c>
    </row>
    <row r="461" spans="1:6" x14ac:dyDescent="0.35">
      <c r="A461" s="10" t="s">
        <v>53</v>
      </c>
      <c r="B461" s="1" t="s">
        <v>9</v>
      </c>
      <c r="C461" s="11">
        <v>2.9999999999999997E-4</v>
      </c>
      <c r="D461" s="12">
        <v>357112</v>
      </c>
      <c r="E461" s="13">
        <f>C461*D461</f>
        <v>107.13359999999999</v>
      </c>
    </row>
    <row r="462" spans="1:6" x14ac:dyDescent="0.35">
      <c r="A462" s="10" t="s">
        <v>134</v>
      </c>
      <c r="B462" s="1" t="s">
        <v>9</v>
      </c>
      <c r="C462" s="11">
        <v>5.9999999999999995E-4</v>
      </c>
      <c r="D462" s="12">
        <v>17634</v>
      </c>
      <c r="E462" s="13">
        <f>C462*D462</f>
        <v>10.580399999999999</v>
      </c>
    </row>
    <row r="463" spans="1:6" x14ac:dyDescent="0.35">
      <c r="A463" s="10" t="s">
        <v>135</v>
      </c>
      <c r="B463" s="1" t="s">
        <v>9</v>
      </c>
      <c r="C463" s="11">
        <v>5.9999999999999995E-4</v>
      </c>
      <c r="D463" s="12">
        <v>16898</v>
      </c>
      <c r="E463" s="13">
        <f>C463*D463</f>
        <v>10.1388</v>
      </c>
    </row>
    <row r="464" spans="1:6" x14ac:dyDescent="0.35">
      <c r="D464" s="14" t="s">
        <v>12</v>
      </c>
      <c r="E464" s="15">
        <f>SUM(E459:E463)</f>
        <v>186.50549999999998</v>
      </c>
    </row>
    <row r="465" spans="1:6" x14ac:dyDescent="0.35">
      <c r="A465" s="9" t="s">
        <v>39</v>
      </c>
    </row>
    <row r="466" spans="1:6" x14ac:dyDescent="0.35">
      <c r="A466" s="10" t="s">
        <v>40</v>
      </c>
      <c r="B466" s="1" t="s">
        <v>41</v>
      </c>
      <c r="C466" s="11">
        <v>0.01</v>
      </c>
      <c r="D466" s="12">
        <v>36850</v>
      </c>
      <c r="E466" s="13">
        <f>C466*D466</f>
        <v>368.5</v>
      </c>
    </row>
    <row r="467" spans="1:6" x14ac:dyDescent="0.35">
      <c r="A467" s="10" t="s">
        <v>56</v>
      </c>
      <c r="B467" s="1" t="s">
        <v>41</v>
      </c>
      <c r="C467" s="11">
        <v>6.6E-3</v>
      </c>
      <c r="D467" s="12">
        <v>85675</v>
      </c>
      <c r="E467" s="13">
        <f>C467*D467</f>
        <v>565.45500000000004</v>
      </c>
    </row>
    <row r="468" spans="1:6" x14ac:dyDescent="0.35">
      <c r="D468" s="14" t="s">
        <v>12</v>
      </c>
      <c r="E468" s="15">
        <f>+E466+E467</f>
        <v>933.95500000000004</v>
      </c>
    </row>
    <row r="469" spans="1:6" x14ac:dyDescent="0.35">
      <c r="A469" s="9" t="s">
        <v>13</v>
      </c>
    </row>
    <row r="470" spans="1:6" x14ac:dyDescent="0.35">
      <c r="A470" s="10" t="s">
        <v>14</v>
      </c>
      <c r="B470" s="1" t="s">
        <v>15</v>
      </c>
      <c r="C470" s="11">
        <v>2.4500000000000001E-2</v>
      </c>
      <c r="D470" s="12">
        <v>159467</v>
      </c>
      <c r="E470" s="13">
        <f>C470*D470</f>
        <v>3906.9415000000004</v>
      </c>
    </row>
    <row r="471" spans="1:6" x14ac:dyDescent="0.35">
      <c r="D471" s="14" t="s">
        <v>12</v>
      </c>
      <c r="E471" s="15">
        <f>E470</f>
        <v>3906.9415000000004</v>
      </c>
    </row>
    <row r="472" spans="1:6" ht="15" thickBot="1" x14ac:dyDescent="0.4"/>
    <row r="473" spans="1:6" ht="15" thickBot="1" x14ac:dyDescent="0.4">
      <c r="A473" s="17"/>
      <c r="B473" s="18"/>
      <c r="C473" s="18"/>
      <c r="D473" s="19" t="s">
        <v>16</v>
      </c>
      <c r="E473" s="20">
        <f>E457+E464+E468+E471</f>
        <v>5053.1786000000002</v>
      </c>
      <c r="F473" s="123"/>
    </row>
    <row r="475" spans="1:6" x14ac:dyDescent="0.35">
      <c r="A475" s="208" t="s">
        <v>0</v>
      </c>
      <c r="B475" s="209"/>
      <c r="C475" s="209"/>
      <c r="D475" s="209"/>
      <c r="E475" s="209"/>
    </row>
    <row r="476" spans="1:6" x14ac:dyDescent="0.35">
      <c r="A476" s="205" t="str">
        <f>[1]PRESUPUESTO!B32</f>
        <v>Tecnólogo siso (incluye prestaciones)</v>
      </c>
      <c r="B476" s="206"/>
      <c r="C476" s="206"/>
      <c r="D476" s="207"/>
      <c r="E476" s="25" t="s">
        <v>136</v>
      </c>
    </row>
    <row r="477" spans="1:6" x14ac:dyDescent="0.35">
      <c r="A477" s="26" t="s">
        <v>2</v>
      </c>
      <c r="B477" s="27" t="s">
        <v>3</v>
      </c>
      <c r="C477" s="27" t="s">
        <v>4</v>
      </c>
      <c r="D477" s="27" t="s">
        <v>5</v>
      </c>
      <c r="E477" s="28" t="s">
        <v>6</v>
      </c>
    </row>
    <row r="478" spans="1:6" ht="29" x14ac:dyDescent="0.35">
      <c r="A478" s="10" t="s">
        <v>137</v>
      </c>
      <c r="B478" s="1" t="s">
        <v>138</v>
      </c>
      <c r="C478" s="11">
        <v>1</v>
      </c>
      <c r="D478" s="12">
        <f>1300000*1.8</f>
        <v>2340000</v>
      </c>
      <c r="E478" s="13">
        <f>C478*D478</f>
        <v>2340000</v>
      </c>
    </row>
    <row r="479" spans="1:6" x14ac:dyDescent="0.35">
      <c r="A479" s="10" t="s">
        <v>139</v>
      </c>
      <c r="B479" s="1" t="s">
        <v>138</v>
      </c>
      <c r="C479" s="11">
        <v>1</v>
      </c>
      <c r="D479" s="12">
        <v>161999</v>
      </c>
      <c r="E479" s="13">
        <f>C479*D479</f>
        <v>161999</v>
      </c>
    </row>
    <row r="480" spans="1:6" x14ac:dyDescent="0.35">
      <c r="D480" s="14" t="s">
        <v>12</v>
      </c>
      <c r="E480" s="15">
        <f>E478+E479</f>
        <v>2501999</v>
      </c>
    </row>
    <row r="481" spans="1:5" x14ac:dyDescent="0.35">
      <c r="A481" s="9" t="s">
        <v>140</v>
      </c>
    </row>
    <row r="482" spans="1:5" x14ac:dyDescent="0.35">
      <c r="A482" s="10" t="s">
        <v>141</v>
      </c>
      <c r="B482" s="1" t="s">
        <v>142</v>
      </c>
      <c r="C482" s="11">
        <v>12.5</v>
      </c>
      <c r="D482" s="12">
        <v>1776293</v>
      </c>
      <c r="E482" s="13">
        <f>(C482*D482)/100</f>
        <v>222036.625</v>
      </c>
    </row>
    <row r="483" spans="1:5" x14ac:dyDescent="0.35">
      <c r="A483" s="10" t="s">
        <v>143</v>
      </c>
      <c r="B483" s="1" t="s">
        <v>142</v>
      </c>
      <c r="C483" s="11">
        <v>16</v>
      </c>
      <c r="D483" s="12">
        <v>1776293</v>
      </c>
      <c r="E483" s="13">
        <f>(C483*D483)/100</f>
        <v>284206.88</v>
      </c>
    </row>
    <row r="484" spans="1:5" x14ac:dyDescent="0.35">
      <c r="A484" s="10" t="s">
        <v>144</v>
      </c>
      <c r="B484" s="1" t="s">
        <v>142</v>
      </c>
      <c r="C484" s="11">
        <v>6.96</v>
      </c>
      <c r="D484" s="12">
        <v>1776293</v>
      </c>
      <c r="E484" s="13">
        <f>(C484*D484)/100</f>
        <v>123629.99279999999</v>
      </c>
    </row>
    <row r="485" spans="1:5" x14ac:dyDescent="0.35">
      <c r="D485" s="14" t="s">
        <v>12</v>
      </c>
      <c r="E485" s="15">
        <f>E482+E483+E484</f>
        <v>629873.49780000001</v>
      </c>
    </row>
    <row r="486" spans="1:5" x14ac:dyDescent="0.35">
      <c r="A486" s="9" t="s">
        <v>145</v>
      </c>
    </row>
    <row r="487" spans="1:5" x14ac:dyDescent="0.35">
      <c r="A487" s="10" t="s">
        <v>146</v>
      </c>
      <c r="B487" s="1" t="s">
        <v>147</v>
      </c>
      <c r="C487" s="11">
        <v>8.3332999999999995</v>
      </c>
      <c r="D487" s="12">
        <v>1938293</v>
      </c>
      <c r="E487" s="13">
        <f>(C487*D487)/100</f>
        <v>161523.77056899999</v>
      </c>
    </row>
    <row r="488" spans="1:5" x14ac:dyDescent="0.35">
      <c r="A488" s="10" t="s">
        <v>148</v>
      </c>
      <c r="B488" s="1" t="s">
        <v>147</v>
      </c>
      <c r="C488" s="11">
        <v>1</v>
      </c>
      <c r="D488" s="12">
        <v>161523.4</v>
      </c>
      <c r="E488" s="13">
        <f>(C488*D488)/100</f>
        <v>1615.2339999999999</v>
      </c>
    </row>
    <row r="489" spans="1:5" x14ac:dyDescent="0.35">
      <c r="A489" s="10" t="s">
        <v>149</v>
      </c>
      <c r="B489" s="1" t="s">
        <v>147</v>
      </c>
      <c r="C489" s="11">
        <v>4.1666999999999996</v>
      </c>
      <c r="D489" s="12">
        <v>1776293</v>
      </c>
      <c r="E489" s="13">
        <f>(C489*D489)/100</f>
        <v>74012.800430999996</v>
      </c>
    </row>
    <row r="490" spans="1:5" x14ac:dyDescent="0.35">
      <c r="A490" s="10" t="s">
        <v>150</v>
      </c>
      <c r="B490" s="1" t="s">
        <v>147</v>
      </c>
      <c r="C490" s="11">
        <v>8.3332999999999995</v>
      </c>
      <c r="D490" s="12">
        <v>1938293</v>
      </c>
      <c r="E490" s="13">
        <f>(C490*D490)/100</f>
        <v>161523.77056899999</v>
      </c>
    </row>
    <row r="491" spans="1:5" x14ac:dyDescent="0.35">
      <c r="D491" s="14" t="s">
        <v>12</v>
      </c>
      <c r="E491" s="15">
        <f>E487+E488+E489+E490</f>
        <v>398675.57556899998</v>
      </c>
    </row>
    <row r="492" spans="1:5" x14ac:dyDescent="0.35">
      <c r="A492" s="9" t="s">
        <v>151</v>
      </c>
    </row>
    <row r="493" spans="1:5" x14ac:dyDescent="0.35">
      <c r="A493" s="10" t="s">
        <v>152</v>
      </c>
      <c r="B493" s="1" t="s">
        <v>142</v>
      </c>
      <c r="C493" s="11">
        <v>4</v>
      </c>
      <c r="D493" s="12">
        <v>1776293</v>
      </c>
      <c r="E493" s="13">
        <f>(C493*D493)/100</f>
        <v>71051.72</v>
      </c>
    </row>
    <row r="494" spans="1:5" x14ac:dyDescent="0.35">
      <c r="A494" s="10" t="s">
        <v>153</v>
      </c>
      <c r="B494" s="1" t="s">
        <v>142</v>
      </c>
      <c r="C494" s="11">
        <v>3</v>
      </c>
      <c r="D494" s="12">
        <v>1776293</v>
      </c>
      <c r="E494" s="13">
        <f>(C494*D494)/100</f>
        <v>53288.79</v>
      </c>
    </row>
    <row r="495" spans="1:5" x14ac:dyDescent="0.35">
      <c r="A495" s="10" t="s">
        <v>154</v>
      </c>
      <c r="B495" s="1" t="s">
        <v>142</v>
      </c>
      <c r="C495" s="11">
        <v>2</v>
      </c>
      <c r="D495" s="12">
        <v>1776293</v>
      </c>
      <c r="E495" s="13">
        <v>35525.86</v>
      </c>
    </row>
    <row r="496" spans="1:5" x14ac:dyDescent="0.35">
      <c r="D496" s="14" t="s">
        <v>12</v>
      </c>
      <c r="E496" s="15">
        <f>E493+E494+E495</f>
        <v>159866.37</v>
      </c>
    </row>
    <row r="497" spans="1:6" x14ac:dyDescent="0.35">
      <c r="A497" s="9" t="s">
        <v>57</v>
      </c>
    </row>
    <row r="498" spans="1:6" x14ac:dyDescent="0.35">
      <c r="A498" s="10" t="s">
        <v>155</v>
      </c>
      <c r="B498" s="1" t="s">
        <v>9</v>
      </c>
      <c r="C498" s="11">
        <v>0.25</v>
      </c>
      <c r="D498" s="12">
        <v>171441</v>
      </c>
      <c r="E498" s="13">
        <f>C498*D498</f>
        <v>42860.25</v>
      </c>
    </row>
    <row r="499" spans="1:6" x14ac:dyDescent="0.35">
      <c r="A499" s="10" t="s">
        <v>156</v>
      </c>
      <c r="B499" s="1" t="s">
        <v>9</v>
      </c>
      <c r="C499" s="11">
        <v>0.25</v>
      </c>
      <c r="D499" s="12">
        <v>88083</v>
      </c>
      <c r="E499" s="13">
        <f>C499*D499</f>
        <v>22020.75</v>
      </c>
    </row>
    <row r="500" spans="1:6" x14ac:dyDescent="0.35">
      <c r="D500" s="14" t="s">
        <v>12</v>
      </c>
      <c r="E500" s="15">
        <f>E498+E499</f>
        <v>64881</v>
      </c>
    </row>
    <row r="501" spans="1:6" ht="15" thickBot="1" x14ac:dyDescent="0.4"/>
    <row r="502" spans="1:6" ht="15" thickBot="1" x14ac:dyDescent="0.4">
      <c r="A502" s="17"/>
      <c r="B502" s="18"/>
      <c r="C502" s="18"/>
      <c r="D502" s="19" t="s">
        <v>16</v>
      </c>
      <c r="E502" s="20">
        <f>E480+E485+E491+E496+E500</f>
        <v>3755295.4433690002</v>
      </c>
      <c r="F502" s="123"/>
    </row>
  </sheetData>
  <mergeCells count="40">
    <mergeCell ref="A452:D452"/>
    <mergeCell ref="A476:D476"/>
    <mergeCell ref="A146:D146"/>
    <mergeCell ref="A183:D183"/>
    <mergeCell ref="A208:D208"/>
    <mergeCell ref="A259:D259"/>
    <mergeCell ref="A279:D279"/>
    <mergeCell ref="A207:E207"/>
    <mergeCell ref="A182:E182"/>
    <mergeCell ref="A167:D167"/>
    <mergeCell ref="A475:E475"/>
    <mergeCell ref="A232:E232"/>
    <mergeCell ref="A258:E258"/>
    <mergeCell ref="A278:E278"/>
    <mergeCell ref="A303:E303"/>
    <mergeCell ref="A434:E434"/>
    <mergeCell ref="A2:E2"/>
    <mergeCell ref="A16:E16"/>
    <mergeCell ref="A30:E30"/>
    <mergeCell ref="A58:E58"/>
    <mergeCell ref="A74:E74"/>
    <mergeCell ref="A82:E82"/>
    <mergeCell ref="A98:E98"/>
    <mergeCell ref="A126:E126"/>
    <mergeCell ref="A145:E145"/>
    <mergeCell ref="A166:E166"/>
    <mergeCell ref="A114:E114"/>
    <mergeCell ref="A115:D115"/>
    <mergeCell ref="A127:D127"/>
    <mergeCell ref="A451:E451"/>
    <mergeCell ref="A304:D304"/>
    <mergeCell ref="A329:D329"/>
    <mergeCell ref="A403:D403"/>
    <mergeCell ref="A420:D420"/>
    <mergeCell ref="A328:E328"/>
    <mergeCell ref="A350:E350"/>
    <mergeCell ref="A374:E374"/>
    <mergeCell ref="A402:E402"/>
    <mergeCell ref="A419:E419"/>
    <mergeCell ref="A435:D43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F29D72-C098-4E48-83CA-6657704EE6D4}">
  <dimension ref="A1:L41"/>
  <sheetViews>
    <sheetView topLeftCell="A16" workbookViewId="0">
      <selection activeCell="E6" sqref="E6"/>
    </sheetView>
  </sheetViews>
  <sheetFormatPr baseColWidth="10" defaultColWidth="12.54296875" defaultRowHeight="14" x14ac:dyDescent="0.3"/>
  <cols>
    <col min="1" max="1" width="29.36328125" style="54" customWidth="1"/>
    <col min="2" max="2" width="37.08984375" style="55" customWidth="1"/>
    <col min="3" max="3" width="26.90625" style="56" customWidth="1"/>
    <col min="4" max="4" width="12.54296875" style="57"/>
    <col min="5" max="5" width="14.54296875" style="57" customWidth="1"/>
    <col min="6" max="6" width="14.453125" style="58" customWidth="1"/>
    <col min="7" max="7" width="14" style="59" customWidth="1"/>
    <col min="8" max="8" width="15.1796875" style="58" customWidth="1"/>
    <col min="9" max="9" width="15.90625" style="58" customWidth="1"/>
    <col min="10" max="10" width="15.54296875" style="60" customWidth="1"/>
    <col min="11" max="11" width="3.453125" style="59" customWidth="1"/>
    <col min="12" max="12" width="23.453125" style="59" customWidth="1"/>
    <col min="13" max="16384" width="12.54296875" style="59"/>
  </cols>
  <sheetData>
    <row r="1" spans="1:12" ht="14.5" thickBot="1" x14ac:dyDescent="0.35"/>
    <row r="2" spans="1:12" ht="14.5" thickBot="1" x14ac:dyDescent="0.35">
      <c r="A2" s="226"/>
      <c r="B2" s="226"/>
      <c r="C2" s="226"/>
      <c r="D2" s="226"/>
      <c r="E2" s="226"/>
      <c r="F2" s="226"/>
      <c r="G2" s="226"/>
      <c r="H2" s="226"/>
      <c r="I2" s="226"/>
      <c r="J2" s="226"/>
    </row>
    <row r="3" spans="1:12" x14ac:dyDescent="0.3">
      <c r="A3" s="227" t="s">
        <v>223</v>
      </c>
      <c r="B3" s="228"/>
      <c r="C3" s="228"/>
      <c r="D3" s="228"/>
      <c r="E3" s="228"/>
      <c r="F3" s="228"/>
      <c r="G3" s="228"/>
      <c r="H3" s="228"/>
      <c r="I3" s="228"/>
      <c r="J3" s="229"/>
    </row>
    <row r="4" spans="1:12" ht="14.5" thickBot="1" x14ac:dyDescent="0.35">
      <c r="A4" s="230" t="s">
        <v>224</v>
      </c>
      <c r="B4" s="231"/>
      <c r="C4" s="231"/>
      <c r="D4" s="231"/>
      <c r="E4" s="231"/>
      <c r="F4" s="231"/>
      <c r="G4" s="231"/>
      <c r="H4" s="231"/>
      <c r="I4" s="231"/>
      <c r="J4" s="232"/>
    </row>
    <row r="5" spans="1:12" ht="14.5" thickBot="1" x14ac:dyDescent="0.35">
      <c r="A5" s="61"/>
      <c r="B5" s="62"/>
      <c r="C5" s="62"/>
      <c r="D5" s="62"/>
      <c r="E5" s="62"/>
      <c r="F5" s="62"/>
      <c r="G5" s="62"/>
      <c r="H5" s="62"/>
      <c r="I5" s="62"/>
      <c r="J5" s="62"/>
    </row>
    <row r="6" spans="1:12" x14ac:dyDescent="0.3">
      <c r="A6" s="233" t="s">
        <v>225</v>
      </c>
      <c r="B6" s="234"/>
      <c r="C6" s="235"/>
      <c r="D6" s="63" t="s">
        <v>226</v>
      </c>
      <c r="E6" s="64">
        <f>PRESUPUESTO!F41</f>
        <v>77742055.52414313</v>
      </c>
      <c r="L6" s="65"/>
    </row>
    <row r="7" spans="1:12" ht="14.5" thickBot="1" x14ac:dyDescent="0.35">
      <c r="A7" s="236" t="s">
        <v>227</v>
      </c>
      <c r="B7" s="237"/>
      <c r="C7" s="238"/>
      <c r="D7" s="66" t="s">
        <v>228</v>
      </c>
      <c r="E7" s="162">
        <v>2</v>
      </c>
    </row>
    <row r="8" spans="1:12" ht="14.5" thickBot="1" x14ac:dyDescent="0.35"/>
    <row r="9" spans="1:12" ht="23.5" thickBot="1" x14ac:dyDescent="0.35">
      <c r="A9" s="67" t="s">
        <v>229</v>
      </c>
      <c r="B9" s="68" t="s">
        <v>230</v>
      </c>
      <c r="C9" s="68" t="s">
        <v>231</v>
      </c>
      <c r="D9" s="67" t="s">
        <v>232</v>
      </c>
      <c r="E9" s="67" t="s">
        <v>233</v>
      </c>
      <c r="F9" s="69" t="s">
        <v>234</v>
      </c>
      <c r="G9" s="68" t="s">
        <v>235</v>
      </c>
      <c r="H9" s="69" t="s">
        <v>236</v>
      </c>
      <c r="I9" s="69" t="s">
        <v>237</v>
      </c>
      <c r="J9" s="70" t="s">
        <v>238</v>
      </c>
    </row>
    <row r="10" spans="1:12" x14ac:dyDescent="0.3">
      <c r="A10" s="71">
        <v>1</v>
      </c>
      <c r="B10" s="225" t="s">
        <v>239</v>
      </c>
      <c r="C10" s="225"/>
      <c r="D10" s="225"/>
      <c r="E10" s="225"/>
      <c r="F10" s="225"/>
      <c r="G10" s="225"/>
      <c r="H10" s="225"/>
      <c r="I10" s="225"/>
      <c r="J10" s="72">
        <f>SUM(J13:J19)</f>
        <v>5.8662714398948441E-2</v>
      </c>
    </row>
    <row r="11" spans="1:12" x14ac:dyDescent="0.3">
      <c r="A11" s="73">
        <v>1.1000000000000001</v>
      </c>
      <c r="B11" s="214" t="s">
        <v>240</v>
      </c>
      <c r="C11" s="214"/>
      <c r="D11" s="214"/>
      <c r="E11" s="74"/>
      <c r="F11" s="75"/>
      <c r="G11" s="76"/>
      <c r="H11" s="75"/>
      <c r="I11" s="77">
        <f>SUM(H13:H19)</f>
        <v>13205600</v>
      </c>
    </row>
    <row r="12" spans="1:12" x14ac:dyDescent="0.3">
      <c r="A12" s="73"/>
      <c r="B12" s="78" t="s">
        <v>241</v>
      </c>
      <c r="C12" s="79"/>
      <c r="D12" s="74"/>
      <c r="E12" s="74"/>
      <c r="F12" s="75"/>
      <c r="G12" s="76"/>
      <c r="H12" s="75"/>
      <c r="I12" s="77"/>
      <c r="J12" s="80"/>
    </row>
    <row r="13" spans="1:12" x14ac:dyDescent="0.3">
      <c r="A13" s="81"/>
      <c r="B13" s="78" t="s">
        <v>242</v>
      </c>
      <c r="C13" s="79" t="s">
        <v>9</v>
      </c>
      <c r="D13" s="74">
        <v>1</v>
      </c>
      <c r="E13" s="82">
        <v>0.5</v>
      </c>
      <c r="F13" s="75">
        <v>3320000</v>
      </c>
      <c r="G13" s="83">
        <v>0.63</v>
      </c>
      <c r="H13" s="75">
        <f>(F13*1.63)*(0.5)*(E7)</f>
        <v>5411600</v>
      </c>
      <c r="I13" s="75"/>
      <c r="J13" s="80">
        <f>H13/$E$6*0.1</f>
        <v>6.9609685047746193E-3</v>
      </c>
    </row>
    <row r="14" spans="1:12" x14ac:dyDescent="0.3">
      <c r="A14" s="81"/>
      <c r="B14" s="78" t="s">
        <v>243</v>
      </c>
      <c r="C14" s="79" t="s">
        <v>9</v>
      </c>
      <c r="D14" s="74">
        <v>1</v>
      </c>
      <c r="E14" s="82">
        <v>0.5</v>
      </c>
      <c r="F14" s="75">
        <v>2000000</v>
      </c>
      <c r="G14" s="138">
        <v>0.8</v>
      </c>
      <c r="H14" s="75">
        <f>(F14*1.8)*(0.5)*(E7)</f>
        <v>3600000</v>
      </c>
      <c r="I14" s="75"/>
      <c r="J14" s="80">
        <f t="shared" ref="J14:J16" si="0">H14/$E$6*0.1</f>
        <v>4.6306982439922812E-3</v>
      </c>
    </row>
    <row r="15" spans="1:12" x14ac:dyDescent="0.3">
      <c r="A15" s="81"/>
      <c r="B15" s="78" t="s">
        <v>244</v>
      </c>
      <c r="C15" s="79" t="s">
        <v>9</v>
      </c>
      <c r="D15" s="74">
        <v>1</v>
      </c>
      <c r="E15" s="82">
        <v>0.05</v>
      </c>
      <c r="F15" s="75">
        <v>1300000</v>
      </c>
      <c r="G15" s="138">
        <v>0.8</v>
      </c>
      <c r="H15" s="75">
        <f>(F15*1.8)*(0.05)*(E7)</f>
        <v>234000</v>
      </c>
      <c r="I15" s="75"/>
      <c r="J15" s="80">
        <f t="shared" si="0"/>
        <v>3.009953858594983E-4</v>
      </c>
    </row>
    <row r="16" spans="1:12" x14ac:dyDescent="0.3">
      <c r="A16" s="81"/>
      <c r="B16" s="78" t="s">
        <v>245</v>
      </c>
      <c r="C16" s="79" t="s">
        <v>9</v>
      </c>
      <c r="D16" s="74">
        <v>1</v>
      </c>
      <c r="E16" s="82">
        <v>0.05</v>
      </c>
      <c r="F16" s="75">
        <v>2000000</v>
      </c>
      <c r="G16" s="138">
        <v>0.8</v>
      </c>
      <c r="H16" s="75">
        <f>(F16*1.8)*(0.05)*(E7)</f>
        <v>360000</v>
      </c>
      <c r="I16" s="75"/>
      <c r="J16" s="80">
        <f t="shared" si="0"/>
        <v>4.6306982439922812E-4</v>
      </c>
    </row>
    <row r="17" spans="1:11" x14ac:dyDescent="0.3">
      <c r="A17" s="81"/>
      <c r="B17" s="78" t="s">
        <v>246</v>
      </c>
      <c r="C17" s="79" t="s">
        <v>138</v>
      </c>
      <c r="D17" s="74">
        <v>1</v>
      </c>
      <c r="E17" s="82">
        <v>1</v>
      </c>
      <c r="F17" s="75">
        <v>600000</v>
      </c>
      <c r="G17" s="83"/>
      <c r="H17" s="75">
        <f>F17*2</f>
        <v>1200000</v>
      </c>
      <c r="I17" s="75"/>
      <c r="J17" s="80">
        <f>H17/$E$6</f>
        <v>1.5435660813307604E-2</v>
      </c>
    </row>
    <row r="18" spans="1:11" x14ac:dyDescent="0.3">
      <c r="A18" s="81"/>
      <c r="B18" s="78" t="s">
        <v>247</v>
      </c>
      <c r="C18" s="79" t="s">
        <v>138</v>
      </c>
      <c r="D18" s="74">
        <v>1</v>
      </c>
      <c r="E18" s="82">
        <v>1</v>
      </c>
      <c r="F18" s="75">
        <v>600000</v>
      </c>
      <c r="G18" s="83"/>
      <c r="H18" s="75">
        <f t="shared" ref="H18:H19" si="1">F18*2</f>
        <v>1200000</v>
      </c>
      <c r="I18" s="75"/>
      <c r="J18" s="80">
        <f t="shared" ref="J18" si="2">H18/$E$6</f>
        <v>1.5435660813307604E-2</v>
      </c>
    </row>
    <row r="19" spans="1:11" x14ac:dyDescent="0.3">
      <c r="A19" s="81"/>
      <c r="B19" s="78" t="s">
        <v>248</v>
      </c>
      <c r="C19" s="79" t="s">
        <v>138</v>
      </c>
      <c r="D19" s="74">
        <v>1</v>
      </c>
      <c r="E19" s="74">
        <v>100</v>
      </c>
      <c r="F19" s="75">
        <v>600000</v>
      </c>
      <c r="G19" s="83"/>
      <c r="H19" s="75">
        <f t="shared" si="1"/>
        <v>1200000</v>
      </c>
      <c r="I19" s="75"/>
      <c r="J19" s="80">
        <f>H19/$E$6</f>
        <v>1.5435660813307604E-2</v>
      </c>
    </row>
    <row r="20" spans="1:11" x14ac:dyDescent="0.3">
      <c r="A20" s="81"/>
      <c r="B20" s="84"/>
      <c r="C20" s="79"/>
      <c r="D20" s="74"/>
      <c r="E20" s="74"/>
      <c r="F20" s="75"/>
      <c r="G20" s="83"/>
      <c r="H20" s="75"/>
      <c r="I20" s="75"/>
      <c r="J20" s="85"/>
    </row>
    <row r="21" spans="1:11" x14ac:dyDescent="0.3">
      <c r="A21" s="86">
        <v>2</v>
      </c>
      <c r="B21" s="215" t="s">
        <v>249</v>
      </c>
      <c r="C21" s="215"/>
      <c r="D21" s="215"/>
      <c r="E21" s="215"/>
      <c r="F21" s="215"/>
      <c r="G21" s="215"/>
      <c r="H21" s="215"/>
      <c r="I21" s="215"/>
      <c r="J21" s="87">
        <f>+SUM(J22:J29)</f>
        <v>0.1263</v>
      </c>
    </row>
    <row r="22" spans="1:11" ht="15.5" x14ac:dyDescent="0.35">
      <c r="A22" s="81">
        <v>2.1</v>
      </c>
      <c r="B22" s="88" t="s">
        <v>250</v>
      </c>
      <c r="C22" s="89" t="s">
        <v>147</v>
      </c>
      <c r="D22" s="74"/>
      <c r="E22" s="74"/>
      <c r="F22" s="74">
        <f>E6</f>
        <v>77742055.52414313</v>
      </c>
      <c r="G22" s="90">
        <f>+SUM(D23:D28)</f>
        <v>0.63</v>
      </c>
      <c r="H22" s="74">
        <f>(F22*G22)/100</f>
        <v>489774.94980210171</v>
      </c>
      <c r="I22" s="74"/>
      <c r="J22" s="80">
        <f>H22/$E$6</f>
        <v>6.3E-3</v>
      </c>
    </row>
    <row r="23" spans="1:11" x14ac:dyDescent="0.3">
      <c r="A23" s="81"/>
      <c r="B23" s="78" t="s">
        <v>251</v>
      </c>
      <c r="C23" s="91" t="s">
        <v>147</v>
      </c>
      <c r="D23" s="92">
        <v>0.02</v>
      </c>
      <c r="E23" s="74"/>
      <c r="F23" s="74"/>
      <c r="G23" s="74"/>
      <c r="H23" s="74"/>
      <c r="I23" s="74"/>
      <c r="J23" s="80"/>
    </row>
    <row r="24" spans="1:11" x14ac:dyDescent="0.3">
      <c r="A24" s="81"/>
      <c r="B24" s="78" t="s">
        <v>252</v>
      </c>
      <c r="C24" s="160" t="s">
        <v>147</v>
      </c>
      <c r="D24" s="92">
        <v>0.05</v>
      </c>
      <c r="E24" s="74"/>
      <c r="F24" s="74"/>
      <c r="G24" s="74"/>
      <c r="H24" s="74"/>
      <c r="I24" s="74"/>
      <c r="J24" s="80"/>
    </row>
    <row r="25" spans="1:11" x14ac:dyDescent="0.3">
      <c r="A25" s="81"/>
      <c r="B25" s="78" t="s">
        <v>253</v>
      </c>
      <c r="C25" s="91" t="s">
        <v>147</v>
      </c>
      <c r="D25" s="92">
        <v>0.15</v>
      </c>
      <c r="E25" s="74"/>
      <c r="F25" s="74"/>
      <c r="G25" s="74"/>
      <c r="H25" s="74"/>
      <c r="I25" s="74"/>
      <c r="J25" s="80"/>
    </row>
    <row r="26" spans="1:11" x14ac:dyDescent="0.3">
      <c r="A26" s="81"/>
      <c r="B26" s="78" t="s">
        <v>254</v>
      </c>
      <c r="C26" s="91" t="s">
        <v>147</v>
      </c>
      <c r="D26" s="92">
        <v>0.17</v>
      </c>
      <c r="E26" s="74"/>
      <c r="F26" s="74"/>
      <c r="G26" s="74"/>
      <c r="H26" s="74"/>
      <c r="I26" s="74"/>
      <c r="J26" s="80"/>
    </row>
    <row r="27" spans="1:11" x14ac:dyDescent="0.3">
      <c r="A27" s="81"/>
      <c r="B27" s="78" t="s">
        <v>255</v>
      </c>
      <c r="C27" s="91" t="s">
        <v>147</v>
      </c>
      <c r="D27" s="92">
        <v>0.09</v>
      </c>
      <c r="E27" s="74"/>
      <c r="F27" s="74"/>
      <c r="G27" s="74"/>
      <c r="H27" s="74"/>
      <c r="I27" s="74"/>
      <c r="J27" s="80"/>
    </row>
    <row r="28" spans="1:11" x14ac:dyDescent="0.3">
      <c r="A28" s="81"/>
      <c r="B28" s="78" t="s">
        <v>256</v>
      </c>
      <c r="C28" s="91" t="s">
        <v>147</v>
      </c>
      <c r="D28" s="92">
        <v>0.15</v>
      </c>
      <c r="E28" s="74"/>
      <c r="F28" s="74"/>
      <c r="G28" s="74"/>
      <c r="H28" s="74"/>
      <c r="I28" s="74"/>
      <c r="J28" s="80"/>
    </row>
    <row r="29" spans="1:11" ht="15.5" x14ac:dyDescent="0.35">
      <c r="A29" s="81">
        <v>2.2000000000000002</v>
      </c>
      <c r="B29" s="88" t="s">
        <v>257</v>
      </c>
      <c r="C29" s="79" t="s">
        <v>147</v>
      </c>
      <c r="D29" s="92"/>
      <c r="E29" s="74"/>
      <c r="F29" s="74">
        <f>+F22</f>
        <v>77742055.52414313</v>
      </c>
      <c r="G29" s="90">
        <f>+SUM(D30:D34)</f>
        <v>12</v>
      </c>
      <c r="H29" s="74">
        <f>(F29*G29)/100</f>
        <v>9329046.6628971752</v>
      </c>
      <c r="I29" s="74"/>
      <c r="J29" s="80">
        <f>H29/$E$6</f>
        <v>0.12</v>
      </c>
      <c r="K29" s="93"/>
    </row>
    <row r="30" spans="1:11" x14ac:dyDescent="0.3">
      <c r="A30" s="94"/>
      <c r="B30" s="161" t="s">
        <v>298</v>
      </c>
      <c r="C30" s="91" t="s">
        <v>147</v>
      </c>
      <c r="D30" s="92">
        <v>5</v>
      </c>
      <c r="E30" s="74"/>
      <c r="F30" s="74"/>
      <c r="G30" s="74"/>
      <c r="H30" s="74"/>
      <c r="I30" s="74"/>
      <c r="J30" s="80"/>
      <c r="K30" s="93"/>
    </row>
    <row r="31" spans="1:11" x14ac:dyDescent="0.3">
      <c r="A31" s="94"/>
      <c r="B31" s="161" t="s">
        <v>296</v>
      </c>
      <c r="C31" s="91" t="s">
        <v>147</v>
      </c>
      <c r="D31" s="92">
        <v>1</v>
      </c>
      <c r="E31" s="74"/>
      <c r="F31" s="74"/>
      <c r="G31" s="74"/>
      <c r="H31" s="74"/>
      <c r="I31" s="74"/>
      <c r="J31" s="80"/>
      <c r="K31" s="93"/>
    </row>
    <row r="32" spans="1:11" x14ac:dyDescent="0.3">
      <c r="A32" s="94"/>
      <c r="B32" s="161" t="s">
        <v>297</v>
      </c>
      <c r="C32" s="91" t="s">
        <v>147</v>
      </c>
      <c r="D32" s="92">
        <v>1</v>
      </c>
      <c r="E32" s="74"/>
      <c r="F32" s="74"/>
      <c r="G32" s="74"/>
      <c r="H32" s="74"/>
      <c r="I32" s="74"/>
      <c r="J32" s="80"/>
      <c r="K32" s="93"/>
    </row>
    <row r="33" spans="1:11" x14ac:dyDescent="0.3">
      <c r="A33" s="94"/>
      <c r="B33" s="161" t="s">
        <v>258</v>
      </c>
      <c r="C33" s="91" t="s">
        <v>147</v>
      </c>
      <c r="D33" s="92">
        <v>3</v>
      </c>
      <c r="E33" s="74"/>
      <c r="F33" s="74"/>
      <c r="G33" s="74"/>
      <c r="H33" s="74"/>
      <c r="I33" s="74"/>
      <c r="J33" s="80"/>
      <c r="K33" s="93"/>
    </row>
    <row r="34" spans="1:11" ht="14.5" thickBot="1" x14ac:dyDescent="0.35">
      <c r="A34" s="94"/>
      <c r="B34" s="161" t="s">
        <v>259</v>
      </c>
      <c r="C34" s="91" t="s">
        <v>147</v>
      </c>
      <c r="D34" s="92">
        <v>2</v>
      </c>
      <c r="E34" s="74"/>
      <c r="F34" s="74"/>
      <c r="G34" s="74"/>
      <c r="H34" s="74"/>
      <c r="I34" s="74"/>
      <c r="J34" s="80"/>
      <c r="K34" s="93"/>
    </row>
    <row r="35" spans="1:11" ht="14.5" thickBot="1" x14ac:dyDescent="0.35">
      <c r="A35" s="216" t="s">
        <v>260</v>
      </c>
      <c r="B35" s="217"/>
      <c r="C35" s="217"/>
      <c r="D35" s="217"/>
      <c r="E35" s="217"/>
      <c r="F35" s="217"/>
      <c r="G35" s="217"/>
      <c r="H35" s="217"/>
      <c r="I35" s="217"/>
      <c r="J35" s="95">
        <f>J10+J21</f>
        <v>0.18496271439894843</v>
      </c>
    </row>
    <row r="36" spans="1:11" x14ac:dyDescent="0.3">
      <c r="A36" s="218" t="s">
        <v>261</v>
      </c>
      <c r="B36" s="219"/>
      <c r="C36" s="219"/>
      <c r="D36" s="219"/>
      <c r="E36" s="219"/>
      <c r="F36" s="219"/>
      <c r="G36" s="219"/>
      <c r="H36" s="219"/>
      <c r="I36" s="96">
        <v>0</v>
      </c>
      <c r="J36" s="97">
        <v>0</v>
      </c>
      <c r="K36" s="98"/>
    </row>
    <row r="37" spans="1:11" ht="14.5" thickBot="1" x14ac:dyDescent="0.35">
      <c r="A37" s="220" t="s">
        <v>262</v>
      </c>
      <c r="B37" s="221"/>
      <c r="C37" s="221"/>
      <c r="D37" s="221"/>
      <c r="E37" s="221"/>
      <c r="F37" s="221"/>
      <c r="G37" s="221"/>
      <c r="H37" s="221"/>
      <c r="I37" s="99">
        <v>0.06</v>
      </c>
      <c r="J37" s="97">
        <f>I37</f>
        <v>0.06</v>
      </c>
    </row>
    <row r="38" spans="1:11" ht="14.5" thickBot="1" x14ac:dyDescent="0.35">
      <c r="A38" s="222" t="s">
        <v>263</v>
      </c>
      <c r="B38" s="223"/>
      <c r="C38" s="223"/>
      <c r="D38" s="223"/>
      <c r="E38" s="223"/>
      <c r="F38" s="223"/>
      <c r="G38" s="223"/>
      <c r="H38" s="224"/>
      <c r="I38" s="100">
        <v>0</v>
      </c>
      <c r="J38" s="97">
        <v>0</v>
      </c>
    </row>
    <row r="39" spans="1:11" ht="16" thickBot="1" x14ac:dyDescent="0.35">
      <c r="A39" s="212" t="s">
        <v>264</v>
      </c>
      <c r="B39" s="213"/>
      <c r="C39" s="213"/>
      <c r="D39" s="213"/>
      <c r="E39" s="213"/>
      <c r="F39" s="213"/>
      <c r="G39" s="213"/>
      <c r="H39" s="213"/>
      <c r="I39" s="213"/>
      <c r="J39" s="101">
        <f>+J37+J35+J36+J38</f>
        <v>0.24496271439894843</v>
      </c>
    </row>
    <row r="40" spans="1:11" x14ac:dyDescent="0.3">
      <c r="A40" s="102"/>
      <c r="B40" s="103"/>
      <c r="D40" s="104"/>
      <c r="E40" s="104"/>
      <c r="F40" s="105"/>
      <c r="G40" s="55"/>
      <c r="H40" s="105"/>
      <c r="I40" s="105"/>
      <c r="J40" s="106"/>
    </row>
    <row r="41" spans="1:11" x14ac:dyDescent="0.3">
      <c r="A41" s="102"/>
      <c r="B41" s="103"/>
      <c r="D41" s="104"/>
      <c r="E41" s="104"/>
      <c r="F41" s="105"/>
      <c r="G41" s="55"/>
      <c r="H41" s="105"/>
      <c r="I41" s="105"/>
      <c r="J41" s="106"/>
    </row>
  </sheetData>
  <mergeCells count="13">
    <mergeCell ref="B10:I10"/>
    <mergeCell ref="A2:J2"/>
    <mergeCell ref="A3:J3"/>
    <mergeCell ref="A4:J4"/>
    <mergeCell ref="A6:C6"/>
    <mergeCell ref="A7:C7"/>
    <mergeCell ref="A39:I39"/>
    <mergeCell ref="B11:D11"/>
    <mergeCell ref="B21:I21"/>
    <mergeCell ref="A35:I35"/>
    <mergeCell ref="A36:H36"/>
    <mergeCell ref="A37:H37"/>
    <mergeCell ref="A38:H3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PRESUPUESTO</vt:lpstr>
      <vt:lpstr>CANTIDADES</vt:lpstr>
      <vt:lpstr>A.P.U</vt:lpstr>
      <vt:lpstr>ANÁLISIS A.I.U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Daniela Marín Rendón</dc:creator>
  <cp:lastModifiedBy>diana pulgarin</cp:lastModifiedBy>
  <dcterms:created xsi:type="dcterms:W3CDTF">2024-07-29T22:15:01Z</dcterms:created>
  <dcterms:modified xsi:type="dcterms:W3CDTF">2024-09-05T17:12:03Z</dcterms:modified>
</cp:coreProperties>
</file>