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WONDER OF\CONTRATACIÓN  REGIONAL CARIBE\2024\SUBASTA\MANTENIMIENTO  AIRES REGIONAL\OFERTAS ECONOMICAS\FIRMADO\"/>
    </mc:Choice>
  </mc:AlternateContent>
  <bookViews>
    <workbookView xWindow="0" yWindow="0" windowWidth="28800" windowHeight="12015" activeTab="3"/>
  </bookViews>
  <sheets>
    <sheet name="MTTO PREVENTIVO" sheetId="10" r:id="rId1"/>
    <sheet name="MANO DE OBRA MTTO CORRECTIVO" sheetId="9" r:id="rId2"/>
    <sheet name="REPUESTOS" sheetId="7" r:id="rId3"/>
    <sheet name="TOTAL" sheetId="11" r:id="rId4"/>
  </sheets>
  <definedNames>
    <definedName name="_xlnm._FilterDatabase" localSheetId="1" hidden="1">'MANO DE OBRA MTTO CORRECTIVO'!$A$5:$S$5</definedName>
    <definedName name="_xlnm._FilterDatabase" localSheetId="0" hidden="1">'MTTO PREVENTIVO'!#REF!</definedName>
    <definedName name="_xlnm._FilterDatabase" localSheetId="2" hidden="1">REPUESTOS!$A$7:$AP$7</definedName>
    <definedName name="OLE_LINK1" localSheetId="2">REPUESTOS!$A$4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0" l="1"/>
  <c r="I10" i="10"/>
  <c r="I11" i="10"/>
  <c r="I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8" i="10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8" i="7"/>
  <c r="F99" i="7" s="1"/>
  <c r="E7" i="11" s="1"/>
  <c r="R32" i="9"/>
  <c r="R31" i="9"/>
  <c r="R30" i="9"/>
  <c r="R29" i="9"/>
  <c r="R28" i="9"/>
  <c r="R27" i="9"/>
  <c r="R26" i="9"/>
  <c r="R25" i="9"/>
  <c r="R24" i="9"/>
  <c r="R23" i="9"/>
  <c r="R22" i="9"/>
  <c r="R21" i="9"/>
  <c r="R20" i="9"/>
  <c r="R19" i="9"/>
  <c r="R18" i="9"/>
  <c r="R17" i="9"/>
  <c r="R16" i="9"/>
  <c r="R15" i="9"/>
  <c r="R14" i="9"/>
  <c r="R13" i="9"/>
  <c r="R12" i="9"/>
  <c r="R11" i="9"/>
  <c r="R10" i="9"/>
  <c r="R9" i="9"/>
  <c r="R8" i="9"/>
  <c r="R7" i="9"/>
  <c r="P32" i="9"/>
  <c r="P31" i="9"/>
  <c r="P30" i="9"/>
  <c r="P29" i="9"/>
  <c r="P28" i="9"/>
  <c r="P27" i="9"/>
  <c r="P26" i="9"/>
  <c r="P25" i="9"/>
  <c r="P24" i="9"/>
  <c r="P23" i="9"/>
  <c r="P22" i="9"/>
  <c r="P21" i="9"/>
  <c r="P20" i="9"/>
  <c r="P19" i="9"/>
  <c r="P18" i="9"/>
  <c r="P17" i="9"/>
  <c r="P16" i="9"/>
  <c r="P15" i="9"/>
  <c r="P14" i="9"/>
  <c r="P13" i="9"/>
  <c r="P12" i="9"/>
  <c r="P11" i="9"/>
  <c r="P10" i="9"/>
  <c r="P9" i="9"/>
  <c r="P8" i="9"/>
  <c r="P7" i="9"/>
  <c r="P33" i="9" s="1"/>
  <c r="N32" i="9"/>
  <c r="N31" i="9"/>
  <c r="N30" i="9"/>
  <c r="N29" i="9"/>
  <c r="N33" i="9" s="1"/>
  <c r="N28" i="9"/>
  <c r="N27" i="9"/>
  <c r="N26" i="9"/>
  <c r="N25" i="9"/>
  <c r="N24" i="9"/>
  <c r="N23" i="9"/>
  <c r="N22" i="9"/>
  <c r="N21" i="9"/>
  <c r="N20" i="9"/>
  <c r="N19" i="9"/>
  <c r="N18" i="9"/>
  <c r="N17" i="9"/>
  <c r="N16" i="9"/>
  <c r="N15" i="9"/>
  <c r="N14" i="9"/>
  <c r="N13" i="9"/>
  <c r="N12" i="9"/>
  <c r="N11" i="9"/>
  <c r="N10" i="9"/>
  <c r="N9" i="9"/>
  <c r="N8" i="9"/>
  <c r="N7" i="9"/>
  <c r="L32" i="9"/>
  <c r="L31" i="9"/>
  <c r="L30" i="9"/>
  <c r="L29" i="9"/>
  <c r="L28" i="9"/>
  <c r="L27" i="9"/>
  <c r="L26" i="9"/>
  <c r="L25" i="9"/>
  <c r="L24" i="9"/>
  <c r="L23" i="9"/>
  <c r="L22" i="9"/>
  <c r="L21" i="9"/>
  <c r="L20" i="9"/>
  <c r="L19" i="9"/>
  <c r="L18" i="9"/>
  <c r="L17" i="9"/>
  <c r="L16" i="9"/>
  <c r="L15" i="9"/>
  <c r="L14" i="9"/>
  <c r="L13" i="9"/>
  <c r="L12" i="9"/>
  <c r="L11" i="9"/>
  <c r="L10" i="9"/>
  <c r="L9" i="9"/>
  <c r="L8" i="9"/>
  <c r="L7" i="9"/>
  <c r="L33" i="9" s="1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33" i="9" s="1"/>
  <c r="J8" i="9"/>
  <c r="J7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E33" i="9"/>
  <c r="G33" i="9"/>
  <c r="I33" i="9"/>
  <c r="K33" i="9"/>
  <c r="M33" i="9"/>
  <c r="O33" i="9"/>
  <c r="Q33" i="9"/>
  <c r="R33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7" i="9"/>
  <c r="D33" i="9" s="1"/>
  <c r="H33" i="9" l="1"/>
  <c r="F33" i="9"/>
  <c r="I30" i="10"/>
  <c r="E5" i="11" s="1"/>
  <c r="D35" i="9"/>
  <c r="E6" i="11" s="1"/>
  <c r="H30" i="10" l="1"/>
  <c r="R19" i="10" s="1"/>
  <c r="D5" i="11" l="1"/>
  <c r="E99" i="7"/>
  <c r="D7" i="11" s="1"/>
  <c r="C33" i="9" l="1"/>
  <c r="C35" i="9" s="1"/>
  <c r="D6" i="11" s="1"/>
  <c r="D8" i="11" l="1"/>
  <c r="E8" i="11"/>
  <c r="E10" i="11" l="1"/>
</calcChain>
</file>

<file path=xl/sharedStrings.xml><?xml version="1.0" encoding="utf-8"?>
<sst xmlns="http://schemas.openxmlformats.org/spreadsheetml/2006/main" count="362" uniqueCount="167">
  <si>
    <t>ITEM</t>
  </si>
  <si>
    <t>TOTAL</t>
  </si>
  <si>
    <t>DESCRIPCIÓN</t>
  </si>
  <si>
    <t>MANTENIMIENTO CORRECTIVO</t>
  </si>
  <si>
    <t>UNIDAD DE MEDIDA</t>
  </si>
  <si>
    <t>UND</t>
  </si>
  <si>
    <t>CAPACITOR DE MARCHA 30 MFD 370V</t>
  </si>
  <si>
    <t>CAPACITOR DE MARCHA 5 MFD 370V</t>
  </si>
  <si>
    <t>CAPACITOR DE MARCHA 7.5 MFD 370V</t>
  </si>
  <si>
    <t>CONTACTOR 2P X 30 AMP 110V</t>
  </si>
  <si>
    <t>CONTACTOR 2P X 30 AMP 24V</t>
  </si>
  <si>
    <t>CONTACTOR 2P X 40 AMP 220V</t>
  </si>
  <si>
    <t>CONTACTOR 2P X 40 AMP 24V</t>
  </si>
  <si>
    <t>CONTACTOR 3P X 30 AMP 24V</t>
  </si>
  <si>
    <t>CONTACTOR 3P X 40 AMP 110V</t>
  </si>
  <si>
    <t>CONTACTOR 3P X 40 AMP 24V</t>
  </si>
  <si>
    <t>CONTACTOR 3P X 50 AMP 24V</t>
  </si>
  <si>
    <t>CONTACTOR 3P X 60 AMP 120V</t>
  </si>
  <si>
    <t>CONTACTOR 3P X 60 AMP 24V</t>
  </si>
  <si>
    <t>FILTRO SECADOR SOLDABLE 7/8"</t>
  </si>
  <si>
    <t>MANGUERA RUBATEX 1 1/8" X 1/2"</t>
  </si>
  <si>
    <t>MANGUERA RUBATEX 1 3/8" X 1/2"</t>
  </si>
  <si>
    <t>MANGUERA RUBATEX 3/4" X 1/2"</t>
  </si>
  <si>
    <t>MANGUERA RUBATEX 7/8" X 1/2"</t>
  </si>
  <si>
    <t>CAPACITOR DE MARCHA 35 MFD 440V</t>
  </si>
  <si>
    <t>CAPACITOR DE MARCHA 40 MFD 440V</t>
  </si>
  <si>
    <t>CAPACITOR DE MARCHA 45 MFD 440V</t>
  </si>
  <si>
    <t>CAPACITOR DE MARCHA 45+5 MFD 440V</t>
  </si>
  <si>
    <t>CAPACITOR DE MARCHA 55 MFD 440V</t>
  </si>
  <si>
    <t>CAPACITOR DE MARCHA 60 MFD (+5-5) 440V</t>
  </si>
  <si>
    <t>CAPACITOR DE MARCHA 70 MFD 440V</t>
  </si>
  <si>
    <t>CAPACITOR DUAL 35+5  MFD 440V</t>
  </si>
  <si>
    <t>METRO</t>
  </si>
  <si>
    <t>CAPACITOR DE MARCHA 10 MFD 440V</t>
  </si>
  <si>
    <t>CAPACITOR DE MARCHA 15 MFD 440V</t>
  </si>
  <si>
    <t>CAPACITOR DE MARCHA 50 MFD 440V</t>
  </si>
  <si>
    <t xml:space="preserve">CAPACITOR DUAL 25+5 MFD 440V </t>
  </si>
  <si>
    <t>FILTRO SECADOR  SOLDABLE 1/2"</t>
  </si>
  <si>
    <t>FILTRO SECADOR SOLDABLE 3/8"</t>
  </si>
  <si>
    <t>FILTRO SECADOR SOLDABLE 5/8"</t>
  </si>
  <si>
    <t>FILTRO SECADOR  1-1/8"</t>
  </si>
  <si>
    <t>FILTRO SECADOR 1-3/8"</t>
  </si>
  <si>
    <t>CAMBIO DE CAPACITOR DE ACONDICIONADOR DE AIRE</t>
  </si>
  <si>
    <t>DESMOTE DE ACONDICIONADOR DE AIRE TIPO CENTRAL DE 60.000 BTU</t>
  </si>
  <si>
    <t>CAMBIO  MOTOR VENTILADOR DE ACONDICIONADOR DE AIRE</t>
  </si>
  <si>
    <t>CAMBIO  TRANSFORMADOR DE ACONDICIONADOR DE AIRES</t>
  </si>
  <si>
    <t>CAMBIO CONTACTOR DE ACONDICIONADOR DE AIRES</t>
  </si>
  <si>
    <t>CAMBIO FAN RELAY ACONDICIONADOR DE AIRE</t>
  </si>
  <si>
    <t>CAMBIO PRESOSTATO DE ACONDICIONADOR DE AIRE</t>
  </si>
  <si>
    <t>CAMBIO TEMPORIZADOR DE ACONDICIONADOR DE AIRE</t>
  </si>
  <si>
    <t>SUMINISTRO E INSTALACIÓN A  TODO COSTO  DE DUCTERIA EN LAMINA DE PORÓN (METRO CUADRADO)</t>
  </si>
  <si>
    <t>N/A</t>
  </si>
  <si>
    <t>CAMBIO BALINERA DE MOTOR VENTILADOR</t>
  </si>
  <si>
    <t>V. UNITARIO Mano de Obra Incluido IVA BARRANQUILLA</t>
  </si>
  <si>
    <t>V. UNITARIO Mano de Obra Incluido IVA BARANOA</t>
  </si>
  <si>
    <t>V. UNITARIO Mano de Obra Incluido IVA MALAMBO</t>
  </si>
  <si>
    <t>V. UNITARIO Mano de Obra Incluido IVA PUERTO COLOMBIA</t>
  </si>
  <si>
    <t>V. UNITARIO Mano de Obra Incluido IVA SABANALARGA</t>
  </si>
  <si>
    <t>V. UNITARIO Mano de Obra Incluido IVA SANTO TOMAS</t>
  </si>
  <si>
    <t>V. UNITARIO Mano de Obra Incluido IVA SOLEDAD</t>
  </si>
  <si>
    <t>INSTALACIÓN O CAMBIO  DE PROTECTOR ELECTRÓNICO DE VOLTAJE</t>
  </si>
  <si>
    <t>CAMBIO DE UNIDAD COMPRESORA DE AIRE TIPO MINI SPLIT, INCLUYE MANO DE OBRA DE: CARGA COMPLETA DE REFRIGERANTE, LIMPIEZA DE TUBERÍA DE COBRE CON NITRÓGENO, CAMBIO DE FILTRO SECADOR. INSUMOS: NITRÓGENO, SOLDADURA</t>
  </si>
  <si>
    <t>CAMBIO DE UNIDAD COMPRESORA DE AIRE TIPO CENTRAL, INCLUYE MANO DE OBRA DE: CARGA COMPLETA DE REFRIGERANTE, LIMPIEZA DE TUBERÍA DE COBRE CON NITRÓGENO, CAMBIO DE FILTRO SECADOR. INSUMOS: NITRÓGENO, SOLDADURA</t>
  </si>
  <si>
    <t>CAMBIO TARJETA ELECTRÓNICA DE ACONDICIONADOR DE AIRE</t>
  </si>
  <si>
    <t>UBICACIÓN Y CORRECCIÓN DE FUGA DE GAS REFRIGERANTE Y ACEITE EN EL SISTEMA MINI SPLIT O CENTRAL, INCLUYE MANO DE OBRA DE: VACÍO, CARGA COMPLETA DE REFRIGERANTE, LIMPIEZA DE TUBERÍA DE COBRE CON NITRÓGENO, INSTALACIÓN DE FILTRO SECADOR. INSUMOS: NITRÓGENO, SOLDADURA Y DEMÁS ACTIVIDADES QUE GARANTICEN SU CORRECTO FUNCIONAMIENTO</t>
  </si>
  <si>
    <t>DESMOTE DE ACONDICIONADOR DE AIRE TIPO MINI SPLIT</t>
  </si>
  <si>
    <t>INSTALACIÓN DE ACONDICIONADOR DE AIRE TIPO CENTRAL DE 60.000 BTU INCLUYE MANO DE OBRA DE: VACÍO, CARGA COMPLETA DE REFRIGERANTE, LIMPIEZA DE TUBERÍA DE COBRE CON NITRÓGENO, INSTALACIÓN DE FILTRO SECADOR. INSUMOS: NITRÓGENO, SOLDADURA Y DEMÁS ACTIVIDADES QUE GARANTICEN SU CORRECTO FUNCIONAMIENTO</t>
  </si>
  <si>
    <t>INSTALACIÓN DE ACONDICIONADOR DE AIRE TIPO MINI SPLIT (12000-18000-24000 BTU) INCLUYE MANO DE OBRA DE: VACÍO, CARGA COMPLETA DE REFRIGERANTE, LIMPIEZA DE TUBERÍA DE COBRE CON NITRÓGENO, INSTALACIÓN DE FILTRO SECADOR. INSUMOS: NITRÓGENO, SOLDADURA Y DEMÁS ACTIVIDADES QUE GARANTICEN SU CORRECTO FUNCIONAMIENTO</t>
  </si>
  <si>
    <t>REPARACIÓN TARJETA ELECTRÓNICA  ORIGINAL DE ACONDICIONADOR DE AIRE</t>
  </si>
  <si>
    <t>REUBICACIÓN CONDENSADORA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</si>
  <si>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</si>
  <si>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</si>
  <si>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</si>
  <si>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</si>
  <si>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SUMINISTRO E INSTALACIÓN A  TODO COSTO  DE DUCTERIA GALVANIZADA (METRO CUADRADO)</t>
  </si>
  <si>
    <t>VALOR REPUESTO INCLUIDO IVA</t>
  </si>
  <si>
    <t>MANTENIMIENTO PREVENTIVO</t>
  </si>
  <si>
    <t xml:space="preserve"> PRECIO BARRANQUILLA</t>
  </si>
  <si>
    <t xml:space="preserve">CANT. EQUIPOS </t>
  </si>
  <si>
    <t>PRECIO BARANOA</t>
  </si>
  <si>
    <t xml:space="preserve">PRECIO  MALAMBO </t>
  </si>
  <si>
    <t xml:space="preserve">PRECIO  PUERTO COLOMBIA </t>
  </si>
  <si>
    <t xml:space="preserve">PRECIO SABANALARGA </t>
  </si>
  <si>
    <t xml:space="preserve">PRECIO  SANTO TOMAS </t>
  </si>
  <si>
    <t xml:space="preserve">PRECIO SOLEDAD </t>
  </si>
  <si>
    <t>NOTA</t>
  </si>
  <si>
    <t>DENTRO DE LOS COSTOS SE INCLUYE LOS INSUMOS Y LA MANO DE OBRA NECESARIA PARA REALIZAR CADA MANTENIMIENTO PREVENTIVO</t>
  </si>
  <si>
    <t>REPUESTOS</t>
  </si>
  <si>
    <t>SECCIONAL ATLÁNTICO</t>
  </si>
  <si>
    <t>MANO DE OBRA MANTENIMIENTO CORRECTIVO</t>
  </si>
  <si>
    <t>CAPACITOR DE MARCHA 5 MFD 440V</t>
  </si>
  <si>
    <t>CAPACITOR DE 80 MFD 440V</t>
  </si>
  <si>
    <t xml:space="preserve">TRANSFORMADOR 40 VA 110-220V SALIDA 24V </t>
  </si>
  <si>
    <t>CONTACTOR DE 3X40 AMP 220 V</t>
  </si>
  <si>
    <t>FILTRO SECADOR ROSCABLE 1/2"</t>
  </si>
  <si>
    <t>BREAKER DE 3X50 AMP</t>
  </si>
  <si>
    <t>BREAKER DE 2X20 AMP</t>
  </si>
  <si>
    <t>BREAKER DE 2X50 AMP</t>
  </si>
  <si>
    <t>CABLE ENCAUCHETADO 4X14</t>
  </si>
  <si>
    <t>CABLE ENCAUCHETADO 3X12</t>
  </si>
  <si>
    <t>PROTECTOR ELECTRÓNICO DE VOLTAJE BIFÁSICO PARA ACONDICIONADOR DE AIRE TIPO MINI SPLIT</t>
  </si>
  <si>
    <t>PROTECTOR ELECTRÓNICO DE VOLTAJE TRIFÁSICO PARA ACONDICIONADOR DE AIRE TIPO SPLIT MENOR O IGUAL A 5 TR</t>
  </si>
  <si>
    <t xml:space="preserve">TUBERÍA COBRE FLEXIBLE 1/2" </t>
  </si>
  <si>
    <t xml:space="preserve">TUBERÍA COBRE FLEXIBLE  1/4" </t>
  </si>
  <si>
    <t xml:space="preserve">TUBERÍA COBRE FLEXIBLE 3/4" </t>
  </si>
  <si>
    <t xml:space="preserve">TUBERÍA COBRE FLEXIBLE 3/8" </t>
  </si>
  <si>
    <t>TUBERÍA COBRE FLEXIBLE  5/8"</t>
  </si>
  <si>
    <t xml:space="preserve">TUBERÍA COBRE FLEXIBLE  7/8" </t>
  </si>
  <si>
    <t>TUBERÍA COBRE RÍGIDA 1-1/8"</t>
  </si>
  <si>
    <t>TUBERÍA COBRE RÍGIDA 3/8"</t>
  </si>
  <si>
    <t xml:space="preserve">TUBERÍA COBRE RÍGIDA 7/8" </t>
  </si>
  <si>
    <t>TARJETAS ELECTRÓNICA UNIVERSAL PARA ACONDICIONADOR DE AIRE TIPO MINI SPLIT</t>
  </si>
  <si>
    <t>COMPRESOR 1 TR ROTATIVO 12 KBTU 220V 1PH 60 HZ REFRIGERANTE R 22</t>
  </si>
  <si>
    <t>COMPRESOR 1 TR ROTATIVO 12 KBTU 220V 1PH 60 HZ REFRIGERANTE  410</t>
  </si>
  <si>
    <t>COMPRESOR 1.5 TR ROTATIVO 18 KBTU 220V 1 PH REFRIGERANTE R 22</t>
  </si>
  <si>
    <t>COMPRESOR 1.5 TR ROTATIVO 18 KBTU 220V 1 PH REFRIGERANTE  410</t>
  </si>
  <si>
    <t>COMPRESOR 2 TR ROTATIVO 24 KBTU 220V 60 HZ REFRIGERANTE R 22</t>
  </si>
  <si>
    <t>COMPRESOR 2 TR ROTATIVO 24 KBTU 220V 60 HZ REFRIGERANTE  410</t>
  </si>
  <si>
    <t>COMPRESOR 3 TR ROTATIVO 36 KBTU 220V 3PH 60 HZ REFRIGERANTE R 22</t>
  </si>
  <si>
    <t>COMPRESOR 3 TR ROTATIVO 36 KBTU 220V 3PH 60 HZ REFRIGERANTE  410</t>
  </si>
  <si>
    <t>COMPRESOR 3 TR ROTATIVO 36 KBTU 220V 1PH 60 HZ REFRIGERANTE R 22</t>
  </si>
  <si>
    <t>COMPRESOR 3 TR ROTATIVO 36 KBTU 220V 1PH 60 HZ REFRIGERANTE  410</t>
  </si>
  <si>
    <t>COMPRESOR 5 TR SCROLL R-22 220V / 1PH 60 HZ REFRIGERANTE R 22</t>
  </si>
  <si>
    <t xml:space="preserve">BLOWER DE LAMINA GALVANIZADA 10-1/2" X 10-1/2" X 1/2" </t>
  </si>
  <si>
    <t xml:space="preserve">BLOWER DE LAMINA GALVANIZADA 12" X 12" X 1" </t>
  </si>
  <si>
    <t>BOMBA DE CONDENSADO PARA MINI SPLIT</t>
  </si>
  <si>
    <t>CONDENSADORA DE 5TR 220V 1 PH 60 HZ REFRIGERANTE  410, DESCARGA VERTICAL</t>
  </si>
  <si>
    <t>CONDENSADORA DE 5TR 220V 3 PH 60 HZ REFRIGERANTE  410, DESCARGA VERTICAL</t>
  </si>
  <si>
    <t xml:space="preserve">HÉLICE EN LAMINA GALVANIZADA 20" BUJE 1/2" 4 ASPAS GIRO DERECHO </t>
  </si>
  <si>
    <t xml:space="preserve">HÉLICE EN LAMINA GALVANIZADA 22" BUJE 1/2" 4 ASPAS GIRO DERECHO </t>
  </si>
  <si>
    <t xml:space="preserve">HÉLICE EN LAMINA GALVANIZADA 24" BUJE 1/2" 4 ASPAS GIRO DERECHO </t>
  </si>
  <si>
    <t xml:space="preserve">MOTOR 1/2 HP P/BLOWER 1075 RPM 1PH 3 VEL 220 V 60 HZ </t>
  </si>
  <si>
    <t xml:space="preserve">MOTOR 1/2 HP P/CONDENSADOR 1075 RPM EJE 1/2 208-230V 1 PH 60 HZ </t>
  </si>
  <si>
    <t xml:space="preserve">MOTOR 1/5 HP 1075 RPM 3 VELOCIDADES 110V </t>
  </si>
  <si>
    <t xml:space="preserve">MOTOR 1/6 HP 1075 RPM 2 EJES 220 V 60 HZ </t>
  </si>
  <si>
    <t xml:space="preserve">MOTOR 3/4 HP P/CONDENSADOR 1075 RPM C/BALINERA EJE 1/2 220V 1PH 60HZ </t>
  </si>
  <si>
    <t>MOTOR 3/4 HP P/MANEJADORA 1075 RPM D1076 1 EJE 3 VEL 208-230V 1 PH 60 HZ</t>
  </si>
  <si>
    <t xml:space="preserve">TEMPORIZADOR ELECTRÓNICO 1 A  8MIN </t>
  </si>
  <si>
    <t>TERMOSTATO NO PROGRAMABLE DIGITAL 1 ETAPA</t>
  </si>
  <si>
    <t xml:space="preserve">TERMOSTATO PROGRAMABLE DIGITAL 1 ETAPA </t>
  </si>
  <si>
    <t>TERMOSTATO AMBIENTE ANÁLOGO</t>
  </si>
  <si>
    <t>REJILLA DIFUSORA DE ALUMINIO 12"X12" DE CUATRO VÍAS MÓVILES</t>
  </si>
  <si>
    <t>RUBATEX ¾×⅞</t>
  </si>
  <si>
    <t>RUBATEX ¾×1⅛</t>
  </si>
  <si>
    <t>VALOR MTO. X EQUIPO INCLUIDO IVA</t>
  </si>
  <si>
    <t>PRECIO  CAMPO DE LA CRUZ</t>
  </si>
  <si>
    <t>MANTENIMIENTO DE ACONDICIONADOR DE AIRE TIPO MINISPLIT DE 12000 BTU - 18000 BTU - 24000 BTU</t>
  </si>
  <si>
    <t>MANTENIMIENTO DE ACONDICIONADOR DE AIRE TIPO MINISPLIT DE 36000 BTU</t>
  </si>
  <si>
    <t>MANTENIMIENTO DE ACONDICIONADOR DE AIRE TIPO CENTRAL DE 36000 BTU - 60.000 BTU PISO TECHO O DESCARGA VERTICAL</t>
  </si>
  <si>
    <t>V. UNITARIO Mano de Obra Incluido IVA SANTO DE LA CRUZ</t>
  </si>
  <si>
    <t>CILINDRO REFRIGERANTE R-410a X 11,3 Kg</t>
  </si>
  <si>
    <t>CILINDRO REFRIGERANTE R-22 X 13,6 Kg</t>
  </si>
  <si>
    <t>ÍTEM</t>
  </si>
  <si>
    <t>SUMINISTRO E INSTALACIÓN A  TODO COSTO  DE DUCTERIA EN FIBRA DE VIDRIO (METRO CUADRADO)</t>
  </si>
  <si>
    <t xml:space="preserve">MANTENIMIENTO DE ACONDICIONADOR DE AIRE TIPO CASSETTE DE 24000 BTU - 36000 BTU </t>
  </si>
  <si>
    <t xml:space="preserve">MANTENIMIENTO DE ACONDICIONADOR DE AIRE TIPO CASSETTE DE 60000 BTU </t>
  </si>
  <si>
    <t xml:space="preserve">VALOR TOTAL </t>
  </si>
  <si>
    <t xml:space="preserve"> SOLO COTIZACIONES</t>
  </si>
  <si>
    <t>OFERTA ECONÓMICA</t>
  </si>
  <si>
    <t>TECHO PRESUPUESTAL</t>
  </si>
  <si>
    <t>VALORES FINALES CON DESCUENTO</t>
  </si>
  <si>
    <t xml:space="preserve">VALOR INICIAL </t>
  </si>
  <si>
    <t>VALOR FINAL CON DESCUENTO</t>
  </si>
  <si>
    <t>VALOR CON DESCUENTO</t>
  </si>
  <si>
    <t>_________________________________ 
RUBY DEL CARMEN CABARCAS TAPIA 
C.C. No. 45.500.488 DE CARTAGENA
REPRESENTANTE LEGAL
ASESORÍAS Y ACABADOS ÁVILA S.A.S</t>
  </si>
  <si>
    <t>VoBo. ROSANA PAOLA LLINÁS PERTUZ</t>
  </si>
  <si>
    <t xml:space="preserve">SECCIÓN GESTIÓN CONTRACTUAL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</si>
</sst>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&quot;$&quot;\ #,##0"/>
    <numFmt numFmtId="166" formatCode="_-&quot;$&quot;\ * #,##0_-;\-&quot;$&quot;\ * #,##0_-;_-&quot;$&quot;\ * &quot;-&quot;??_-;_-@_-"/>
    <numFmt numFmtId="167" formatCode="_-&quot;$&quot;* #,##0.00_-;\-&quot;$&quot;* #,##0.00_-;_-&quot;$&quot;* &quot;-&quot;??_-;_-@_-"/>
    <numFmt numFmtId="168" formatCode="0.0%"/>
    <numFmt numFmtId="169" formatCode="0.00000%"/>
    <numFmt numFmtId="170" formatCode="0.000000%"/>
  </numFmts>
  <fonts count="2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0"/>
      <name val="Arial"/>
      <family val="2"/>
    </font>
    <font>
      <b/>
      <sz val="18"/>
      <color theme="0"/>
      <name val="Arial"/>
      <family val="2"/>
    </font>
    <font>
      <b/>
      <sz val="11"/>
      <color theme="0"/>
      <name val="Arial"/>
      <family val="2"/>
    </font>
    <font>
      <b/>
      <sz val="16"/>
      <color theme="0"/>
      <name val="Arial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9"/>
      <color theme="0"/>
      <name val="Arial"/>
      <family val="2"/>
    </font>
    <font>
      <sz val="14"/>
      <color theme="1"/>
      <name val="Calibri"/>
      <family val="2"/>
      <scheme val="minor"/>
    </font>
    <font>
      <b/>
      <sz val="9"/>
      <color theme="0"/>
      <name val="Arial"/>
      <family val="2"/>
    </font>
    <font>
      <sz val="10"/>
      <color rgb="FF7030A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 tint="-0.14999847407452621"/>
      <name val="Arial"/>
      <family val="2"/>
    </font>
    <font>
      <b/>
      <sz val="10"/>
      <color theme="0"/>
      <name val="Arial"/>
      <family val="2"/>
    </font>
    <font>
      <b/>
      <sz val="11"/>
      <name val="Arial"/>
      <family val="2"/>
    </font>
    <font>
      <b/>
      <sz val="14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7">
    <xf numFmtId="0" fontId="0" fillId="0" borderId="0"/>
    <xf numFmtId="0" fontId="2" fillId="0" borderId="0"/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</cellStyleXfs>
  <cellXfs count="111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6" fillId="10" borderId="10" xfId="0" applyFont="1" applyFill="1" applyBorder="1" applyAlignment="1">
      <alignment horizontal="center"/>
    </xf>
    <xf numFmtId="0" fontId="6" fillId="10" borderId="11" xfId="0" applyFont="1" applyFill="1" applyBorder="1" applyAlignment="1">
      <alignment horizontal="center"/>
    </xf>
    <xf numFmtId="42" fontId="6" fillId="10" borderId="12" xfId="0" applyNumberFormat="1" applyFont="1" applyFill="1" applyBorder="1" applyAlignment="1">
      <alignment horizontal="center"/>
    </xf>
    <xf numFmtId="0" fontId="12" fillId="0" borderId="8" xfId="0" applyFont="1" applyBorder="1"/>
    <xf numFmtId="0" fontId="12" fillId="0" borderId="4" xfId="0" applyFont="1" applyBorder="1"/>
    <xf numFmtId="42" fontId="6" fillId="0" borderId="7" xfId="0" applyNumberFormat="1" applyFont="1" applyBorder="1"/>
    <xf numFmtId="0" fontId="12" fillId="0" borderId="1" xfId="0" applyFont="1" applyBorder="1" applyAlignment="1">
      <alignment wrapText="1"/>
    </xf>
    <xf numFmtId="0" fontId="6" fillId="9" borderId="8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0" fontId="6" fillId="9" borderId="4" xfId="0" applyFont="1" applyFill="1" applyBorder="1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14" fillId="0" borderId="0" xfId="0" applyFont="1"/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>
      <alignment wrapText="1"/>
    </xf>
    <xf numFmtId="0" fontId="14" fillId="0" borderId="4" xfId="0" applyFont="1" applyBorder="1" applyAlignment="1">
      <alignment horizontal="center"/>
    </xf>
    <xf numFmtId="41" fontId="12" fillId="0" borderId="0" xfId="2" applyFont="1"/>
    <xf numFmtId="0" fontId="11" fillId="3" borderId="5" xfId="0" applyFont="1" applyFill="1" applyBorder="1" applyAlignment="1" applyProtection="1">
      <alignment horizontal="center"/>
      <protection locked="0"/>
    </xf>
    <xf numFmtId="0" fontId="11" fillId="3" borderId="1" xfId="0" applyFont="1" applyFill="1" applyBorder="1" applyAlignment="1">
      <alignment wrapText="1"/>
    </xf>
    <xf numFmtId="0" fontId="14" fillId="0" borderId="0" xfId="0" applyFont="1" applyAlignment="1" applyProtection="1">
      <alignment vertical="center"/>
      <protection locked="0"/>
    </xf>
    <xf numFmtId="0" fontId="11" fillId="3" borderId="1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0" fontId="14" fillId="0" borderId="0" xfId="0" applyFont="1" applyAlignment="1" applyProtection="1">
      <alignment horizontal="center"/>
      <protection locked="0"/>
    </xf>
    <xf numFmtId="0" fontId="13" fillId="1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16" fillId="11" borderId="0" xfId="0" applyFont="1" applyFill="1"/>
    <xf numFmtId="0" fontId="0" fillId="0" borderId="0" xfId="0" applyAlignment="1">
      <alignment wrapText="1"/>
    </xf>
    <xf numFmtId="0" fontId="11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justify" vertical="center" wrapText="1"/>
    </xf>
    <xf numFmtId="0" fontId="15" fillId="0" borderId="0" xfId="0" applyFont="1" applyProtection="1">
      <protection locked="0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wrapText="1"/>
    </xf>
    <xf numFmtId="0" fontId="18" fillId="0" borderId="0" xfId="0" applyFont="1"/>
    <xf numFmtId="0" fontId="18" fillId="0" borderId="0" xfId="0" applyFont="1" applyAlignment="1">
      <alignment wrapText="1"/>
    </xf>
    <xf numFmtId="42" fontId="6" fillId="0" borderId="8" xfId="0" applyNumberFormat="1" applyFont="1" applyBorder="1"/>
    <xf numFmtId="42" fontId="6" fillId="0" borderId="1" xfId="0" applyNumberFormat="1" applyFont="1" applyBorder="1"/>
    <xf numFmtId="42" fontId="6" fillId="0" borderId="4" xfId="0" applyNumberFormat="1" applyFont="1" applyBorder="1"/>
    <xf numFmtId="166" fontId="13" fillId="2" borderId="1" xfId="4" applyNumberFormat="1" applyFont="1" applyFill="1" applyBorder="1" applyAlignment="1" applyProtection="1">
      <alignment horizontal="right" vertical="center" wrapText="1"/>
    </xf>
    <xf numFmtId="166" fontId="17" fillId="8" borderId="0" xfId="4" applyNumberFormat="1" applyFont="1" applyFill="1" applyAlignment="1"/>
    <xf numFmtId="164" fontId="14" fillId="10" borderId="1" xfId="3" applyNumberFormat="1" applyFont="1" applyFill="1" applyBorder="1"/>
    <xf numFmtId="0" fontId="14" fillId="10" borderId="0" xfId="0" applyFont="1" applyFill="1"/>
    <xf numFmtId="0" fontId="20" fillId="13" borderId="16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4" fillId="12" borderId="1" xfId="0" applyFont="1" applyFill="1" applyBorder="1" applyAlignment="1">
      <alignment wrapText="1"/>
    </xf>
    <xf numFmtId="0" fontId="19" fillId="4" borderId="1" xfId="0" applyFont="1" applyFill="1" applyBorder="1" applyAlignment="1">
      <alignment horizontal="center" vertical="center" wrapText="1"/>
    </xf>
    <xf numFmtId="166" fontId="15" fillId="10" borderId="1" xfId="4" applyNumberFormat="1" applyFont="1" applyFill="1" applyBorder="1" applyAlignment="1" applyProtection="1">
      <alignment horizontal="center" vertical="center"/>
      <protection locked="0"/>
    </xf>
    <xf numFmtId="166" fontId="6" fillId="0" borderId="0" xfId="0" applyNumberFormat="1" applyFont="1"/>
    <xf numFmtId="164" fontId="13" fillId="0" borderId="1" xfId="3" applyNumberFormat="1" applyFont="1" applyFill="1" applyBorder="1"/>
    <xf numFmtId="0" fontId="22" fillId="15" borderId="1" xfId="0" applyFont="1" applyFill="1" applyBorder="1" applyAlignment="1">
      <alignment horizontal="center" vertical="center" wrapText="1"/>
    </xf>
    <xf numFmtId="164" fontId="21" fillId="16" borderId="1" xfId="0" applyNumberFormat="1" applyFont="1" applyFill="1" applyBorder="1"/>
    <xf numFmtId="0" fontId="23" fillId="5" borderId="9" xfId="0" applyFont="1" applyFill="1" applyBorder="1" applyAlignment="1">
      <alignment horizontal="center" wrapText="1"/>
    </xf>
    <xf numFmtId="0" fontId="3" fillId="0" borderId="0" xfId="0" applyFont="1" applyAlignment="1">
      <alignment wrapText="1"/>
    </xf>
    <xf numFmtId="0" fontId="6" fillId="14" borderId="1" xfId="0" applyFont="1" applyFill="1" applyBorder="1" applyAlignment="1">
      <alignment horizontal="center" vertical="center" wrapText="1"/>
    </xf>
    <xf numFmtId="0" fontId="13" fillId="10" borderId="2" xfId="0" applyFont="1" applyFill="1" applyBorder="1"/>
    <xf numFmtId="0" fontId="13" fillId="10" borderId="6" xfId="0" applyFont="1" applyFill="1" applyBorder="1"/>
    <xf numFmtId="0" fontId="14" fillId="0" borderId="1" xfId="0" applyFont="1" applyBorder="1" applyAlignment="1">
      <alignment horizontal="center" vertical="center"/>
    </xf>
    <xf numFmtId="164" fontId="13" fillId="10" borderId="1" xfId="3" applyNumberFormat="1" applyFont="1" applyFill="1" applyBorder="1" applyAlignment="1">
      <alignment vertical="center"/>
    </xf>
    <xf numFmtId="0" fontId="13" fillId="10" borderId="3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14" borderId="8" xfId="0" applyFont="1" applyFill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164" fontId="14" fillId="0" borderId="1" xfId="3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vertical="center"/>
    </xf>
    <xf numFmtId="4" fontId="0" fillId="0" borderId="0" xfId="0" applyNumberFormat="1"/>
    <xf numFmtId="3" fontId="0" fillId="0" borderId="0" xfId="0" applyNumberFormat="1"/>
    <xf numFmtId="0" fontId="4" fillId="0" borderId="17" xfId="0" applyFont="1" applyBorder="1" applyAlignment="1">
      <alignment horizontal="center" vertical="center" wrapText="1"/>
    </xf>
    <xf numFmtId="0" fontId="24" fillId="0" borderId="14" xfId="0" applyFont="1" applyBorder="1" applyAlignment="1">
      <alignment vertical="center"/>
    </xf>
    <xf numFmtId="0" fontId="24" fillId="0" borderId="17" xfId="0" applyFont="1" applyBorder="1" applyAlignment="1">
      <alignment vertical="center"/>
    </xf>
    <xf numFmtId="9" fontId="0" fillId="0" borderId="0" xfId="3" applyFont="1"/>
    <xf numFmtId="0" fontId="6" fillId="17" borderId="1" xfId="0" applyFont="1" applyFill="1" applyBorder="1" applyAlignment="1">
      <alignment horizontal="center" vertical="center" wrapText="1"/>
    </xf>
    <xf numFmtId="9" fontId="25" fillId="0" borderId="0" xfId="3" applyFont="1" applyFill="1" applyAlignment="1">
      <alignment horizontal="center" vertical="center"/>
    </xf>
    <xf numFmtId="166" fontId="12" fillId="0" borderId="1" xfId="4" applyNumberFormat="1" applyFont="1" applyBorder="1" applyAlignment="1">
      <alignment vertical="center"/>
    </xf>
    <xf numFmtId="168" fontId="0" fillId="0" borderId="0" xfId="3" applyNumberFormat="1" applyFont="1"/>
    <xf numFmtId="0" fontId="21" fillId="17" borderId="7" xfId="0" applyFont="1" applyFill="1" applyBorder="1" applyAlignment="1">
      <alignment horizontal="center" vertical="center" wrapText="1"/>
    </xf>
    <xf numFmtId="169" fontId="0" fillId="0" borderId="0" xfId="3" applyNumberFormat="1" applyFont="1"/>
    <xf numFmtId="170" fontId="0" fillId="0" borderId="0" xfId="3" applyNumberFormat="1" applyFont="1"/>
    <xf numFmtId="42" fontId="6" fillId="18" borderId="7" xfId="0" applyNumberFormat="1" applyFont="1" applyFill="1" applyBorder="1"/>
    <xf numFmtId="0" fontId="3" fillId="0" borderId="0" xfId="0" applyFont="1" applyAlignment="1">
      <alignment horizontal="center" wrapText="1"/>
    </xf>
    <xf numFmtId="0" fontId="8" fillId="4" borderId="1" xfId="0" applyFont="1" applyFill="1" applyBorder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13" fillId="3" borderId="2" xfId="0" applyFont="1" applyFill="1" applyBorder="1" applyAlignment="1">
      <alignment horizontal="center"/>
    </xf>
    <xf numFmtId="0" fontId="13" fillId="3" borderId="6" xfId="0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64" fontId="4" fillId="10" borderId="2" xfId="3" applyNumberFormat="1" applyFont="1" applyFill="1" applyBorder="1" applyAlignment="1">
      <alignment horizontal="center"/>
    </xf>
    <xf numFmtId="164" fontId="4" fillId="10" borderId="6" xfId="3" applyNumberFormat="1" applyFont="1" applyFill="1" applyBorder="1" applyAlignment="1">
      <alignment horizontal="center"/>
    </xf>
    <xf numFmtId="164" fontId="4" fillId="10" borderId="3" xfId="3" applyNumberFormat="1" applyFont="1" applyFill="1" applyBorder="1" applyAlignment="1">
      <alignment horizontal="center"/>
    </xf>
    <xf numFmtId="0" fontId="10" fillId="6" borderId="0" xfId="0" applyFont="1" applyFill="1" applyAlignment="1">
      <alignment horizontal="center" vertical="center"/>
    </xf>
    <xf numFmtId="0" fontId="9" fillId="5" borderId="9" xfId="0" applyFont="1" applyFill="1" applyBorder="1" applyAlignment="1">
      <alignment horizontal="center"/>
    </xf>
    <xf numFmtId="0" fontId="9" fillId="5" borderId="0" xfId="0" applyFont="1" applyFill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4" fillId="17" borderId="19" xfId="0" applyFont="1" applyFill="1" applyBorder="1" applyAlignment="1">
      <alignment horizontal="center" vertical="center" wrapText="1"/>
    </xf>
    <xf numFmtId="0" fontId="4" fillId="17" borderId="18" xfId="0" applyFont="1" applyFill="1" applyBorder="1" applyAlignment="1">
      <alignment horizontal="center" vertical="center" wrapText="1"/>
    </xf>
    <xf numFmtId="165" fontId="17" fillId="8" borderId="15" xfId="0" applyNumberFormat="1" applyFont="1" applyFill="1" applyBorder="1" applyAlignment="1">
      <alignment horizont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/>
    </xf>
    <xf numFmtId="0" fontId="6" fillId="10" borderId="12" xfId="0" applyFont="1" applyFill="1" applyBorder="1" applyAlignment="1">
      <alignment horizontal="center"/>
    </xf>
    <xf numFmtId="0" fontId="7" fillId="4" borderId="0" xfId="0" applyFont="1" applyFill="1" applyAlignment="1">
      <alignment horizontal="center" vertical="center"/>
    </xf>
  </cellXfs>
  <cellStyles count="7">
    <cellStyle name="Millares [0]" xfId="2" builtinId="6"/>
    <cellStyle name="Moneda" xfId="4" builtinId="4"/>
    <cellStyle name="Moneda 2 2" xfId="6"/>
    <cellStyle name="Normal" xfId="0" builtinId="0"/>
    <cellStyle name="Normal 2" xfId="1"/>
    <cellStyle name="Normal 2 3" xfId="5"/>
    <cellStyle name="Porcentaje" xfId="3" builtinId="5"/>
  </cellStyles>
  <dxfs count="0"/>
  <tableStyles count="0" defaultTableStyle="TableStyleMedium2" defaultPivotStyle="PivotStyleLight16"/>
  <colors>
    <mruColors>
      <color rgb="FF008080"/>
      <color rgb="FFFFCCFF"/>
      <color rgb="FFFFCCCC"/>
      <color rgb="FF00FF00"/>
      <color rgb="FF006666"/>
      <color rgb="FF006699"/>
      <color rgb="FF336699"/>
      <color rgb="FF009A96"/>
      <color rgb="FFCC33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1788584</xdr:colOff>
      <xdr:row>37</xdr:row>
      <xdr:rowOff>179918</xdr:rowOff>
    </xdr:from>
    <xdr:to>
      <xdr:col>3</xdr:col>
      <xdr:colOff>2417155</xdr:colOff>
      <xdr:row>41</xdr:row>
      <xdr:rowOff>132204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A48738D4-B653-D2AC-F00B-9D9DA3887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75417" y="10583335"/>
          <a:ext cx="628571" cy="714286"/>
        </a:xfrm>
        <a:prstGeom prst="rect">
          <a:avLst/>
        </a:prstGeom>
      </xdr:spPr>
    </xdr:pic>
    <xdr:clientData/>
  </xdr:twoCellAnchor>
  <xdr:twoCellAnchor editAs="oneCell">
    <xdr:from>
      <xdr:col>3</xdr:col>
      <xdr:colOff>74085</xdr:colOff>
      <xdr:row>53</xdr:row>
      <xdr:rowOff>52916</xdr:rowOff>
    </xdr:from>
    <xdr:to>
      <xdr:col>3</xdr:col>
      <xdr:colOff>1770215</xdr:colOff>
      <xdr:row>55</xdr:row>
      <xdr:rowOff>186266</xdr:rowOff>
    </xdr:to>
    <xdr:pic>
      <xdr:nvPicPr>
        <xdr:cNvPr id="3" name="Imagen 2" descr="F:\FIRMA\Captur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918" y="13504333"/>
          <a:ext cx="169613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1788584</xdr:colOff>
      <xdr:row>46</xdr:row>
      <xdr:rowOff>179918</xdr:rowOff>
    </xdr:from>
    <xdr:to>
      <xdr:col>1</xdr:col>
      <xdr:colOff>2417155</xdr:colOff>
      <xdr:row>50</xdr:row>
      <xdr:rowOff>170304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E2632A5A-DCCA-46D2-A0EE-43CA4F3EE1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74359" y="10533593"/>
          <a:ext cx="628571" cy="714286"/>
        </a:xfrm>
        <a:prstGeom prst="rect">
          <a:avLst/>
        </a:prstGeom>
      </xdr:spPr>
    </xdr:pic>
    <xdr:clientData/>
  </xdr:twoCellAnchor>
  <xdr:twoCellAnchor editAs="oneCell">
    <xdr:from>
      <xdr:col>1</xdr:col>
      <xdr:colOff>74085</xdr:colOff>
      <xdr:row>63</xdr:row>
      <xdr:rowOff>52916</xdr:rowOff>
    </xdr:from>
    <xdr:to>
      <xdr:col>1</xdr:col>
      <xdr:colOff>1770215</xdr:colOff>
      <xdr:row>66</xdr:row>
      <xdr:rowOff>24341</xdr:rowOff>
    </xdr:to>
    <xdr:pic>
      <xdr:nvPicPr>
        <xdr:cNvPr id="3" name="Imagen 2" descr="F:\FIRMA\Captur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860" y="13454591"/>
          <a:ext cx="169613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941917</xdr:colOff>
      <xdr:row>112</xdr:row>
      <xdr:rowOff>2</xdr:rowOff>
    </xdr:from>
    <xdr:to>
      <xdr:col>1</xdr:col>
      <xdr:colOff>1570488</xdr:colOff>
      <xdr:row>115</xdr:row>
      <xdr:rowOff>142788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3E75384B-C390-4E5B-8D18-3A29A1E721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" y="23611419"/>
          <a:ext cx="628571" cy="714286"/>
        </a:xfrm>
        <a:prstGeom prst="rect">
          <a:avLst/>
        </a:prstGeom>
      </xdr:spPr>
    </xdr:pic>
    <xdr:clientData/>
  </xdr:twoCellAnchor>
  <xdr:twoCellAnchor editAs="oneCell">
    <xdr:from>
      <xdr:col>1</xdr:col>
      <xdr:colOff>74085</xdr:colOff>
      <xdr:row>128</xdr:row>
      <xdr:rowOff>52916</xdr:rowOff>
    </xdr:from>
    <xdr:to>
      <xdr:col>1</xdr:col>
      <xdr:colOff>1770215</xdr:colOff>
      <xdr:row>130</xdr:row>
      <xdr:rowOff>186266</xdr:rowOff>
    </xdr:to>
    <xdr:pic>
      <xdr:nvPicPr>
        <xdr:cNvPr id="3" name="Imagen 2" descr="F:\FIRMA\Captur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860" y="13454591"/>
          <a:ext cx="169613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1236134</xdr:colOff>
      <xdr:row>19</xdr:row>
      <xdr:rowOff>37043</xdr:rowOff>
    </xdr:from>
    <xdr:to>
      <xdr:col>2</xdr:col>
      <xdr:colOff>1864705</xdr:colOff>
      <xdr:row>22</xdr:row>
      <xdr:rowOff>179829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DBE10BBD-15FF-4AF5-916A-08682A9993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17234" y="3942293"/>
          <a:ext cx="628571" cy="7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74085</xdr:colOff>
      <xdr:row>32</xdr:row>
      <xdr:rowOff>52916</xdr:rowOff>
    </xdr:from>
    <xdr:to>
      <xdr:col>2</xdr:col>
      <xdr:colOff>1770215</xdr:colOff>
      <xdr:row>34</xdr:row>
      <xdr:rowOff>186266</xdr:rowOff>
    </xdr:to>
    <xdr:pic>
      <xdr:nvPicPr>
        <xdr:cNvPr id="3" name="Imagen 2" descr="F:\FIRMA\Captur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860" y="13454591"/>
          <a:ext cx="169613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2:AB58"/>
  <sheetViews>
    <sheetView topLeftCell="B31" zoomScale="90" zoomScaleNormal="90" workbookViewId="0">
      <selection activeCell="R19" sqref="R19"/>
    </sheetView>
  </sheetViews>
  <sheetFormatPr baseColWidth="10" defaultRowHeight="15" x14ac:dyDescent="0.25"/>
  <cols>
    <col min="1" max="1" width="2.85546875" hidden="1" customWidth="1"/>
    <col min="2" max="2" width="0.85546875" customWidth="1"/>
    <col min="3" max="3" width="6.42578125" customWidth="1"/>
    <col min="4" max="4" width="60.5703125" customWidth="1"/>
    <col min="5" max="5" width="8.5703125" customWidth="1"/>
    <col min="6" max="6" width="1.7109375" customWidth="1"/>
    <col min="7" max="7" width="17.28515625" hidden="1" customWidth="1"/>
    <col min="8" max="9" width="23.42578125" customWidth="1"/>
    <col min="12" max="12" width="0" hidden="1" customWidth="1"/>
    <col min="18" max="18" width="16" customWidth="1"/>
  </cols>
  <sheetData>
    <row r="2" spans="3:28" ht="23.25" x14ac:dyDescent="0.25">
      <c r="C2" s="88" t="s">
        <v>88</v>
      </c>
      <c r="D2" s="88"/>
      <c r="E2" s="88"/>
      <c r="L2" s="84">
        <v>0.22980095979097401</v>
      </c>
    </row>
    <row r="3" spans="3:28" ht="15" customHeight="1" x14ac:dyDescent="0.25">
      <c r="C3" s="89" t="s">
        <v>76</v>
      </c>
      <c r="D3" s="89"/>
      <c r="E3" s="89"/>
    </row>
    <row r="4" spans="3:28" s="1" customFormat="1" ht="42.75" customHeight="1" x14ac:dyDescent="0.25">
      <c r="C4" s="89"/>
      <c r="D4" s="89"/>
      <c r="E4" s="89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3:28" s="1" customFormat="1" ht="36" hidden="1" customHeight="1" x14ac:dyDescent="0.25">
      <c r="F5"/>
      <c r="G5" s="48" t="s">
        <v>157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3:28" s="16" customFormat="1" ht="41.25" customHeight="1" x14ac:dyDescent="0.25">
      <c r="C6" s="90" t="s">
        <v>77</v>
      </c>
      <c r="D6" s="91"/>
      <c r="E6" s="92"/>
      <c r="F6"/>
      <c r="G6" s="56" t="s">
        <v>159</v>
      </c>
      <c r="H6" s="60" t="s">
        <v>158</v>
      </c>
      <c r="I6" s="79" t="s">
        <v>160</v>
      </c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3:28" s="16" customFormat="1" ht="42.75" customHeight="1" x14ac:dyDescent="0.25">
      <c r="C7" s="17" t="s">
        <v>152</v>
      </c>
      <c r="D7" s="17" t="s">
        <v>2</v>
      </c>
      <c r="E7" s="18" t="s">
        <v>78</v>
      </c>
      <c r="F7"/>
      <c r="G7" s="52" t="s">
        <v>144</v>
      </c>
      <c r="H7" s="52" t="s">
        <v>144</v>
      </c>
      <c r="I7" s="52" t="s">
        <v>144</v>
      </c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3:28" s="16" customFormat="1" ht="24.75" x14ac:dyDescent="0.25">
      <c r="C8" s="19">
        <v>1</v>
      </c>
      <c r="D8" s="20" t="s">
        <v>146</v>
      </c>
      <c r="E8" s="63">
        <v>1</v>
      </c>
      <c r="F8"/>
      <c r="G8" s="64">
        <v>134023</v>
      </c>
      <c r="H8" s="55">
        <v>132682.76999999999</v>
      </c>
      <c r="I8" s="55">
        <f>H8-(H8*$L$2)</f>
        <v>102192.14210627494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3:28" s="16" customFormat="1" ht="24.75" x14ac:dyDescent="0.25">
      <c r="C9" s="19">
        <v>2</v>
      </c>
      <c r="D9" s="20" t="s">
        <v>147</v>
      </c>
      <c r="E9" s="63">
        <v>1</v>
      </c>
      <c r="F9"/>
      <c r="G9" s="64">
        <v>162437</v>
      </c>
      <c r="H9" s="55">
        <v>160812.63</v>
      </c>
      <c r="I9" s="55">
        <f t="shared" ref="I9:I29" si="0">H9-(H9*$L$2)</f>
        <v>123857.73327948921</v>
      </c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3:28" s="16" customFormat="1" ht="24.75" x14ac:dyDescent="0.25">
      <c r="C10" s="19">
        <v>3</v>
      </c>
      <c r="D10" s="20" t="s">
        <v>148</v>
      </c>
      <c r="E10" s="63">
        <v>1</v>
      </c>
      <c r="F10"/>
      <c r="G10" s="64">
        <v>217810</v>
      </c>
      <c r="H10" s="55">
        <v>215631.9</v>
      </c>
      <c r="I10" s="55">
        <f t="shared" si="0"/>
        <v>166079.48241844866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spans="3:28" s="47" customFormat="1" x14ac:dyDescent="0.25">
      <c r="C11" s="61" t="s">
        <v>79</v>
      </c>
      <c r="D11" s="62"/>
      <c r="E11" s="65"/>
      <c r="F11"/>
      <c r="G11" s="64"/>
      <c r="H11" s="55"/>
      <c r="I11" s="55">
        <f t="shared" si="0"/>
        <v>0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3:28" s="16" customFormat="1" ht="24.75" x14ac:dyDescent="0.25">
      <c r="C12" s="19">
        <v>1</v>
      </c>
      <c r="D12" s="20" t="s">
        <v>148</v>
      </c>
      <c r="E12" s="63">
        <v>1</v>
      </c>
      <c r="F12"/>
      <c r="G12" s="64">
        <v>262464</v>
      </c>
      <c r="H12" s="55">
        <v>259839.35999999999</v>
      </c>
      <c r="I12" s="55">
        <f t="shared" si="0"/>
        <v>200128.02568052756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3:28" s="47" customFormat="1" x14ac:dyDescent="0.25">
      <c r="C13" s="61" t="s">
        <v>80</v>
      </c>
      <c r="D13" s="62"/>
      <c r="E13" s="65"/>
      <c r="F13"/>
      <c r="G13" s="64"/>
      <c r="H13" s="55"/>
      <c r="I13" s="55">
        <f t="shared" si="0"/>
        <v>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3:28" s="16" customFormat="1" ht="24.75" x14ac:dyDescent="0.25">
      <c r="C14" s="19">
        <v>2</v>
      </c>
      <c r="D14" s="20" t="s">
        <v>146</v>
      </c>
      <c r="E14" s="63">
        <v>1</v>
      </c>
      <c r="F14"/>
      <c r="G14" s="64">
        <v>151538</v>
      </c>
      <c r="H14" s="55">
        <v>150022.62</v>
      </c>
      <c r="I14" s="55">
        <f t="shared" si="0"/>
        <v>115547.27793364343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3:28" s="16" customFormat="1" ht="24.75" x14ac:dyDescent="0.25">
      <c r="C15" s="19">
        <v>2</v>
      </c>
      <c r="D15" s="20" t="s">
        <v>147</v>
      </c>
      <c r="E15" s="63">
        <v>1</v>
      </c>
      <c r="F15"/>
      <c r="G15" s="64">
        <v>300870</v>
      </c>
      <c r="H15" s="55">
        <v>297861.3</v>
      </c>
      <c r="I15" s="55">
        <f t="shared" si="0"/>
        <v>229412.48737541275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3:28" s="47" customFormat="1" x14ac:dyDescent="0.25">
      <c r="C16" s="61" t="s">
        <v>81</v>
      </c>
      <c r="D16" s="62"/>
      <c r="E16" s="65"/>
      <c r="F16"/>
      <c r="G16" s="64"/>
      <c r="H16" s="55"/>
      <c r="I16" s="55">
        <f t="shared" si="0"/>
        <v>0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3:28" s="16" customFormat="1" ht="24.75" x14ac:dyDescent="0.25">
      <c r="C17" s="19">
        <v>1</v>
      </c>
      <c r="D17" s="20" t="s">
        <v>146</v>
      </c>
      <c r="E17" s="63">
        <v>1</v>
      </c>
      <c r="F17"/>
      <c r="G17" s="64">
        <v>154122</v>
      </c>
      <c r="H17" s="55">
        <v>152580.78</v>
      </c>
      <c r="I17" s="55">
        <f t="shared" si="0"/>
        <v>117517.57031034454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3:28" s="47" customFormat="1" x14ac:dyDescent="0.25">
      <c r="C18" s="61" t="s">
        <v>82</v>
      </c>
      <c r="D18" s="62"/>
      <c r="E18" s="65"/>
      <c r="F18"/>
      <c r="G18" s="64"/>
      <c r="H18" s="55"/>
      <c r="I18" s="55">
        <f t="shared" si="0"/>
        <v>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3:28" s="16" customFormat="1" ht="24.75" x14ac:dyDescent="0.25">
      <c r="C19" s="19">
        <v>1</v>
      </c>
      <c r="D19" s="20" t="s">
        <v>146</v>
      </c>
      <c r="E19" s="63">
        <v>1</v>
      </c>
      <c r="F19"/>
      <c r="G19" s="64">
        <v>141973</v>
      </c>
      <c r="H19" s="55">
        <v>140553.26999999999</v>
      </c>
      <c r="I19" s="55">
        <f t="shared" si="0"/>
        <v>108253.99365224008</v>
      </c>
      <c r="J19"/>
      <c r="K19"/>
      <c r="L19"/>
      <c r="M19"/>
      <c r="N19"/>
      <c r="O19"/>
      <c r="P19"/>
      <c r="Q19"/>
      <c r="R19" s="85">
        <f>+I30/H30-1</f>
        <v>-0.22980095979097392</v>
      </c>
      <c r="S19"/>
      <c r="T19"/>
      <c r="U19"/>
      <c r="V19"/>
      <c r="W19"/>
      <c r="X19"/>
      <c r="Y19"/>
      <c r="Z19"/>
      <c r="AA19"/>
      <c r="AB19"/>
    </row>
    <row r="20" spans="3:28" s="16" customFormat="1" ht="24.75" x14ac:dyDescent="0.25">
      <c r="C20" s="19">
        <v>2</v>
      </c>
      <c r="D20" s="20" t="s">
        <v>148</v>
      </c>
      <c r="E20" s="63">
        <v>1</v>
      </c>
      <c r="F20"/>
      <c r="G20" s="64">
        <v>261308</v>
      </c>
      <c r="H20" s="55">
        <v>258694.91999999998</v>
      </c>
      <c r="I20" s="55">
        <f t="shared" si="0"/>
        <v>199246.57909095075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3:28" s="47" customFormat="1" x14ac:dyDescent="0.25">
      <c r="C21" s="61" t="s">
        <v>83</v>
      </c>
      <c r="D21" s="62"/>
      <c r="E21" s="65"/>
      <c r="F21"/>
      <c r="G21" s="64"/>
      <c r="H21" s="55"/>
      <c r="I21" s="55">
        <f t="shared" si="0"/>
        <v>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3:28" s="16" customFormat="1" ht="24.75" x14ac:dyDescent="0.25">
      <c r="C22" s="19">
        <v>1</v>
      </c>
      <c r="D22" s="20" t="s">
        <v>146</v>
      </c>
      <c r="E22" s="63">
        <v>1</v>
      </c>
      <c r="F22"/>
      <c r="G22" s="64">
        <v>169391</v>
      </c>
      <c r="H22" s="55">
        <v>167697.09</v>
      </c>
      <c r="I22" s="55">
        <f t="shared" si="0"/>
        <v>129160.13776384665</v>
      </c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3:28" s="47" customFormat="1" x14ac:dyDescent="0.25">
      <c r="C23" s="61" t="s">
        <v>145</v>
      </c>
      <c r="D23" s="62"/>
      <c r="E23" s="65"/>
      <c r="F23"/>
      <c r="G23" s="64"/>
      <c r="H23" s="55"/>
      <c r="I23" s="55">
        <f t="shared" si="0"/>
        <v>0</v>
      </c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spans="3:28" s="16" customFormat="1" ht="24.75" x14ac:dyDescent="0.25">
      <c r="C24" s="19">
        <v>1</v>
      </c>
      <c r="D24" s="20" t="s">
        <v>146</v>
      </c>
      <c r="E24" s="63">
        <v>1</v>
      </c>
      <c r="F24"/>
      <c r="G24" s="64">
        <v>186364</v>
      </c>
      <c r="H24" s="55">
        <v>184500.36</v>
      </c>
      <c r="I24" s="55">
        <f t="shared" si="0"/>
        <v>142102.00019021975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3:28" s="47" customFormat="1" x14ac:dyDescent="0.25">
      <c r="C25" s="61" t="s">
        <v>84</v>
      </c>
      <c r="D25" s="62"/>
      <c r="E25" s="65"/>
      <c r="F25"/>
      <c r="G25" s="64"/>
      <c r="H25" s="55"/>
      <c r="I25" s="55">
        <f t="shared" si="0"/>
        <v>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3:28" s="16" customFormat="1" ht="24.75" x14ac:dyDescent="0.25">
      <c r="C26" s="19">
        <v>1</v>
      </c>
      <c r="D26" s="51" t="s">
        <v>146</v>
      </c>
      <c r="E26" s="63">
        <v>1</v>
      </c>
      <c r="F26"/>
      <c r="G26" s="64">
        <v>143020</v>
      </c>
      <c r="H26" s="55">
        <v>141589.79999999999</v>
      </c>
      <c r="I26" s="55">
        <f t="shared" si="0"/>
        <v>109052.32806338795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3:28" s="16" customFormat="1" ht="24.75" x14ac:dyDescent="0.25">
      <c r="C27" s="21">
        <v>2</v>
      </c>
      <c r="D27" s="51" t="s">
        <v>147</v>
      </c>
      <c r="E27" s="63">
        <v>1</v>
      </c>
      <c r="F27"/>
      <c r="G27" s="64">
        <v>151493</v>
      </c>
      <c r="H27" s="55">
        <v>149978.07</v>
      </c>
      <c r="I27" s="55">
        <f t="shared" si="0"/>
        <v>115512.96556640213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3:28" s="16" customFormat="1" ht="24.75" x14ac:dyDescent="0.25">
      <c r="C28" s="19">
        <v>3</v>
      </c>
      <c r="D28" s="51" t="s">
        <v>154</v>
      </c>
      <c r="E28" s="63">
        <v>1</v>
      </c>
      <c r="F28"/>
      <c r="G28" s="64">
        <v>217894</v>
      </c>
      <c r="H28" s="55">
        <v>215715.06</v>
      </c>
      <c r="I28" s="55">
        <f t="shared" si="0"/>
        <v>166143.53217063245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</row>
    <row r="29" spans="3:28" s="16" customFormat="1" ht="24.75" x14ac:dyDescent="0.25">
      <c r="C29" s="21">
        <v>4</v>
      </c>
      <c r="D29" s="51" t="s">
        <v>155</v>
      </c>
      <c r="E29" s="63">
        <v>1</v>
      </c>
      <c r="F29"/>
      <c r="G29" s="64">
        <v>265419</v>
      </c>
      <c r="H29" s="55">
        <v>262764.81</v>
      </c>
      <c r="I29" s="55">
        <f t="shared" si="0"/>
        <v>202381.20446270707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3:28" s="16" customFormat="1" x14ac:dyDescent="0.25">
      <c r="C30" s="94" t="s">
        <v>1</v>
      </c>
      <c r="D30" s="95"/>
      <c r="E30" s="96"/>
      <c r="F30"/>
      <c r="G30" s="46"/>
      <c r="H30" s="57">
        <f>SUM(H8:H29)</f>
        <v>2890924.7399999998</v>
      </c>
      <c r="I30" s="57">
        <f>SUM(I8:I29)</f>
        <v>2226587.460064528</v>
      </c>
      <c r="J30"/>
      <c r="K30"/>
      <c r="L30"/>
      <c r="M30"/>
      <c r="N30"/>
      <c r="O30"/>
      <c r="P30"/>
      <c r="Q30"/>
      <c r="R30"/>
      <c r="S30"/>
      <c r="T30"/>
      <c r="U30"/>
      <c r="V30"/>
      <c r="W30"/>
    </row>
    <row r="31" spans="3:28" s="16" customFormat="1" x14ac:dyDescent="0.25">
      <c r="F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</row>
    <row r="32" spans="3:28" s="1" customFormat="1" ht="54" customHeight="1" x14ac:dyDescent="0.25">
      <c r="C32" s="2" t="s">
        <v>85</v>
      </c>
      <c r="D32" s="93" t="s">
        <v>86</v>
      </c>
      <c r="E32" s="93"/>
      <c r="F32"/>
      <c r="H32"/>
      <c r="J32"/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4:23" s="1" customFormat="1" x14ac:dyDescent="0.25">
      <c r="F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</row>
    <row r="34" spans="4:23" s="1" customFormat="1" x14ac:dyDescent="0.25">
      <c r="F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4:23" s="1" customFormat="1" ht="15" customHeight="1" x14ac:dyDescent="0.25">
      <c r="D35" s="87" t="s">
        <v>164</v>
      </c>
      <c r="F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</row>
    <row r="36" spans="4:23" s="1" customFormat="1" x14ac:dyDescent="0.25">
      <c r="D36" s="87"/>
      <c r="F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</row>
    <row r="37" spans="4:23" s="1" customFormat="1" x14ac:dyDescent="0.25">
      <c r="D37" s="87"/>
      <c r="F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4:23" s="1" customFormat="1" x14ac:dyDescent="0.25">
      <c r="D38" s="87"/>
      <c r="F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</row>
    <row r="39" spans="4:23" s="1" customFormat="1" x14ac:dyDescent="0.25">
      <c r="D39" s="87"/>
      <c r="F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</row>
    <row r="40" spans="4:23" s="1" customFormat="1" x14ac:dyDescent="0.25">
      <c r="D40" s="87"/>
      <c r="F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</row>
    <row r="41" spans="4:23" s="1" customFormat="1" x14ac:dyDescent="0.25">
      <c r="D41" s="87"/>
      <c r="F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</row>
    <row r="42" spans="4:23" s="1" customFormat="1" x14ac:dyDescent="0.25">
      <c r="D42" s="87"/>
      <c r="F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</row>
    <row r="43" spans="4:23" s="1" customFormat="1" x14ac:dyDescent="0.25">
      <c r="D43" s="87"/>
      <c r="F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4:23" s="1" customFormat="1" x14ac:dyDescent="0.25">
      <c r="D44" s="87"/>
      <c r="F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4:23" s="1" customFormat="1" x14ac:dyDescent="0.25">
      <c r="D45" s="87"/>
      <c r="F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4:23" s="1" customFormat="1" x14ac:dyDescent="0.25">
      <c r="D46" s="87"/>
      <c r="F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</row>
    <row r="47" spans="4:23" s="1" customFormat="1" x14ac:dyDescent="0.25">
      <c r="F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</row>
    <row r="57" spans="4:4" x14ac:dyDescent="0.25">
      <c r="D57" t="s">
        <v>165</v>
      </c>
    </row>
    <row r="58" spans="4:4" x14ac:dyDescent="0.25">
      <c r="D58" t="s">
        <v>166</v>
      </c>
    </row>
  </sheetData>
  <sheetProtection algorithmName="SHA-512" hashValue="wfdf3oyIkZmZxDu1Lrvn6fPVmq9FGIilS7plUtgcv86wm5vV5z8qSjakNcAQdNpgatz5wIFMVbbdaUVwn08lMQ==" saltValue="wJUlgEhDecPo6fJVeydt1Q==" spinCount="100000" sheet="1" objects="1" scenarios="1" selectLockedCells="1" selectUnlockedCells="1"/>
  <mergeCells count="6">
    <mergeCell ref="D35:D46"/>
    <mergeCell ref="C2:E2"/>
    <mergeCell ref="C3:E4"/>
    <mergeCell ref="C6:E6"/>
    <mergeCell ref="D32:E32"/>
    <mergeCell ref="C30:E30"/>
  </mergeCells>
  <pageMargins left="0.7" right="0.7" top="0.75" bottom="0.75" header="0.3" footer="0.3"/>
  <pageSetup orientation="portrait" horizontalDpi="4294967293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R69"/>
  <sheetViews>
    <sheetView zoomScale="80" zoomScaleNormal="80" workbookViewId="0">
      <pane xSplit="2" ySplit="4" topLeftCell="C17" activePane="bottomRight" state="frozen"/>
      <selection pane="topRight" activeCell="C1" sqref="C1"/>
      <selection pane="bottomLeft" activeCell="A5" sqref="A5"/>
      <selection pane="bottomRight" activeCell="B64" sqref="B64:B69"/>
    </sheetView>
  </sheetViews>
  <sheetFormatPr baseColWidth="10" defaultRowHeight="14.25" x14ac:dyDescent="0.2"/>
  <cols>
    <col min="1" max="1" width="6.28515625" style="4" customWidth="1"/>
    <col min="2" max="2" width="65" style="4" customWidth="1"/>
    <col min="3" max="3" width="20" style="4" bestFit="1" customWidth="1"/>
    <col min="4" max="4" width="17.140625" style="4" customWidth="1"/>
    <col min="5" max="5" width="17.42578125" style="4" customWidth="1"/>
    <col min="6" max="6" width="14.140625" style="4" customWidth="1"/>
    <col min="7" max="7" width="15" style="4" customWidth="1"/>
    <col min="8" max="8" width="14.140625" style="4" customWidth="1"/>
    <col min="9" max="9" width="17.42578125" style="4" customWidth="1"/>
    <col min="10" max="10" width="14.140625" style="4" customWidth="1"/>
    <col min="11" max="11" width="18" style="4" customWidth="1"/>
    <col min="12" max="12" width="14.140625" style="4" customWidth="1"/>
    <col min="13" max="13" width="16" style="4" customWidth="1"/>
    <col min="14" max="14" width="14.140625" style="4" customWidth="1"/>
    <col min="15" max="15" width="16" style="4" customWidth="1"/>
    <col min="16" max="16" width="14.140625" style="4" customWidth="1"/>
    <col min="17" max="17" width="20.140625" style="4" customWidth="1"/>
    <col min="18" max="18" width="14.140625" style="4" customWidth="1"/>
    <col min="19" max="16384" width="11.42578125" style="4"/>
  </cols>
  <sheetData>
    <row r="1" spans="1:18" ht="14.25" customHeight="1" x14ac:dyDescent="0.2">
      <c r="A1" s="100"/>
      <c r="B1" s="100"/>
      <c r="C1" s="80">
        <v>0.22980095979097401</v>
      </c>
      <c r="D1" s="66"/>
      <c r="F1" s="66"/>
      <c r="H1" s="66"/>
      <c r="J1" s="66"/>
      <c r="L1" s="66"/>
      <c r="N1" s="66"/>
      <c r="P1" s="66"/>
      <c r="R1" s="66"/>
    </row>
    <row r="2" spans="1:18" ht="14.25" customHeight="1" x14ac:dyDescent="0.2">
      <c r="A2" s="100"/>
      <c r="B2" s="100"/>
      <c r="C2" s="66"/>
      <c r="D2" s="66"/>
      <c r="F2" s="66"/>
      <c r="H2" s="66"/>
      <c r="J2" s="66"/>
      <c r="L2" s="66"/>
      <c r="N2" s="66"/>
      <c r="P2" s="66"/>
      <c r="R2" s="66"/>
    </row>
    <row r="3" spans="1:18" ht="24" customHeight="1" thickBot="1" x14ac:dyDescent="0.25">
      <c r="A3" s="97" t="s">
        <v>88</v>
      </c>
      <c r="B3" s="97"/>
      <c r="C3" s="67"/>
      <c r="D3" s="67"/>
      <c r="F3" s="67"/>
      <c r="H3" s="67"/>
      <c r="J3" s="67"/>
      <c r="L3" s="67"/>
      <c r="N3" s="67"/>
      <c r="P3" s="67"/>
      <c r="R3" s="67"/>
    </row>
    <row r="4" spans="1:18" ht="22.5" customHeight="1" thickBot="1" x14ac:dyDescent="0.3">
      <c r="A4" s="98" t="s">
        <v>89</v>
      </c>
      <c r="B4" s="99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</row>
    <row r="5" spans="1:18" s="59" customFormat="1" ht="52.5" customHeight="1" x14ac:dyDescent="0.2">
      <c r="A5" s="58"/>
      <c r="C5" s="68" t="s">
        <v>158</v>
      </c>
      <c r="D5" s="101" t="s">
        <v>163</v>
      </c>
      <c r="E5" s="68" t="s">
        <v>158</v>
      </c>
      <c r="F5" s="101" t="s">
        <v>163</v>
      </c>
      <c r="G5" s="68" t="s">
        <v>158</v>
      </c>
      <c r="H5" s="101" t="s">
        <v>163</v>
      </c>
      <c r="I5" s="68" t="s">
        <v>158</v>
      </c>
      <c r="J5" s="101" t="s">
        <v>163</v>
      </c>
      <c r="K5" s="68" t="s">
        <v>158</v>
      </c>
      <c r="L5" s="101" t="s">
        <v>163</v>
      </c>
      <c r="M5" s="68" t="s">
        <v>158</v>
      </c>
      <c r="N5" s="101" t="s">
        <v>163</v>
      </c>
      <c r="O5" s="68" t="s">
        <v>158</v>
      </c>
      <c r="P5" s="101" t="s">
        <v>163</v>
      </c>
      <c r="Q5" s="68" t="s">
        <v>158</v>
      </c>
      <c r="R5" s="101" t="s">
        <v>163</v>
      </c>
    </row>
    <row r="6" spans="1:18" s="28" customFormat="1" ht="65.25" customHeight="1" x14ac:dyDescent="0.2">
      <c r="A6" s="26" t="s">
        <v>152</v>
      </c>
      <c r="B6" s="27" t="s">
        <v>2</v>
      </c>
      <c r="C6" s="49" t="s">
        <v>53</v>
      </c>
      <c r="D6" s="102"/>
      <c r="E6" s="29" t="s">
        <v>54</v>
      </c>
      <c r="F6" s="102"/>
      <c r="G6" s="29" t="s">
        <v>55</v>
      </c>
      <c r="H6" s="102"/>
      <c r="I6" s="29" t="s">
        <v>56</v>
      </c>
      <c r="J6" s="102"/>
      <c r="K6" s="29" t="s">
        <v>57</v>
      </c>
      <c r="L6" s="102"/>
      <c r="M6" s="29" t="s">
        <v>58</v>
      </c>
      <c r="N6" s="102"/>
      <c r="O6" s="29" t="s">
        <v>149</v>
      </c>
      <c r="P6" s="102"/>
      <c r="Q6" s="29" t="s">
        <v>59</v>
      </c>
      <c r="R6" s="102"/>
    </row>
    <row r="7" spans="1:18" s="35" customFormat="1" ht="21.75" customHeight="1" x14ac:dyDescent="0.2">
      <c r="A7" s="50">
        <v>1</v>
      </c>
      <c r="B7" s="34" t="s">
        <v>60</v>
      </c>
      <c r="C7" s="81">
        <v>85600</v>
      </c>
      <c r="D7" s="81">
        <f>+IF(C7="N/A","N/A",C7-(C7*$C$1))</f>
        <v>65929.037841892627</v>
      </c>
      <c r="E7" s="81">
        <v>92016</v>
      </c>
      <c r="F7" s="81">
        <f>+IF(E7="N/A","N/A",E7-(E7*$C$1))</f>
        <v>70870.634883873732</v>
      </c>
      <c r="G7" s="81">
        <v>96490.400000000009</v>
      </c>
      <c r="H7" s="81">
        <f>+IF(G7="N/A","N/A",G7-(G7*$C$1))</f>
        <v>74316.813469385001</v>
      </c>
      <c r="I7" s="81">
        <v>116068.8</v>
      </c>
      <c r="J7" s="81">
        <f>+IF(I7="N/A","N/A",I7-(I7*$C$1))</f>
        <v>89396.078358213403</v>
      </c>
      <c r="K7" s="81">
        <v>122277.6</v>
      </c>
      <c r="L7" s="81">
        <f>+IF(K7="N/A","N/A",K7-(K7*$C$1))</f>
        <v>94178.090159063198</v>
      </c>
      <c r="M7" s="81">
        <v>115465.60000000001</v>
      </c>
      <c r="N7" s="81">
        <f>+IF(M7="N/A","N/A",M7-(M7*$C$1))</f>
        <v>88931.494297159312</v>
      </c>
      <c r="O7" s="81">
        <v>166452</v>
      </c>
      <c r="P7" s="81">
        <f>+IF(O7="N/A","N/A",O7-(O7*$C$1))</f>
        <v>128201.17064087279</v>
      </c>
      <c r="Q7" s="81">
        <v>89867.200000000012</v>
      </c>
      <c r="R7" s="81">
        <f>+IF(Q7="N/A","N/A",Q7-(Q7*$C$1))</f>
        <v>69215.631186272585</v>
      </c>
    </row>
    <row r="8" spans="1:18" s="35" customFormat="1" x14ac:dyDescent="0.2">
      <c r="A8" s="50">
        <v>2</v>
      </c>
      <c r="B8" s="34" t="s">
        <v>42</v>
      </c>
      <c r="C8" s="81">
        <v>116103.6</v>
      </c>
      <c r="D8" s="81">
        <f t="shared" ref="D8:F32" si="0">+IF(C8="N/A","N/A",C8-(C8*$C$1))</f>
        <v>89422.881284812669</v>
      </c>
      <c r="E8" s="81">
        <v>133367.4</v>
      </c>
      <c r="F8" s="81">
        <f t="shared" si="0"/>
        <v>102719.44347517325</v>
      </c>
      <c r="G8" s="81">
        <v>127026.90000000001</v>
      </c>
      <c r="H8" s="81">
        <f t="shared" ref="H8" si="1">+IF(G8="N/A","N/A",G8-(G8*$C$1))</f>
        <v>97835.996460727925</v>
      </c>
      <c r="I8" s="81">
        <v>144515.70000000001</v>
      </c>
      <c r="J8" s="81">
        <f t="shared" ref="J8" si="2">+IF(I8="N/A","N/A",I8-(I8*$C$1))</f>
        <v>111305.85343513555</v>
      </c>
      <c r="K8" s="81">
        <v>151371</v>
      </c>
      <c r="L8" s="81">
        <f t="shared" ref="L8" si="3">+IF(K8="N/A","N/A",K8-(K8*$C$1))</f>
        <v>116585.79891548047</v>
      </c>
      <c r="M8" s="81">
        <v>141216.30000000002</v>
      </c>
      <c r="N8" s="81">
        <f t="shared" ref="N8" si="4">+IF(M8="N/A","N/A",M8-(M8*$C$1))</f>
        <v>108764.6587218699</v>
      </c>
      <c r="O8" s="81">
        <v>199590.30000000002</v>
      </c>
      <c r="P8" s="81">
        <f t="shared" ref="P8" si="5">+IF(O8="N/A","N/A",O8-(O8*$C$1))</f>
        <v>153724.25749503158</v>
      </c>
      <c r="Q8" s="81">
        <v>118913.40000000001</v>
      </c>
      <c r="R8" s="81">
        <f t="shared" ref="R8" si="6">+IF(Q8="N/A","N/A",Q8-(Q8*$C$1))</f>
        <v>91586.986547991997</v>
      </c>
    </row>
    <row r="9" spans="1:18" s="35" customFormat="1" ht="48" x14ac:dyDescent="0.2">
      <c r="A9" s="50">
        <v>3</v>
      </c>
      <c r="B9" s="34" t="s">
        <v>61</v>
      </c>
      <c r="C9" s="81">
        <v>336696.80000000005</v>
      </c>
      <c r="D9" s="81">
        <f t="shared" si="0"/>
        <v>259323.55220145042</v>
      </c>
      <c r="E9" s="81">
        <v>335780</v>
      </c>
      <c r="F9" s="81">
        <f t="shared" si="0"/>
        <v>258617.43372138677</v>
      </c>
      <c r="G9" s="81">
        <v>342109.60000000003</v>
      </c>
      <c r="H9" s="81">
        <f t="shared" ref="H9" si="7">+IF(G9="N/A","N/A",G9-(G9*$C$1))</f>
        <v>263492.48556629382</v>
      </c>
      <c r="I9" s="81">
        <v>373076.80000000005</v>
      </c>
      <c r="J9" s="81">
        <f t="shared" ref="J9" si="8">+IF(I9="N/A","N/A",I9-(I9*$C$1))</f>
        <v>287343.39328425477</v>
      </c>
      <c r="K9" s="81">
        <v>378465.60000000003</v>
      </c>
      <c r="L9" s="81">
        <f t="shared" ref="L9" si="9">+IF(K9="N/A","N/A",K9-(K9*$C$1))</f>
        <v>291493.8418721332</v>
      </c>
      <c r="M9" s="81">
        <v>376003.2</v>
      </c>
      <c r="N9" s="81">
        <f t="shared" ref="N9" si="10">+IF(M9="N/A","N/A",M9-(M9*$C$1))</f>
        <v>289597.30375552247</v>
      </c>
      <c r="O9" s="81">
        <v>501733.60000000003</v>
      </c>
      <c r="P9" s="81">
        <f t="shared" ref="P9" si="11">+IF(O9="N/A","N/A",O9-(O9*$C$1))</f>
        <v>386434.73716061941</v>
      </c>
      <c r="Q9" s="81">
        <v>331060</v>
      </c>
      <c r="R9" s="81">
        <f t="shared" ref="R9" si="12">+IF(Q9="N/A","N/A",Q9-(Q9*$C$1))</f>
        <v>254982.09425160015</v>
      </c>
    </row>
    <row r="10" spans="1:18" s="35" customFormat="1" ht="48" x14ac:dyDescent="0.2">
      <c r="A10" s="50">
        <v>4</v>
      </c>
      <c r="B10" s="34" t="s">
        <v>62</v>
      </c>
      <c r="C10" s="81">
        <v>599063.4</v>
      </c>
      <c r="D10" s="81">
        <f t="shared" si="0"/>
        <v>461398.05570435582</v>
      </c>
      <c r="E10" s="81">
        <v>711278.1</v>
      </c>
      <c r="F10" s="81">
        <f t="shared" si="0"/>
        <v>547825.70994169964</v>
      </c>
      <c r="G10" s="53" t="s">
        <v>51</v>
      </c>
      <c r="H10" s="53" t="str">
        <f t="shared" ref="H10" si="13">+IF(G10="N/A","N/A",G10-(G10*$C$1))</f>
        <v>N/A</v>
      </c>
      <c r="I10" s="53" t="s">
        <v>51</v>
      </c>
      <c r="J10" s="53" t="str">
        <f t="shared" ref="J10" si="14">+IF(I10="N/A","N/A",I10-(I10*$C$1))</f>
        <v>N/A</v>
      </c>
      <c r="K10" s="81">
        <v>734882.4</v>
      </c>
      <c r="L10" s="81">
        <f t="shared" ref="L10" si="15">+IF(K10="N/A","N/A",K10-(K10*$C$1))</f>
        <v>566005.71914650558</v>
      </c>
      <c r="M10" s="53" t="s">
        <v>51</v>
      </c>
      <c r="N10" s="53" t="str">
        <f t="shared" ref="N10" si="16">+IF(M10="N/A","N/A",M10-(M10*$C$1))</f>
        <v>N/A</v>
      </c>
      <c r="O10" s="53" t="s">
        <v>51</v>
      </c>
      <c r="P10" s="53" t="str">
        <f t="shared" ref="P10" si="17">+IF(O10="N/A","N/A",O10-(O10*$C$1))</f>
        <v>N/A</v>
      </c>
      <c r="Q10" s="81">
        <v>591453</v>
      </c>
      <c r="R10" s="81">
        <f t="shared" ref="R10" si="18">+IF(Q10="N/A","N/A",Q10-(Q10*$C$1))</f>
        <v>455536.53292874905</v>
      </c>
    </row>
    <row r="11" spans="1:18" s="35" customFormat="1" x14ac:dyDescent="0.2">
      <c r="A11" s="50">
        <v>5</v>
      </c>
      <c r="B11" s="34" t="s">
        <v>63</v>
      </c>
      <c r="C11" s="81">
        <v>117838.40000000001</v>
      </c>
      <c r="D11" s="81">
        <f t="shared" si="0"/>
        <v>90759.02257976729</v>
      </c>
      <c r="E11" s="81">
        <v>124987.20000000001</v>
      </c>
      <c r="F11" s="81">
        <f t="shared" si="0"/>
        <v>96265.021478413575</v>
      </c>
      <c r="G11" s="81">
        <v>130185.60000000001</v>
      </c>
      <c r="H11" s="81">
        <f t="shared" ref="H11" si="19">+IF(G11="N/A","N/A",G11-(G11*$C$1))</f>
        <v>100268.82416903618</v>
      </c>
      <c r="I11" s="81">
        <v>146434.4</v>
      </c>
      <c r="J11" s="81">
        <f t="shared" ref="J11" si="20">+IF(I11="N/A","N/A",I11-(I11*$C$1))</f>
        <v>112783.63433358459</v>
      </c>
      <c r="K11" s="81">
        <v>173349</v>
      </c>
      <c r="L11" s="81">
        <f t="shared" ref="L11" si="21">+IF(K11="N/A","N/A",K11-(K11*$C$1))</f>
        <v>133513.23342119445</v>
      </c>
      <c r="M11" s="81">
        <v>143915.20000000001</v>
      </c>
      <c r="N11" s="81">
        <f t="shared" ref="N11" si="22">+IF(M11="N/A","N/A",M11-(M11*$C$1))</f>
        <v>110843.34891149003</v>
      </c>
      <c r="O11" s="81">
        <v>204492.80000000002</v>
      </c>
      <c r="P11" s="81">
        <f t="shared" ref="P11" si="23">+IF(O11="N/A","N/A",O11-(O11*$C$1))</f>
        <v>157500.15828965633</v>
      </c>
      <c r="Q11" s="81">
        <v>121487.20000000001</v>
      </c>
      <c r="R11" s="81">
        <f t="shared" ref="R11" si="24">+IF(Q11="N/A","N/A",Q11-(Q11*$C$1))</f>
        <v>93569.324837681983</v>
      </c>
    </row>
    <row r="12" spans="1:18" s="35" customFormat="1" ht="72" x14ac:dyDescent="0.2">
      <c r="A12" s="50">
        <v>6</v>
      </c>
      <c r="B12" s="34" t="s">
        <v>64</v>
      </c>
      <c r="C12" s="81">
        <v>374569.2</v>
      </c>
      <c r="D12" s="81">
        <f t="shared" si="0"/>
        <v>288492.8383318627</v>
      </c>
      <c r="E12" s="81">
        <v>405378</v>
      </c>
      <c r="F12" s="81">
        <f t="shared" si="0"/>
        <v>312221.74652185454</v>
      </c>
      <c r="G12" s="81">
        <v>413659.8</v>
      </c>
      <c r="H12" s="81">
        <f t="shared" ref="H12" si="25">+IF(G12="N/A","N/A",G12-(G12*$C$1))</f>
        <v>318600.38093305763</v>
      </c>
      <c r="I12" s="81">
        <v>449851.5</v>
      </c>
      <c r="J12" s="81">
        <f t="shared" ref="J12" si="26">+IF(I12="N/A","N/A",I12-(I12*$C$1))</f>
        <v>346475.19353659067</v>
      </c>
      <c r="K12" s="81">
        <v>464671.8</v>
      </c>
      <c r="L12" s="81">
        <f t="shared" ref="L12" si="27">+IF(K12="N/A","N/A",K12-(K12*$C$1))</f>
        <v>357889.77437220048</v>
      </c>
      <c r="M12" s="81">
        <v>477187.2</v>
      </c>
      <c r="N12" s="81">
        <f t="shared" ref="N12" si="28">+IF(M12="N/A","N/A",M12-(M12*$C$1))</f>
        <v>367529.12344003253</v>
      </c>
      <c r="O12" s="81">
        <v>667395.9</v>
      </c>
      <c r="P12" s="81">
        <f t="shared" ref="P12" si="29">+IF(O12="N/A","N/A",O12-(O12*$C$1))</f>
        <v>514027.6816194391</v>
      </c>
      <c r="Q12" s="81">
        <v>421835.4</v>
      </c>
      <c r="R12" s="81">
        <f t="shared" ref="R12" si="30">+IF(Q12="N/A","N/A",Q12-(Q12*$C$1))</f>
        <v>324897.2202061906</v>
      </c>
    </row>
    <row r="13" spans="1:18" s="35" customFormat="1" x14ac:dyDescent="0.2">
      <c r="A13" s="50">
        <v>7</v>
      </c>
      <c r="B13" s="34" t="s">
        <v>43</v>
      </c>
      <c r="C13" s="81">
        <v>201586.5</v>
      </c>
      <c r="D13" s="81">
        <f t="shared" si="0"/>
        <v>155261.72881909681</v>
      </c>
      <c r="E13" s="81">
        <v>279477</v>
      </c>
      <c r="F13" s="81">
        <f t="shared" si="0"/>
        <v>215252.91716049795</v>
      </c>
      <c r="G13" s="53" t="s">
        <v>51</v>
      </c>
      <c r="H13" s="53" t="str">
        <f t="shared" ref="H13" si="31">+IF(G13="N/A","N/A",G13-(G13*$C$1))</f>
        <v>N/A</v>
      </c>
      <c r="I13" s="53" t="s">
        <v>51</v>
      </c>
      <c r="J13" s="53" t="str">
        <f t="shared" ref="J13" si="32">+IF(I13="N/A","N/A",I13-(I13*$C$1))</f>
        <v>N/A</v>
      </c>
      <c r="K13" s="81">
        <v>283165.2</v>
      </c>
      <c r="L13" s="81">
        <f t="shared" ref="L13" si="33">+IF(K13="N/A","N/A",K13-(K13*$C$1))</f>
        <v>218093.56526059689</v>
      </c>
      <c r="M13" s="53" t="s">
        <v>51</v>
      </c>
      <c r="N13" s="53" t="str">
        <f t="shared" ref="N13" si="34">+IF(M13="N/A","N/A",M13-(M13*$C$1))</f>
        <v>N/A</v>
      </c>
      <c r="O13" s="53" t="s">
        <v>51</v>
      </c>
      <c r="P13" s="53" t="str">
        <f t="shared" ref="P13" si="35">+IF(O13="N/A","N/A",O13-(O13*$C$1))</f>
        <v>N/A</v>
      </c>
      <c r="Q13" s="81">
        <v>260460</v>
      </c>
      <c r="R13" s="81">
        <f t="shared" ref="R13" si="36">+IF(Q13="N/A","N/A",Q13-(Q13*$C$1))</f>
        <v>200606.0420128429</v>
      </c>
    </row>
    <row r="14" spans="1:18" s="35" customFormat="1" x14ac:dyDescent="0.2">
      <c r="A14" s="50">
        <v>8</v>
      </c>
      <c r="B14" s="34" t="s">
        <v>65</v>
      </c>
      <c r="C14" s="81">
        <v>157081.5</v>
      </c>
      <c r="D14" s="81">
        <f t="shared" si="0"/>
        <v>120984.02053459411</v>
      </c>
      <c r="E14" s="81">
        <v>172529.1</v>
      </c>
      <c r="F14" s="81">
        <f t="shared" si="0"/>
        <v>132881.74722812706</v>
      </c>
      <c r="G14" s="81">
        <v>184200.30000000002</v>
      </c>
      <c r="H14" s="81">
        <f t="shared" ref="H14" si="37">+IF(G14="N/A","N/A",G14-(G14*$C$1))</f>
        <v>141870.89426621466</v>
      </c>
      <c r="I14" s="81">
        <v>192987</v>
      </c>
      <c r="J14" s="81">
        <f t="shared" ref="J14" si="38">+IF(I14="N/A","N/A",I14-(I14*$C$1))</f>
        <v>148638.4021728193</v>
      </c>
      <c r="K14" s="81">
        <v>257039.1</v>
      </c>
      <c r="L14" s="81">
        <f t="shared" ref="L14" si="39">+IF(K14="N/A","N/A",K14-(K14*$C$1))</f>
        <v>197971.26811619184</v>
      </c>
      <c r="M14" s="81">
        <v>243332.1</v>
      </c>
      <c r="N14" s="81">
        <f t="shared" ref="N14" si="40">+IF(M14="N/A","N/A",M14-(M14*$C$1))</f>
        <v>187414.14987204672</v>
      </c>
      <c r="O14" s="81">
        <v>331951.5</v>
      </c>
      <c r="P14" s="81">
        <f t="shared" ref="P14" si="41">+IF(O14="N/A","N/A",O14-(O14*$C$1))</f>
        <v>255668.72669594648</v>
      </c>
      <c r="Q14" s="81">
        <v>167720.4</v>
      </c>
      <c r="R14" s="81">
        <f t="shared" ref="R14" si="42">+IF(Q14="N/A","N/A",Q14-(Q14*$C$1))</f>
        <v>129178.09110347391</v>
      </c>
    </row>
    <row r="15" spans="1:18" s="35" customFormat="1" ht="60" x14ac:dyDescent="0.2">
      <c r="A15" s="50">
        <v>9</v>
      </c>
      <c r="B15" s="34" t="s">
        <v>66</v>
      </c>
      <c r="C15" s="81">
        <v>564312.6</v>
      </c>
      <c r="D15" s="81">
        <f t="shared" si="0"/>
        <v>434633.02289785998</v>
      </c>
      <c r="E15" s="81">
        <v>615294.9</v>
      </c>
      <c r="F15" s="81">
        <f t="shared" si="0"/>
        <v>473899.54142550868</v>
      </c>
      <c r="G15" s="53" t="s">
        <v>51</v>
      </c>
      <c r="H15" s="53" t="str">
        <f t="shared" ref="H15" si="43">+IF(G15="N/A","N/A",G15-(G15*$C$1))</f>
        <v>N/A</v>
      </c>
      <c r="I15" s="53" t="s">
        <v>51</v>
      </c>
      <c r="J15" s="53" t="str">
        <f t="shared" ref="J15" si="44">+IF(I15="N/A","N/A",I15-(I15*$C$1))</f>
        <v>N/A</v>
      </c>
      <c r="K15" s="81">
        <v>681618.6</v>
      </c>
      <c r="L15" s="81">
        <f t="shared" ref="L15" si="45">+IF(K15="N/A","N/A",K15-(K15*$C$1))</f>
        <v>524981.99150861998</v>
      </c>
      <c r="M15" s="53" t="s">
        <v>51</v>
      </c>
      <c r="N15" s="53" t="str">
        <f t="shared" ref="N15" si="46">+IF(M15="N/A","N/A",M15-(M15*$C$1))</f>
        <v>N/A</v>
      </c>
      <c r="O15" s="53" t="s">
        <v>51</v>
      </c>
      <c r="P15" s="53" t="str">
        <f t="shared" ref="P15" si="47">+IF(O15="N/A","N/A",O15-(O15*$C$1))</f>
        <v>N/A</v>
      </c>
      <c r="Q15" s="81">
        <v>587065.5</v>
      </c>
      <c r="R15" s="81">
        <f t="shared" ref="R15" si="48">+IF(Q15="N/A","N/A",Q15-(Q15*$C$1))</f>
        <v>452157.28463983198</v>
      </c>
    </row>
    <row r="16" spans="1:18" s="35" customFormat="1" ht="60" x14ac:dyDescent="0.2">
      <c r="A16" s="50">
        <v>10</v>
      </c>
      <c r="B16" s="34" t="s">
        <v>67</v>
      </c>
      <c r="C16" s="81">
        <v>294917.40000000002</v>
      </c>
      <c r="D16" s="81">
        <f t="shared" si="0"/>
        <v>227145.09842094142</v>
      </c>
      <c r="E16" s="81">
        <v>311464.8</v>
      </c>
      <c r="F16" s="81">
        <f t="shared" si="0"/>
        <v>239889.89001889623</v>
      </c>
      <c r="G16" s="81">
        <v>318468.60000000003</v>
      </c>
      <c r="H16" s="81">
        <f t="shared" ref="H16" si="49">+IF(G16="N/A","N/A",G16-(G16*$C$1))</f>
        <v>245284.21005671224</v>
      </c>
      <c r="I16" s="81">
        <v>358712.10000000003</v>
      </c>
      <c r="J16" s="81">
        <f t="shared" ref="J16" si="50">+IF(I16="N/A","N/A",I16-(I16*$C$1))</f>
        <v>276279.71513136418</v>
      </c>
      <c r="K16" s="81">
        <v>412362</v>
      </c>
      <c r="L16" s="81">
        <f t="shared" ref="L16" si="51">+IF(K16="N/A","N/A",K16-(K16*$C$1))</f>
        <v>317600.81661867438</v>
      </c>
      <c r="M16" s="81">
        <v>371888.10000000003</v>
      </c>
      <c r="N16" s="81">
        <f t="shared" ref="N16" si="52">+IF(M16="N/A","N/A",M16-(M16*$C$1))</f>
        <v>286427.85768515832</v>
      </c>
      <c r="O16" s="81">
        <v>551614.5</v>
      </c>
      <c r="P16" s="81">
        <f t="shared" ref="P16" si="53">+IF(O16="N/A","N/A",O16-(O16*$C$1))</f>
        <v>424852.95846538176</v>
      </c>
      <c r="Q16" s="81">
        <v>300251.7</v>
      </c>
      <c r="R16" s="81">
        <f t="shared" ref="R16" si="54">+IF(Q16="N/A","N/A",Q16-(Q16*$C$1))</f>
        <v>231253.57116112841</v>
      </c>
    </row>
    <row r="17" spans="1:18" s="35" customFormat="1" ht="24" x14ac:dyDescent="0.2">
      <c r="A17" s="50">
        <v>11</v>
      </c>
      <c r="B17" s="34" t="s">
        <v>68</v>
      </c>
      <c r="C17" s="81">
        <v>139704.30000000002</v>
      </c>
      <c r="D17" s="81">
        <f t="shared" si="0"/>
        <v>107600.11777307384</v>
      </c>
      <c r="E17" s="81">
        <v>151399.80000000002</v>
      </c>
      <c r="F17" s="81">
        <f t="shared" si="0"/>
        <v>116607.9806478385</v>
      </c>
      <c r="G17" s="81">
        <v>165040.20000000001</v>
      </c>
      <c r="H17" s="81">
        <f t="shared" ref="H17" si="55">+IF(G17="N/A","N/A",G17-(G17*$C$1))</f>
        <v>127113.8036359057</v>
      </c>
      <c r="I17" s="81">
        <v>182901.6</v>
      </c>
      <c r="J17" s="81">
        <f t="shared" ref="J17" si="56">+IF(I17="N/A","N/A",I17-(I17*$C$1))</f>
        <v>140870.6367726952</v>
      </c>
      <c r="K17" s="81">
        <v>220220.1</v>
      </c>
      <c r="L17" s="81">
        <f t="shared" ref="L17" si="57">+IF(K17="N/A","N/A",K17-(K17*$C$1))</f>
        <v>169613.30965473573</v>
      </c>
      <c r="M17" s="81">
        <v>206251.2</v>
      </c>
      <c r="N17" s="81">
        <f t="shared" ref="N17" si="58">+IF(M17="N/A","N/A",M17-(M17*$C$1))</f>
        <v>158854.47628195985</v>
      </c>
      <c r="O17" s="81">
        <v>291108.60000000003</v>
      </c>
      <c r="P17" s="81">
        <f t="shared" ref="P17" si="59">+IF(O17="N/A","N/A",O17-(O17*$C$1))</f>
        <v>224211.56431659329</v>
      </c>
      <c r="Q17" s="81">
        <v>156821.4</v>
      </c>
      <c r="R17" s="81">
        <f t="shared" ref="R17" si="60">+IF(Q17="N/A","N/A",Q17-(Q17*$C$1))</f>
        <v>120783.69176423574</v>
      </c>
    </row>
    <row r="18" spans="1:18" s="35" customFormat="1" ht="60" x14ac:dyDescent="0.2">
      <c r="A18" s="50">
        <v>12</v>
      </c>
      <c r="B18" s="34" t="s">
        <v>69</v>
      </c>
      <c r="C18" s="81">
        <v>218476</v>
      </c>
      <c r="D18" s="81">
        <f t="shared" si="0"/>
        <v>168270.00550870717</v>
      </c>
      <c r="E18" s="81">
        <v>227328</v>
      </c>
      <c r="F18" s="81">
        <f t="shared" si="0"/>
        <v>175087.80741263746</v>
      </c>
      <c r="G18" s="81">
        <v>235460</v>
      </c>
      <c r="H18" s="81">
        <f t="shared" ref="H18" si="61">+IF(G18="N/A","N/A",G18-(G18*$C$1))</f>
        <v>181351.06600761725</v>
      </c>
      <c r="I18" s="81">
        <v>265036.79999999999</v>
      </c>
      <c r="J18" s="81">
        <f t="shared" ref="J18" si="62">+IF(I18="N/A","N/A",I18-(I18*$C$1))</f>
        <v>204131.08898007157</v>
      </c>
      <c r="K18" s="81">
        <v>285980.79999999999</v>
      </c>
      <c r="L18" s="81">
        <f t="shared" ref="L18" si="63">+IF(K18="N/A","N/A",K18-(K18*$C$1))</f>
        <v>220262.1376782094</v>
      </c>
      <c r="M18" s="81">
        <v>272231.2</v>
      </c>
      <c r="N18" s="81">
        <f t="shared" ref="N18" si="64">+IF(M18="N/A","N/A",M18-(M18*$C$1))</f>
        <v>209672.20895495141</v>
      </c>
      <c r="O18" s="81">
        <v>376106.4</v>
      </c>
      <c r="P18" s="81">
        <f t="shared" ref="P18" si="65">+IF(O18="N/A","N/A",O18-(O18*$C$1))</f>
        <v>289676.78829647205</v>
      </c>
      <c r="Q18" s="81">
        <v>229390.40000000002</v>
      </c>
      <c r="R18" s="81">
        <f t="shared" ref="R18" si="66">+IF(Q18="N/A","N/A",Q18-(Q18*$C$1))</f>
        <v>176676.26591316456</v>
      </c>
    </row>
    <row r="19" spans="1:18" s="35" customFormat="1" ht="60" x14ac:dyDescent="0.2">
      <c r="A19" s="50">
        <v>13</v>
      </c>
      <c r="B19" s="34" t="s">
        <v>70</v>
      </c>
      <c r="C19" s="81">
        <v>284948.8</v>
      </c>
      <c r="D19" s="81">
        <f t="shared" si="0"/>
        <v>219467.2922687137</v>
      </c>
      <c r="E19" s="81">
        <v>370794.4</v>
      </c>
      <c r="F19" s="81">
        <f t="shared" si="0"/>
        <v>285585.49099488166</v>
      </c>
      <c r="G19" s="53" t="s">
        <v>51</v>
      </c>
      <c r="H19" s="53" t="str">
        <f t="shared" ref="H19" si="67">+IF(G19="N/A","N/A",G19-(G19*$C$1))</f>
        <v>N/A</v>
      </c>
      <c r="I19" s="53" t="s">
        <v>51</v>
      </c>
      <c r="J19" s="53" t="str">
        <f t="shared" ref="J19" si="68">+IF(I19="N/A","N/A",I19-(I19*$C$1))</f>
        <v>N/A</v>
      </c>
      <c r="K19" s="81">
        <v>354796.80000000005</v>
      </c>
      <c r="L19" s="81">
        <f t="shared" ref="L19" si="69">+IF(K19="N/A","N/A",K19-(K19*$C$1))</f>
        <v>273264.15482923377</v>
      </c>
      <c r="M19" s="53" t="s">
        <v>51</v>
      </c>
      <c r="N19" s="53" t="str">
        <f t="shared" ref="N19" si="70">+IF(M19="N/A","N/A",M19-(M19*$C$1))</f>
        <v>N/A</v>
      </c>
      <c r="O19" s="53" t="s">
        <v>51</v>
      </c>
      <c r="P19" s="53" t="str">
        <f t="shared" ref="P19" si="71">+IF(O19="N/A","N/A",O19-(O19*$C$1))</f>
        <v>N/A</v>
      </c>
      <c r="Q19" s="81">
        <v>297660</v>
      </c>
      <c r="R19" s="81">
        <f t="shared" ref="R19" si="72">+IF(Q19="N/A","N/A",Q19-(Q19*$C$1))</f>
        <v>229257.44630861867</v>
      </c>
    </row>
    <row r="20" spans="1:18" s="35" customFormat="1" ht="60" x14ac:dyDescent="0.2">
      <c r="A20" s="50">
        <v>14</v>
      </c>
      <c r="B20" s="34" t="s">
        <v>71</v>
      </c>
      <c r="C20" s="81">
        <v>150478.39999999999</v>
      </c>
      <c r="D20" s="81">
        <f t="shared" si="0"/>
        <v>115898.31925218989</v>
      </c>
      <c r="E20" s="81">
        <v>159106.40000000002</v>
      </c>
      <c r="F20" s="81">
        <f t="shared" si="0"/>
        <v>122543.59657111339</v>
      </c>
      <c r="G20" s="81">
        <v>165249.60000000001</v>
      </c>
      <c r="H20" s="81">
        <f t="shared" ref="H20" si="73">+IF(G20="N/A","N/A",G20-(G20*$C$1))</f>
        <v>127275.08331492546</v>
      </c>
      <c r="I20" s="81">
        <v>174087.2</v>
      </c>
      <c r="J20" s="81">
        <f t="shared" ref="J20" si="74">+IF(I20="N/A","N/A",I20-(I20*$C$1))</f>
        <v>134081.79435267675</v>
      </c>
      <c r="K20" s="81">
        <v>204853.6</v>
      </c>
      <c r="L20" s="81">
        <f t="shared" ref="L20" si="75">+IF(K20="N/A","N/A",K20-(K20*$C$1))</f>
        <v>157778.04610336374</v>
      </c>
      <c r="M20" s="81">
        <v>196608.80000000002</v>
      </c>
      <c r="N20" s="81">
        <f t="shared" ref="N20" si="76">+IF(M20="N/A","N/A",M20-(M20*$C$1))</f>
        <v>151427.90905664838</v>
      </c>
      <c r="O20" s="81">
        <v>274080</v>
      </c>
      <c r="P20" s="81">
        <f t="shared" ref="P20" si="77">+IF(O20="N/A","N/A",O20-(O20*$C$1))</f>
        <v>211096.15294048985</v>
      </c>
      <c r="Q20" s="81">
        <v>159440</v>
      </c>
      <c r="R20" s="81">
        <f t="shared" ref="R20" si="78">+IF(Q20="N/A","N/A",Q20-(Q20*$C$1))</f>
        <v>122800.53497092711</v>
      </c>
    </row>
    <row r="21" spans="1:18" s="35" customFormat="1" ht="60" x14ac:dyDescent="0.2">
      <c r="A21" s="50">
        <v>15</v>
      </c>
      <c r="B21" s="34" t="s">
        <v>72</v>
      </c>
      <c r="C21" s="81">
        <v>232282.40000000002</v>
      </c>
      <c r="D21" s="81">
        <f t="shared" si="0"/>
        <v>178903.68153744907</v>
      </c>
      <c r="E21" s="81">
        <v>243328.80000000002</v>
      </c>
      <c r="F21" s="81">
        <f t="shared" si="0"/>
        <v>187411.60821521404</v>
      </c>
      <c r="G21" s="81">
        <v>251454.40000000002</v>
      </c>
      <c r="H21" s="81">
        <f t="shared" ref="H21" si="79">+IF(G21="N/A","N/A",G21-(G21*$C$1))</f>
        <v>193669.93753633654</v>
      </c>
      <c r="I21" s="81">
        <v>256856.80000000002</v>
      </c>
      <c r="J21" s="81">
        <f t="shared" ref="J21" si="80">+IF(I21="N/A","N/A",I21-(I21*$C$1))</f>
        <v>197830.86083116176</v>
      </c>
      <c r="K21" s="81">
        <v>280895.2</v>
      </c>
      <c r="L21" s="81">
        <f t="shared" ref="L21" si="81">+IF(K21="N/A","N/A",K21-(K21*$C$1))</f>
        <v>216345.2134393224</v>
      </c>
      <c r="M21" s="81">
        <v>268156.79999999999</v>
      </c>
      <c r="N21" s="81">
        <f t="shared" ref="N21" si="82">+IF(M21="N/A","N/A",M21-(M21*$C$1))</f>
        <v>206534.10998552374</v>
      </c>
      <c r="O21" s="81">
        <v>382708.80000000005</v>
      </c>
      <c r="P21" s="81">
        <f t="shared" ref="P21" si="83">+IF(O21="N/A","N/A",O21-(O21*$C$1))</f>
        <v>294761.95043954812</v>
      </c>
      <c r="Q21" s="81">
        <v>239340.80000000002</v>
      </c>
      <c r="R21" s="81">
        <f t="shared" ref="R21" si="84">+IF(Q21="N/A","N/A",Q21-(Q21*$C$1))</f>
        <v>184340.05444286048</v>
      </c>
    </row>
    <row r="22" spans="1:18" s="35" customFormat="1" ht="60" x14ac:dyDescent="0.2">
      <c r="A22" s="50">
        <v>16</v>
      </c>
      <c r="B22" s="34" t="s">
        <v>73</v>
      </c>
      <c r="C22" s="81">
        <v>376032.80000000005</v>
      </c>
      <c r="D22" s="81">
        <f t="shared" si="0"/>
        <v>289620.10164711263</v>
      </c>
      <c r="E22" s="81">
        <v>502400</v>
      </c>
      <c r="F22" s="81">
        <f t="shared" si="0"/>
        <v>386947.99780101469</v>
      </c>
      <c r="G22" s="53" t="s">
        <v>51</v>
      </c>
      <c r="H22" s="53" t="str">
        <f t="shared" ref="H22" si="85">+IF(G22="N/A","N/A",G22-(G22*$C$1))</f>
        <v>N/A</v>
      </c>
      <c r="I22" s="53" t="s">
        <v>51</v>
      </c>
      <c r="J22" s="53" t="str">
        <f t="shared" ref="J22" si="86">+IF(I22="N/A","N/A",I22-(I22*$C$1))</f>
        <v>N/A</v>
      </c>
      <c r="K22" s="81">
        <v>506443.2</v>
      </c>
      <c r="L22" s="81">
        <f t="shared" ref="L22" si="87">+IF(K22="N/A","N/A",K22-(K22*$C$1))</f>
        <v>390062.06656038779</v>
      </c>
      <c r="M22" s="53" t="s">
        <v>51</v>
      </c>
      <c r="N22" s="53" t="str">
        <f t="shared" ref="N22" si="88">+IF(M22="N/A","N/A",M22-(M22*$C$1))</f>
        <v>N/A</v>
      </c>
      <c r="O22" s="53" t="s">
        <v>51</v>
      </c>
      <c r="P22" s="53" t="str">
        <f t="shared" ref="P22" si="89">+IF(O22="N/A","N/A",O22-(O22*$C$1))</f>
        <v>N/A</v>
      </c>
      <c r="Q22" s="81">
        <v>406098.4</v>
      </c>
      <c r="R22" s="81">
        <f t="shared" ref="R22" si="90">+IF(Q22="N/A","N/A",Q22-(Q22*$C$1))</f>
        <v>312776.59791042114</v>
      </c>
    </row>
    <row r="23" spans="1:18" s="35" customFormat="1" x14ac:dyDescent="0.2">
      <c r="A23" s="50">
        <v>17</v>
      </c>
      <c r="B23" s="34" t="s">
        <v>44</v>
      </c>
      <c r="C23" s="81">
        <v>126290.7</v>
      </c>
      <c r="D23" s="81">
        <f t="shared" si="0"/>
        <v>97268.975927326042</v>
      </c>
      <c r="E23" s="81">
        <v>135244.80000000002</v>
      </c>
      <c r="F23" s="81">
        <f t="shared" si="0"/>
        <v>104165.4151532617</v>
      </c>
      <c r="G23" s="81">
        <v>150717.6</v>
      </c>
      <c r="H23" s="81">
        <f t="shared" ref="H23" si="91">+IF(G23="N/A","N/A",G23-(G23*$C$1))</f>
        <v>116082.5508626079</v>
      </c>
      <c r="I23" s="81">
        <v>162664.20000000001</v>
      </c>
      <c r="J23" s="81">
        <f t="shared" ref="J23" si="92">+IF(I23="N/A","N/A",I23-(I23*$C$1))</f>
        <v>125283.81071636906</v>
      </c>
      <c r="K23" s="81">
        <v>188619.30000000002</v>
      </c>
      <c r="L23" s="81">
        <f t="shared" ref="L23" si="93">+IF(K23="N/A","N/A",K23-(K23*$C$1))</f>
        <v>145274.40382489836</v>
      </c>
      <c r="M23" s="81">
        <v>175325.4</v>
      </c>
      <c r="N23" s="81">
        <f t="shared" ref="N23" si="94">+IF(M23="N/A","N/A",M23-(M23*$C$1))</f>
        <v>135035.45480426354</v>
      </c>
      <c r="O23" s="81">
        <v>282759.3</v>
      </c>
      <c r="P23" s="81">
        <f t="shared" ref="P23" si="95">+IF(O23="N/A","N/A",O23-(O23*$C$1))</f>
        <v>217780.94147017604</v>
      </c>
      <c r="Q23" s="81">
        <v>132824.70000000001</v>
      </c>
      <c r="R23" s="81">
        <f t="shared" ref="R23" si="96">+IF(Q23="N/A","N/A",Q23-(Q23*$C$1))</f>
        <v>102301.45645605182</v>
      </c>
    </row>
    <row r="24" spans="1:18" s="35" customFormat="1" x14ac:dyDescent="0.2">
      <c r="A24" s="50">
        <v>18</v>
      </c>
      <c r="B24" s="34" t="s">
        <v>45</v>
      </c>
      <c r="C24" s="81">
        <v>104151.6</v>
      </c>
      <c r="D24" s="81">
        <f t="shared" si="0"/>
        <v>80217.462356234391</v>
      </c>
      <c r="E24" s="81">
        <v>142520.4</v>
      </c>
      <c r="F24" s="81">
        <f t="shared" si="0"/>
        <v>109769.07529020647</v>
      </c>
      <c r="G24" s="53" t="s">
        <v>51</v>
      </c>
      <c r="H24" s="53" t="str">
        <f t="shared" ref="H24" si="97">+IF(G24="N/A","N/A",G24-(G24*$C$1))</f>
        <v>N/A</v>
      </c>
      <c r="I24" s="53" t="s">
        <v>51</v>
      </c>
      <c r="J24" s="53" t="str">
        <f t="shared" ref="J24" si="98">+IF(I24="N/A","N/A",I24-(I24*$C$1))</f>
        <v>N/A</v>
      </c>
      <c r="K24" s="81">
        <v>135317.70000000001</v>
      </c>
      <c r="L24" s="81">
        <f t="shared" ref="L24" si="99">+IF(K24="N/A","N/A",K24-(K24*$C$1))</f>
        <v>104221.56266329292</v>
      </c>
      <c r="M24" s="53" t="s">
        <v>51</v>
      </c>
      <c r="N24" s="53" t="str">
        <f t="shared" ref="N24" si="100">+IF(M24="N/A","N/A",M24-(M24*$C$1))</f>
        <v>N/A</v>
      </c>
      <c r="O24" s="53" t="s">
        <v>51</v>
      </c>
      <c r="P24" s="53" t="str">
        <f t="shared" ref="P24" si="101">+IF(O24="N/A","N/A",O24-(O24*$C$1))</f>
        <v>N/A</v>
      </c>
      <c r="Q24" s="81">
        <v>111488.40000000001</v>
      </c>
      <c r="R24" s="81">
        <f t="shared" ref="R24" si="102">+IF(Q24="N/A","N/A",Q24-(Q24*$C$1))</f>
        <v>85868.258674439974</v>
      </c>
    </row>
    <row r="25" spans="1:18" s="35" customFormat="1" x14ac:dyDescent="0.2">
      <c r="A25" s="50">
        <v>19</v>
      </c>
      <c r="B25" s="34" t="s">
        <v>52</v>
      </c>
      <c r="C25" s="81">
        <v>111456.8</v>
      </c>
      <c r="D25" s="81">
        <f t="shared" si="0"/>
        <v>85843.920384769372</v>
      </c>
      <c r="E25" s="81">
        <v>122143.20000000001</v>
      </c>
      <c r="F25" s="81">
        <f t="shared" si="0"/>
        <v>94074.575408059114</v>
      </c>
      <c r="G25" s="81">
        <v>128196.8</v>
      </c>
      <c r="H25" s="81">
        <f t="shared" ref="H25" si="103">+IF(G25="N/A","N/A",G25-(G25*$C$1))</f>
        <v>98737.052317868467</v>
      </c>
      <c r="I25" s="81">
        <v>135737.60000000001</v>
      </c>
      <c r="J25" s="81">
        <f t="shared" ref="J25" si="104">+IF(I25="N/A","N/A",I25-(I25*$C$1))</f>
        <v>104544.9692402767</v>
      </c>
      <c r="K25" s="81">
        <v>148994.4</v>
      </c>
      <c r="L25" s="81">
        <f t="shared" ref="L25" si="105">+IF(K25="N/A","N/A",K25-(K25*$C$1))</f>
        <v>114755.34387651971</v>
      </c>
      <c r="M25" s="81">
        <v>138583.20000000001</v>
      </c>
      <c r="N25" s="81">
        <f t="shared" ref="N25" si="106">+IF(M25="N/A","N/A",M25-(M25*$C$1))</f>
        <v>106736.6476290955</v>
      </c>
      <c r="O25" s="81">
        <v>197345.6</v>
      </c>
      <c r="P25" s="81">
        <f t="shared" ref="P25" si="107">+IF(O25="N/A","N/A",O25-(O25*$C$1))</f>
        <v>151995.39170947438</v>
      </c>
      <c r="Q25" s="81">
        <v>116739.20000000001</v>
      </c>
      <c r="R25" s="81">
        <f t="shared" ref="R25" si="108">+IF(Q25="N/A","N/A",Q25-(Q25*$C$1))</f>
        <v>89912.419794769536</v>
      </c>
    </row>
    <row r="26" spans="1:18" s="35" customFormat="1" x14ac:dyDescent="0.2">
      <c r="A26" s="50">
        <v>20</v>
      </c>
      <c r="B26" s="34" t="s">
        <v>46</v>
      </c>
      <c r="C26" s="81">
        <v>121964.40000000001</v>
      </c>
      <c r="D26" s="81">
        <f t="shared" si="0"/>
        <v>93936.863819669728</v>
      </c>
      <c r="E26" s="81">
        <v>137906.1</v>
      </c>
      <c r="F26" s="81">
        <f t="shared" si="0"/>
        <v>106215.14585896996</v>
      </c>
      <c r="G26" s="53" t="s">
        <v>51</v>
      </c>
      <c r="H26" s="53" t="str">
        <f t="shared" ref="H26" si="109">+IF(G26="N/A","N/A",G26-(G26*$C$1))</f>
        <v>N/A</v>
      </c>
      <c r="I26" s="53" t="s">
        <v>51</v>
      </c>
      <c r="J26" s="53" t="str">
        <f t="shared" ref="J26" si="110">+IF(I26="N/A","N/A",I26-(I26*$C$1))</f>
        <v>N/A</v>
      </c>
      <c r="K26" s="81">
        <v>162424.80000000002</v>
      </c>
      <c r="L26" s="81">
        <f t="shared" ref="L26" si="111">+IF(K26="N/A","N/A",K26-(K26*$C$1))</f>
        <v>125099.42506614301</v>
      </c>
      <c r="M26" s="53" t="s">
        <v>51</v>
      </c>
      <c r="N26" s="53" t="str">
        <f t="shared" ref="N26" si="112">+IF(M26="N/A","N/A",M26-(M26*$C$1))</f>
        <v>N/A</v>
      </c>
      <c r="O26" s="53" t="s">
        <v>51</v>
      </c>
      <c r="P26" s="53" t="str">
        <f t="shared" ref="P26" si="113">+IF(O26="N/A","N/A",O26-(O26*$C$1))</f>
        <v>N/A</v>
      </c>
      <c r="Q26" s="81">
        <v>129519.90000000001</v>
      </c>
      <c r="R26" s="81">
        <f t="shared" ref="R26" si="114">+IF(Q26="N/A","N/A",Q26-(Q26*$C$1))</f>
        <v>99756.10266796904</v>
      </c>
    </row>
    <row r="27" spans="1:18" s="35" customFormat="1" x14ac:dyDescent="0.2">
      <c r="A27" s="50">
        <v>21</v>
      </c>
      <c r="B27" s="34" t="s">
        <v>47</v>
      </c>
      <c r="C27" s="81">
        <v>88376.8</v>
      </c>
      <c r="D27" s="81">
        <f t="shared" si="0"/>
        <v>68067.726536745045</v>
      </c>
      <c r="E27" s="81">
        <v>119064.8</v>
      </c>
      <c r="F27" s="81">
        <f t="shared" si="0"/>
        <v>91703.594682679643</v>
      </c>
      <c r="G27" s="53" t="s">
        <v>51</v>
      </c>
      <c r="H27" s="53" t="str">
        <f t="shared" ref="H27" si="115">+IF(G27="N/A","N/A",G27-(G27*$C$1))</f>
        <v>N/A</v>
      </c>
      <c r="I27" s="53" t="s">
        <v>51</v>
      </c>
      <c r="J27" s="53" t="str">
        <f t="shared" ref="J27" si="116">+IF(I27="N/A","N/A",I27-(I27*$C$1))</f>
        <v>N/A</v>
      </c>
      <c r="K27" s="81">
        <v>117683.20000000001</v>
      </c>
      <c r="L27" s="81">
        <f t="shared" ref="L27" si="117">+IF(K27="N/A","N/A",K27-(K27*$C$1))</f>
        <v>90639.487688726862</v>
      </c>
      <c r="M27" s="53" t="s">
        <v>51</v>
      </c>
      <c r="N27" s="53" t="str">
        <f t="shared" ref="N27" si="118">+IF(M27="N/A","N/A",M27-(M27*$C$1))</f>
        <v>N/A</v>
      </c>
      <c r="O27" s="53" t="s">
        <v>51</v>
      </c>
      <c r="P27" s="53" t="str">
        <f t="shared" ref="P27" si="119">+IF(O27="N/A","N/A",O27-(O27*$C$1))</f>
        <v>N/A</v>
      </c>
      <c r="Q27" s="81">
        <v>98621.6</v>
      </c>
      <c r="R27" s="81">
        <f t="shared" ref="R27" si="120">+IF(Q27="N/A","N/A",Q27-(Q27*$C$1))</f>
        <v>75958.261663878482</v>
      </c>
    </row>
    <row r="28" spans="1:18" s="35" customFormat="1" x14ac:dyDescent="0.2">
      <c r="A28" s="50">
        <v>22</v>
      </c>
      <c r="B28" s="34" t="s">
        <v>48</v>
      </c>
      <c r="C28" s="81">
        <v>89910.400000000009</v>
      </c>
      <c r="D28" s="81">
        <f t="shared" si="0"/>
        <v>69248.90378480962</v>
      </c>
      <c r="E28" s="81">
        <v>102080.8</v>
      </c>
      <c r="F28" s="81">
        <f t="shared" si="0"/>
        <v>78622.534183769545</v>
      </c>
      <c r="G28" s="53" t="s">
        <v>51</v>
      </c>
      <c r="H28" s="53" t="str">
        <f t="shared" ref="H28" si="121">+IF(G28="N/A","N/A",G28-(G28*$C$1))</f>
        <v>N/A</v>
      </c>
      <c r="I28" s="53" t="s">
        <v>51</v>
      </c>
      <c r="J28" s="53" t="str">
        <f t="shared" ref="J28" si="122">+IF(I28="N/A","N/A",I28-(I28*$C$1))</f>
        <v>N/A</v>
      </c>
      <c r="K28" s="81">
        <v>121397.6</v>
      </c>
      <c r="L28" s="81">
        <f t="shared" ref="L28" si="123">+IF(K28="N/A","N/A",K28-(K28*$C$1))</f>
        <v>93500.31500367925</v>
      </c>
      <c r="M28" s="53" t="s">
        <v>51</v>
      </c>
      <c r="N28" s="53" t="str">
        <f t="shared" ref="N28" si="124">+IF(M28="N/A","N/A",M28-(M28*$C$1))</f>
        <v>N/A</v>
      </c>
      <c r="O28" s="53" t="s">
        <v>51</v>
      </c>
      <c r="P28" s="53" t="str">
        <f t="shared" ref="P28" si="125">+IF(O28="N/A","N/A",O28-(O28*$C$1))</f>
        <v>N/A</v>
      </c>
      <c r="Q28" s="81">
        <v>97108.800000000003</v>
      </c>
      <c r="R28" s="81">
        <f t="shared" ref="R28" si="126">+IF(Q28="N/A","N/A",Q28-(Q28*$C$1))</f>
        <v>74793.104555850266</v>
      </c>
    </row>
    <row r="29" spans="1:18" s="35" customFormat="1" x14ac:dyDescent="0.2">
      <c r="A29" s="50">
        <v>23</v>
      </c>
      <c r="B29" s="34" t="s">
        <v>49</v>
      </c>
      <c r="C29" s="81">
        <v>90787.200000000012</v>
      </c>
      <c r="D29" s="81">
        <f t="shared" si="0"/>
        <v>69924.214303264889</v>
      </c>
      <c r="E29" s="81">
        <v>132785.60000000001</v>
      </c>
      <c r="F29" s="81">
        <f t="shared" si="0"/>
        <v>102271.34167357965</v>
      </c>
      <c r="G29" s="53" t="s">
        <v>51</v>
      </c>
      <c r="H29" s="53" t="str">
        <f t="shared" ref="H29" si="127">+IF(G29="N/A","N/A",G29-(G29*$C$1))</f>
        <v>N/A</v>
      </c>
      <c r="I29" s="53" t="s">
        <v>51</v>
      </c>
      <c r="J29" s="53" t="str">
        <f t="shared" ref="J29" si="128">+IF(I29="N/A","N/A",I29-(I29*$C$1))</f>
        <v>N/A</v>
      </c>
      <c r="K29" s="81">
        <v>128157.6</v>
      </c>
      <c r="L29" s="81">
        <f t="shared" ref="L29" si="129">+IF(K29="N/A","N/A",K29-(K29*$C$1))</f>
        <v>98706.86051549227</v>
      </c>
      <c r="M29" s="53" t="s">
        <v>51</v>
      </c>
      <c r="N29" s="53" t="str">
        <f t="shared" ref="N29" si="130">+IF(M29="N/A","N/A",M29-(M29*$C$1))</f>
        <v>N/A</v>
      </c>
      <c r="O29" s="53" t="s">
        <v>51</v>
      </c>
      <c r="P29" s="53" t="str">
        <f t="shared" ref="P29" si="131">+IF(O29="N/A","N/A",O29-(O29*$C$1))</f>
        <v>N/A</v>
      </c>
      <c r="Q29" s="81">
        <v>100087.20000000001</v>
      </c>
      <c r="R29" s="81">
        <f t="shared" ref="R29" si="132">+IF(Q29="N/A","N/A",Q29-(Q29*$C$1))</f>
        <v>77087.065377208841</v>
      </c>
    </row>
    <row r="30" spans="1:18" s="35" customFormat="1" ht="24" x14ac:dyDescent="0.2">
      <c r="A30" s="50">
        <v>24</v>
      </c>
      <c r="B30" s="34" t="s">
        <v>50</v>
      </c>
      <c r="C30" s="81">
        <v>65436</v>
      </c>
      <c r="D30" s="81">
        <f t="shared" si="0"/>
        <v>50398.744395117828</v>
      </c>
      <c r="E30" s="81">
        <v>82096</v>
      </c>
      <c r="F30" s="81">
        <f t="shared" si="0"/>
        <v>63230.260405000197</v>
      </c>
      <c r="G30" s="53" t="s">
        <v>51</v>
      </c>
      <c r="H30" s="53" t="str">
        <f t="shared" ref="H30" si="133">+IF(G30="N/A","N/A",G30-(G30*$C$1))</f>
        <v>N/A</v>
      </c>
      <c r="I30" s="53" t="s">
        <v>51</v>
      </c>
      <c r="J30" s="53" t="str">
        <f t="shared" ref="J30" si="134">+IF(I30="N/A","N/A",I30-(I30*$C$1))</f>
        <v>N/A</v>
      </c>
      <c r="K30" s="81">
        <v>89876.800000000003</v>
      </c>
      <c r="L30" s="81">
        <f t="shared" ref="L30" si="135">+IF(K30="N/A","N/A",K30-(K30*$C$1))</f>
        <v>69223.025097058591</v>
      </c>
      <c r="M30" s="53" t="s">
        <v>51</v>
      </c>
      <c r="N30" s="53" t="str">
        <f t="shared" ref="N30" si="136">+IF(M30="N/A","N/A",M30-(M30*$C$1))</f>
        <v>N/A</v>
      </c>
      <c r="O30" s="53" t="s">
        <v>51</v>
      </c>
      <c r="P30" s="53" t="str">
        <f t="shared" ref="P30" si="137">+IF(O30="N/A","N/A",O30-(O30*$C$1))</f>
        <v>N/A</v>
      </c>
      <c r="Q30" s="81">
        <v>74110.400000000009</v>
      </c>
      <c r="R30" s="81">
        <f t="shared" ref="R30" si="138">+IF(Q30="N/A","N/A",Q30-(Q30*$C$1))</f>
        <v>57079.758949507006</v>
      </c>
    </row>
    <row r="31" spans="1:18" s="35" customFormat="1" ht="24" x14ac:dyDescent="0.2">
      <c r="A31" s="50">
        <v>25</v>
      </c>
      <c r="B31" s="34" t="s">
        <v>153</v>
      </c>
      <c r="C31" s="81">
        <v>94992</v>
      </c>
      <c r="D31" s="81">
        <f t="shared" si="0"/>
        <v>73162.747227535801</v>
      </c>
      <c r="E31" s="81">
        <v>109390.40000000001</v>
      </c>
      <c r="F31" s="81">
        <f t="shared" si="0"/>
        <v>84252.381088081442</v>
      </c>
      <c r="G31" s="53" t="s">
        <v>51</v>
      </c>
      <c r="H31" s="53" t="str">
        <f t="shared" ref="H31" si="139">+IF(G31="N/A","N/A",G31-(G31*$C$1))</f>
        <v>N/A</v>
      </c>
      <c r="I31" s="53" t="s">
        <v>51</v>
      </c>
      <c r="J31" s="53" t="str">
        <f t="shared" ref="J31" si="140">+IF(I31="N/A","N/A",I31-(I31*$C$1))</f>
        <v>N/A</v>
      </c>
      <c r="K31" s="81">
        <v>127713.60000000001</v>
      </c>
      <c r="L31" s="81">
        <f t="shared" ref="L31" si="141">+IF(K31="N/A","N/A",K31-(K31*$C$1))</f>
        <v>98364.892141639459</v>
      </c>
      <c r="M31" s="53" t="s">
        <v>51</v>
      </c>
      <c r="N31" s="53" t="str">
        <f t="shared" ref="N31" si="142">+IF(M31="N/A","N/A",M31-(M31*$C$1))</f>
        <v>N/A</v>
      </c>
      <c r="O31" s="53" t="s">
        <v>51</v>
      </c>
      <c r="P31" s="53" t="str">
        <f t="shared" ref="P31" si="143">+IF(O31="N/A","N/A",O31-(O31*$C$1))</f>
        <v>N/A</v>
      </c>
      <c r="Q31" s="81">
        <v>106382.40000000001</v>
      </c>
      <c r="R31" s="81">
        <f t="shared" ref="R31" si="144">+IF(Q31="N/A","N/A",Q31-(Q31*$C$1))</f>
        <v>81935.622375132691</v>
      </c>
    </row>
    <row r="32" spans="1:18" s="35" customFormat="1" ht="24" x14ac:dyDescent="0.2">
      <c r="A32" s="50">
        <v>26</v>
      </c>
      <c r="B32" s="34" t="s">
        <v>74</v>
      </c>
      <c r="C32" s="81">
        <v>108381.6</v>
      </c>
      <c r="D32" s="81">
        <f t="shared" si="0"/>
        <v>83475.404296318578</v>
      </c>
      <c r="E32" s="81">
        <v>126910.40000000001</v>
      </c>
      <c r="F32" s="81">
        <f t="shared" si="0"/>
        <v>97746.268272543588</v>
      </c>
      <c r="G32" s="53" t="s">
        <v>51</v>
      </c>
      <c r="H32" s="53" t="str">
        <f t="shared" ref="H32" si="145">+IF(G32="N/A","N/A",G32-(G32*$C$1))</f>
        <v>N/A</v>
      </c>
      <c r="I32" s="53" t="s">
        <v>51</v>
      </c>
      <c r="J32" s="53" t="str">
        <f t="shared" ref="J32" si="146">+IF(I32="N/A","N/A",I32-(I32*$C$1))</f>
        <v>N/A</v>
      </c>
      <c r="K32" s="81">
        <v>133960.80000000002</v>
      </c>
      <c r="L32" s="81">
        <f t="shared" ref="L32" si="147">+IF(K32="N/A","N/A",K32-(K32*$C$1))</f>
        <v>103176.47958563331</v>
      </c>
      <c r="M32" s="53" t="s">
        <v>51</v>
      </c>
      <c r="N32" s="53" t="str">
        <f t="shared" ref="N32" si="148">+IF(M32="N/A","N/A",M32-(M32*$C$1))</f>
        <v>N/A</v>
      </c>
      <c r="O32" s="53" t="s">
        <v>51</v>
      </c>
      <c r="P32" s="53" t="str">
        <f t="shared" ref="P32" si="149">+IF(O32="N/A","N/A",O32-(O32*$C$1))</f>
        <v>N/A</v>
      </c>
      <c r="Q32" s="81">
        <v>118497.60000000001</v>
      </c>
      <c r="R32" s="81">
        <f t="shared" ref="R32" si="150">+IF(Q32="N/A","N/A",Q32-(Q32*$C$1))</f>
        <v>91266.737787073085</v>
      </c>
    </row>
    <row r="33" spans="1:18" s="25" customFormat="1" ht="12.75" thickBot="1" x14ac:dyDescent="0.25">
      <c r="A33" s="23"/>
      <c r="B33" s="24" t="s">
        <v>1</v>
      </c>
      <c r="C33" s="44">
        <f>SUM(C7:C32)</f>
        <v>5251439.5999999996</v>
      </c>
      <c r="D33" s="44">
        <f t="shared" ref="D33:R33" si="151">SUM(D7:D32)</f>
        <v>4044653.7396356706</v>
      </c>
      <c r="E33" s="44">
        <f t="shared" si="151"/>
        <v>6046072.3999999994</v>
      </c>
      <c r="F33" s="44">
        <f t="shared" si="151"/>
        <v>4656679.1595142838</v>
      </c>
      <c r="G33" s="44">
        <f t="shared" si="151"/>
        <v>2708259.8</v>
      </c>
      <c r="H33" s="44">
        <f t="shared" si="151"/>
        <v>2085899.0985966888</v>
      </c>
      <c r="I33" s="44">
        <f t="shared" si="151"/>
        <v>2958930.5000000005</v>
      </c>
      <c r="J33" s="44">
        <f t="shared" si="151"/>
        <v>2278965.4311452131</v>
      </c>
      <c r="K33" s="44">
        <f t="shared" si="151"/>
        <v>6866537.7999999989</v>
      </c>
      <c r="L33" s="44">
        <f t="shared" si="151"/>
        <v>5288600.8231189968</v>
      </c>
      <c r="M33" s="44">
        <f t="shared" si="151"/>
        <v>3126164.3</v>
      </c>
      <c r="N33" s="44">
        <f t="shared" si="151"/>
        <v>2407768.743395722</v>
      </c>
      <c r="O33" s="44">
        <f t="shared" si="151"/>
        <v>4427339.3</v>
      </c>
      <c r="P33" s="44">
        <f t="shared" si="151"/>
        <v>3409932.4795397008</v>
      </c>
      <c r="Q33" s="44">
        <f t="shared" si="151"/>
        <v>5564245.0000000009</v>
      </c>
      <c r="R33" s="44">
        <f t="shared" si="151"/>
        <v>4285576.1584878732</v>
      </c>
    </row>
    <row r="35" spans="1:18" ht="15" x14ac:dyDescent="0.25">
      <c r="B35" s="4" t="s">
        <v>1</v>
      </c>
      <c r="C35" s="54">
        <f>+C33+E33+G33+I33+K33+M33+O33+Q33</f>
        <v>36948988.700000003</v>
      </c>
      <c r="D35" s="54">
        <f>+D33+F33+H33+J33+L33+N33+P33+R33</f>
        <v>28458075.633434147</v>
      </c>
      <c r="F35" s="54"/>
      <c r="H35" s="54"/>
      <c r="J35" s="54"/>
      <c r="L35" s="54"/>
      <c r="N35" s="54"/>
      <c r="P35" s="54"/>
      <c r="R35" s="54"/>
    </row>
    <row r="36" spans="1:18" x14ac:dyDescent="0.2"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R36" s="22"/>
    </row>
    <row r="44" spans="1:18" x14ac:dyDescent="0.2">
      <c r="B44" s="87" t="s">
        <v>164</v>
      </c>
    </row>
    <row r="45" spans="1:18" x14ac:dyDescent="0.2">
      <c r="B45" s="87"/>
    </row>
    <row r="46" spans="1:18" x14ac:dyDescent="0.2">
      <c r="B46" s="87"/>
    </row>
    <row r="47" spans="1:18" x14ac:dyDescent="0.2">
      <c r="B47" s="87"/>
    </row>
    <row r="48" spans="1:18" x14ac:dyDescent="0.2">
      <c r="B48" s="87"/>
    </row>
    <row r="49" spans="2:2" x14ac:dyDescent="0.2">
      <c r="B49" s="87"/>
    </row>
    <row r="50" spans="2:2" x14ac:dyDescent="0.2">
      <c r="B50" s="87"/>
    </row>
    <row r="51" spans="2:2" x14ac:dyDescent="0.2">
      <c r="B51" s="87"/>
    </row>
    <row r="52" spans="2:2" x14ac:dyDescent="0.2">
      <c r="B52" s="87"/>
    </row>
    <row r="53" spans="2:2" x14ac:dyDescent="0.2">
      <c r="B53" s="87"/>
    </row>
    <row r="54" spans="2:2" x14ac:dyDescent="0.2">
      <c r="B54" s="87"/>
    </row>
    <row r="55" spans="2:2" x14ac:dyDescent="0.2">
      <c r="B55" s="87"/>
    </row>
    <row r="64" spans="2:2" ht="15" x14ac:dyDescent="0.25">
      <c r="B64"/>
    </row>
    <row r="65" spans="2:2" ht="15" x14ac:dyDescent="0.25">
      <c r="B65"/>
    </row>
    <row r="66" spans="2:2" ht="15" x14ac:dyDescent="0.25">
      <c r="B66"/>
    </row>
    <row r="67" spans="2:2" ht="15" x14ac:dyDescent="0.25">
      <c r="B67" t="s">
        <v>165</v>
      </c>
    </row>
    <row r="68" spans="2:2" ht="15" x14ac:dyDescent="0.25">
      <c r="B68" t="s">
        <v>166</v>
      </c>
    </row>
    <row r="69" spans="2:2" ht="15" x14ac:dyDescent="0.25">
      <c r="B69"/>
    </row>
  </sheetData>
  <sheetProtection algorithmName="SHA-512" hashValue="xWfcJPFRPsc8nYlgHR/o8CD3phv6WwJNUSVf6DG2O2QLeMdT84VMPl4QYP4TYEnfPT2uT6vpK4Loq2z/IdvZhQ==" saltValue="PP77bIZtBSZYsPXPatwhuA==" spinCount="100000" sheet="1" objects="1" scenarios="1" selectLockedCells="1" selectUnlockedCells="1"/>
  <autoFilter ref="A5:S5"/>
  <mergeCells count="12">
    <mergeCell ref="R5:R6"/>
    <mergeCell ref="B44:B55"/>
    <mergeCell ref="H5:H6"/>
    <mergeCell ref="J5:J6"/>
    <mergeCell ref="L5:L6"/>
    <mergeCell ref="N5:N6"/>
    <mergeCell ref="P5:P6"/>
    <mergeCell ref="A3:B3"/>
    <mergeCell ref="A4:B4"/>
    <mergeCell ref="A1:B2"/>
    <mergeCell ref="D5:D6"/>
    <mergeCell ref="F5:F6"/>
  </mergeCells>
  <pageMargins left="0.7" right="0.7" top="0.75" bottom="0.75" header="0.3" footer="0.3"/>
  <pageSetup paperSize="9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AP134"/>
  <sheetViews>
    <sheetView topLeftCell="A94" zoomScale="90" zoomScaleNormal="90" zoomScaleSheetLayoutView="100" workbookViewId="0">
      <selection activeCell="B129" sqref="B129:B134"/>
    </sheetView>
  </sheetViews>
  <sheetFormatPr baseColWidth="10" defaultRowHeight="15" x14ac:dyDescent="0.25"/>
  <cols>
    <col min="1" max="1" width="5.85546875" customWidth="1"/>
    <col min="2" max="2" width="46.28515625" style="32" customWidth="1"/>
    <col min="3" max="3" width="12.5703125" customWidth="1"/>
    <col min="4" max="4" width="1.7109375" customWidth="1"/>
    <col min="5" max="6" width="19.42578125" customWidth="1"/>
  </cols>
  <sheetData>
    <row r="2" spans="1:42" ht="30.75" customHeight="1" x14ac:dyDescent="0.25">
      <c r="A2" s="100" t="s">
        <v>88</v>
      </c>
      <c r="B2" s="100"/>
      <c r="C2" s="100"/>
      <c r="G2" s="78">
        <v>0.22980095979097401</v>
      </c>
    </row>
    <row r="3" spans="1:42" ht="15.75" customHeight="1" thickBot="1" x14ac:dyDescent="0.35">
      <c r="A3" s="39"/>
      <c r="B3" s="40"/>
      <c r="C3" s="39"/>
    </row>
    <row r="4" spans="1:42" ht="18.75" customHeight="1" thickBot="1" x14ac:dyDescent="0.3">
      <c r="A4" s="104" t="s">
        <v>3</v>
      </c>
      <c r="B4" s="105"/>
      <c r="C4" s="105"/>
    </row>
    <row r="5" spans="1:42" ht="27.75" customHeight="1" thickBot="1" x14ac:dyDescent="0.3">
      <c r="A5" s="106" t="s">
        <v>87</v>
      </c>
      <c r="B5" s="107"/>
      <c r="C5" s="107"/>
      <c r="E5" s="75"/>
      <c r="F5" s="75"/>
    </row>
    <row r="6" spans="1:42" ht="52.5" customHeight="1" x14ac:dyDescent="0.25">
      <c r="E6" s="60" t="s">
        <v>158</v>
      </c>
      <c r="F6" s="79" t="s">
        <v>160</v>
      </c>
    </row>
    <row r="7" spans="1:42" s="30" customFormat="1" ht="48.75" customHeight="1" x14ac:dyDescent="0.25">
      <c r="A7" s="33" t="s">
        <v>152</v>
      </c>
      <c r="B7" s="3" t="s">
        <v>2</v>
      </c>
      <c r="C7" s="3" t="s">
        <v>4</v>
      </c>
      <c r="D7"/>
      <c r="E7" s="52" t="s">
        <v>75</v>
      </c>
      <c r="F7" s="52" t="s">
        <v>75</v>
      </c>
    </row>
    <row r="8" spans="1:42" s="30" customFormat="1" x14ac:dyDescent="0.2">
      <c r="A8" s="36">
        <v>1</v>
      </c>
      <c r="B8" s="37" t="s">
        <v>90</v>
      </c>
      <c r="C8" s="36" t="s">
        <v>5</v>
      </c>
      <c r="D8" s="71"/>
      <c r="E8" s="70">
        <v>13200</v>
      </c>
      <c r="F8" s="55">
        <f>+E8-(E8*$G$2)</f>
        <v>10166.627330759144</v>
      </c>
    </row>
    <row r="9" spans="1:42" s="30" customFormat="1" x14ac:dyDescent="0.2">
      <c r="A9" s="36">
        <v>2</v>
      </c>
      <c r="B9" s="37" t="s">
        <v>33</v>
      </c>
      <c r="C9" s="36" t="s">
        <v>5</v>
      </c>
      <c r="D9" s="71"/>
      <c r="E9" s="70">
        <v>15207.2</v>
      </c>
      <c r="F9" s="55">
        <f t="shared" ref="F9:F72" si="0">+E9-(E9*$G$2)</f>
        <v>11712.5708442667</v>
      </c>
    </row>
    <row r="10" spans="1:42" s="31" customFormat="1" x14ac:dyDescent="0.2">
      <c r="A10" s="36">
        <v>3</v>
      </c>
      <c r="B10" s="37" t="s">
        <v>34</v>
      </c>
      <c r="C10" s="36" t="s">
        <v>5</v>
      </c>
      <c r="D10" s="71"/>
      <c r="E10" s="70">
        <v>16173.6</v>
      </c>
      <c r="F10" s="55">
        <f t="shared" si="0"/>
        <v>12456.891196724704</v>
      </c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</row>
    <row r="11" spans="1:42" s="31" customFormat="1" x14ac:dyDescent="0.2">
      <c r="A11" s="36">
        <v>4</v>
      </c>
      <c r="B11" s="37" t="s">
        <v>6</v>
      </c>
      <c r="C11" s="36" t="s">
        <v>5</v>
      </c>
      <c r="D11" s="71"/>
      <c r="E11" s="70">
        <v>26542.400000000001</v>
      </c>
      <c r="F11" s="55">
        <f t="shared" si="0"/>
        <v>20442.931004844053</v>
      </c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</row>
    <row r="12" spans="1:42" s="31" customFormat="1" x14ac:dyDescent="0.2">
      <c r="A12" s="36">
        <v>5</v>
      </c>
      <c r="B12" s="37" t="s">
        <v>24</v>
      </c>
      <c r="C12" s="36" t="s">
        <v>5</v>
      </c>
      <c r="D12" s="71"/>
      <c r="E12" s="70">
        <v>29240.800000000003</v>
      </c>
      <c r="F12" s="55">
        <f t="shared" si="0"/>
        <v>22521.236094944092</v>
      </c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</row>
    <row r="13" spans="1:42" s="31" customFormat="1" x14ac:dyDescent="0.2">
      <c r="A13" s="36">
        <v>6</v>
      </c>
      <c r="B13" s="37" t="s">
        <v>25</v>
      </c>
      <c r="C13" s="36" t="s">
        <v>5</v>
      </c>
      <c r="D13" s="71"/>
      <c r="E13" s="70">
        <v>30720</v>
      </c>
      <c r="F13" s="55">
        <f t="shared" si="0"/>
        <v>23660.514515221279</v>
      </c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</row>
    <row r="14" spans="1:42" s="31" customFormat="1" x14ac:dyDescent="0.2">
      <c r="A14" s="36">
        <v>7</v>
      </c>
      <c r="B14" s="37" t="s">
        <v>26</v>
      </c>
      <c r="C14" s="36" t="s">
        <v>5</v>
      </c>
      <c r="D14" s="71"/>
      <c r="E14" s="70">
        <v>32381.600000000002</v>
      </c>
      <c r="F14" s="55">
        <f t="shared" si="0"/>
        <v>24940.277240432599</v>
      </c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</row>
    <row r="15" spans="1:42" s="31" customFormat="1" x14ac:dyDescent="0.2">
      <c r="A15" s="36">
        <v>8</v>
      </c>
      <c r="B15" s="37" t="s">
        <v>27</v>
      </c>
      <c r="C15" s="36" t="s">
        <v>5</v>
      </c>
      <c r="D15" s="71"/>
      <c r="E15" s="70">
        <v>35169.599999999999</v>
      </c>
      <c r="F15" s="55">
        <f t="shared" si="0"/>
        <v>27087.592164535359</v>
      </c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</row>
    <row r="16" spans="1:42" s="31" customFormat="1" x14ac:dyDescent="0.2">
      <c r="A16" s="36">
        <v>9</v>
      </c>
      <c r="B16" s="37" t="s">
        <v>7</v>
      </c>
      <c r="C16" s="36" t="s">
        <v>5</v>
      </c>
      <c r="D16" s="71"/>
      <c r="E16" s="70">
        <v>13161.6</v>
      </c>
      <c r="F16" s="55">
        <f t="shared" si="0"/>
        <v>10137.051687615116</v>
      </c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</row>
    <row r="17" spans="1:42" s="31" customFormat="1" x14ac:dyDescent="0.2">
      <c r="A17" s="36">
        <v>10</v>
      </c>
      <c r="B17" s="37" t="s">
        <v>35</v>
      </c>
      <c r="C17" s="36" t="s">
        <v>5</v>
      </c>
      <c r="D17" s="71"/>
      <c r="E17" s="70">
        <v>37590.400000000001</v>
      </c>
      <c r="F17" s="55">
        <f t="shared" si="0"/>
        <v>28952.090001073371</v>
      </c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</row>
    <row r="18" spans="1:42" s="31" customFormat="1" x14ac:dyDescent="0.2">
      <c r="A18" s="36">
        <v>11</v>
      </c>
      <c r="B18" s="37" t="s">
        <v>28</v>
      </c>
      <c r="C18" s="36" t="s">
        <v>5</v>
      </c>
      <c r="D18" s="71"/>
      <c r="E18" s="70">
        <v>38659.200000000004</v>
      </c>
      <c r="F18" s="55">
        <f t="shared" si="0"/>
        <v>29775.278735248779</v>
      </c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</row>
    <row r="19" spans="1:42" s="31" customFormat="1" x14ac:dyDescent="0.2">
      <c r="A19" s="36">
        <v>12</v>
      </c>
      <c r="B19" s="37" t="s">
        <v>29</v>
      </c>
      <c r="C19" s="36" t="s">
        <v>5</v>
      </c>
      <c r="D19" s="71"/>
      <c r="E19" s="70">
        <v>40149.600000000006</v>
      </c>
      <c r="F19" s="55">
        <f t="shared" si="0"/>
        <v>30923.183384776312</v>
      </c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</row>
    <row r="20" spans="1:42" s="31" customFormat="1" x14ac:dyDescent="0.2">
      <c r="A20" s="36">
        <v>13</v>
      </c>
      <c r="B20" s="37" t="s">
        <v>8</v>
      </c>
      <c r="C20" s="36" t="s">
        <v>5</v>
      </c>
      <c r="D20" s="71"/>
      <c r="E20" s="70">
        <v>20371.2</v>
      </c>
      <c r="F20" s="55">
        <f t="shared" si="0"/>
        <v>15689.878687906112</v>
      </c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</row>
    <row r="21" spans="1:42" s="31" customFormat="1" x14ac:dyDescent="0.2">
      <c r="A21" s="36">
        <v>14</v>
      </c>
      <c r="B21" s="37" t="s">
        <v>30</v>
      </c>
      <c r="C21" s="36" t="s">
        <v>5</v>
      </c>
      <c r="D21" s="71"/>
      <c r="E21" s="70">
        <v>42345.600000000006</v>
      </c>
      <c r="F21" s="55">
        <f t="shared" si="0"/>
        <v>32614.540477075338</v>
      </c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</row>
    <row r="22" spans="1:42" s="31" customFormat="1" x14ac:dyDescent="0.2">
      <c r="A22" s="36">
        <v>15</v>
      </c>
      <c r="B22" s="37" t="s">
        <v>36</v>
      </c>
      <c r="C22" s="36" t="s">
        <v>5</v>
      </c>
      <c r="D22" s="71"/>
      <c r="E22" s="70">
        <v>33647.200000000004</v>
      </c>
      <c r="F22" s="55">
        <f t="shared" si="0"/>
        <v>25915.041145721145</v>
      </c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</row>
    <row r="23" spans="1:42" s="31" customFormat="1" x14ac:dyDescent="0.2">
      <c r="A23" s="36">
        <v>16</v>
      </c>
      <c r="B23" s="37" t="s">
        <v>31</v>
      </c>
      <c r="C23" s="36" t="s">
        <v>5</v>
      </c>
      <c r="D23" s="71"/>
      <c r="E23" s="70">
        <v>35470.400000000001</v>
      </c>
      <c r="F23" s="55">
        <f t="shared" si="0"/>
        <v>27319.268035830239</v>
      </c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</row>
    <row r="24" spans="1:42" s="31" customFormat="1" x14ac:dyDescent="0.2">
      <c r="A24" s="36">
        <v>17</v>
      </c>
      <c r="B24" s="38" t="s">
        <v>91</v>
      </c>
      <c r="C24" s="36" t="s">
        <v>5</v>
      </c>
      <c r="D24" s="71"/>
      <c r="E24" s="70">
        <v>45956</v>
      </c>
      <c r="F24" s="55">
        <f t="shared" si="0"/>
        <v>35395.267091845999</v>
      </c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</row>
    <row r="25" spans="1:42" s="30" customFormat="1" ht="12" x14ac:dyDescent="0.2">
      <c r="A25" s="36">
        <v>18</v>
      </c>
      <c r="B25" s="38" t="s">
        <v>92</v>
      </c>
      <c r="C25" s="36" t="s">
        <v>5</v>
      </c>
      <c r="D25" s="72"/>
      <c r="E25" s="70">
        <v>84641.600000000006</v>
      </c>
      <c r="F25" s="55">
        <f t="shared" si="0"/>
        <v>65190.879081756299</v>
      </c>
    </row>
    <row r="26" spans="1:42" s="30" customFormat="1" ht="12" x14ac:dyDescent="0.2">
      <c r="A26" s="36">
        <v>19</v>
      </c>
      <c r="B26" s="37" t="s">
        <v>9</v>
      </c>
      <c r="C26" s="36" t="s">
        <v>5</v>
      </c>
      <c r="D26" s="72"/>
      <c r="E26" s="70">
        <v>67860</v>
      </c>
      <c r="F26" s="55">
        <f t="shared" si="0"/>
        <v>52265.706868584501</v>
      </c>
    </row>
    <row r="27" spans="1:42" s="30" customFormat="1" ht="12" x14ac:dyDescent="0.2">
      <c r="A27" s="36">
        <v>20</v>
      </c>
      <c r="B27" s="37" t="s">
        <v>10</v>
      </c>
      <c r="C27" s="36" t="s">
        <v>5</v>
      </c>
      <c r="D27" s="72"/>
      <c r="E27" s="70">
        <v>69944.800000000003</v>
      </c>
      <c r="F27" s="55">
        <f t="shared" si="0"/>
        <v>53871.417827612284</v>
      </c>
    </row>
    <row r="28" spans="1:42" s="30" customFormat="1" ht="12" x14ac:dyDescent="0.2">
      <c r="A28" s="36">
        <v>21</v>
      </c>
      <c r="B28" s="37" t="s">
        <v>11</v>
      </c>
      <c r="C28" s="36" t="s">
        <v>5</v>
      </c>
      <c r="D28" s="72"/>
      <c r="E28" s="70">
        <v>82879.200000000012</v>
      </c>
      <c r="F28" s="55">
        <f t="shared" si="0"/>
        <v>63833.480293291912</v>
      </c>
    </row>
    <row r="29" spans="1:42" s="30" customFormat="1" ht="12" x14ac:dyDescent="0.2">
      <c r="A29" s="36">
        <v>22</v>
      </c>
      <c r="B29" s="37" t="s">
        <v>12</v>
      </c>
      <c r="C29" s="36" t="s">
        <v>5</v>
      </c>
      <c r="D29" s="72"/>
      <c r="E29" s="70">
        <v>82934.400000000009</v>
      </c>
      <c r="F29" s="55">
        <f t="shared" si="0"/>
        <v>63875.99528031145</v>
      </c>
    </row>
    <row r="30" spans="1:42" s="30" customFormat="1" ht="12" x14ac:dyDescent="0.2">
      <c r="A30" s="36">
        <v>23</v>
      </c>
      <c r="B30" s="37" t="s">
        <v>13</v>
      </c>
      <c r="C30" s="36" t="s">
        <v>5</v>
      </c>
      <c r="D30" s="72"/>
      <c r="E30" s="70">
        <v>93274.400000000009</v>
      </c>
      <c r="F30" s="55">
        <f t="shared" si="0"/>
        <v>71839.853356072781</v>
      </c>
    </row>
    <row r="31" spans="1:42" s="30" customFormat="1" ht="12" x14ac:dyDescent="0.2">
      <c r="A31" s="36">
        <v>24</v>
      </c>
      <c r="B31" s="37" t="s">
        <v>93</v>
      </c>
      <c r="C31" s="36" t="s">
        <v>5</v>
      </c>
      <c r="D31" s="72"/>
      <c r="E31" s="70">
        <v>97328</v>
      </c>
      <c r="F31" s="55">
        <f t="shared" si="0"/>
        <v>74961.932185464073</v>
      </c>
    </row>
    <row r="32" spans="1:42" s="30" customFormat="1" ht="12" x14ac:dyDescent="0.2">
      <c r="A32" s="36">
        <v>25</v>
      </c>
      <c r="B32" s="37" t="s">
        <v>14</v>
      </c>
      <c r="C32" s="36" t="s">
        <v>5</v>
      </c>
      <c r="D32" s="72"/>
      <c r="E32" s="70">
        <v>98738.400000000009</v>
      </c>
      <c r="F32" s="55">
        <f t="shared" si="0"/>
        <v>76048.220911774901</v>
      </c>
    </row>
    <row r="33" spans="1:6" s="30" customFormat="1" ht="12" x14ac:dyDescent="0.2">
      <c r="A33" s="36">
        <v>26</v>
      </c>
      <c r="B33" s="37" t="s">
        <v>15</v>
      </c>
      <c r="C33" s="36" t="s">
        <v>5</v>
      </c>
      <c r="D33" s="72"/>
      <c r="E33" s="70">
        <v>104664</v>
      </c>
      <c r="F33" s="55">
        <f t="shared" si="0"/>
        <v>80612.112344437497</v>
      </c>
    </row>
    <row r="34" spans="1:6" s="30" customFormat="1" ht="12" x14ac:dyDescent="0.2">
      <c r="A34" s="36">
        <v>27</v>
      </c>
      <c r="B34" s="37" t="s">
        <v>16</v>
      </c>
      <c r="C34" s="36" t="s">
        <v>5</v>
      </c>
      <c r="D34" s="72"/>
      <c r="E34" s="70">
        <v>118845.6</v>
      </c>
      <c r="F34" s="55">
        <f t="shared" si="0"/>
        <v>91534.767053065822</v>
      </c>
    </row>
    <row r="35" spans="1:6" s="30" customFormat="1" ht="12" x14ac:dyDescent="0.2">
      <c r="A35" s="36">
        <v>28</v>
      </c>
      <c r="B35" s="37" t="s">
        <v>17</v>
      </c>
      <c r="C35" s="36" t="s">
        <v>5</v>
      </c>
      <c r="D35" s="72"/>
      <c r="E35" s="70">
        <v>127475.20000000001</v>
      </c>
      <c r="F35" s="55">
        <f t="shared" si="0"/>
        <v>98181.27669045364</v>
      </c>
    </row>
    <row r="36" spans="1:6" s="30" customFormat="1" ht="12" x14ac:dyDescent="0.2">
      <c r="A36" s="36">
        <v>29</v>
      </c>
      <c r="B36" s="37" t="s">
        <v>18</v>
      </c>
      <c r="C36" s="36" t="s">
        <v>5</v>
      </c>
      <c r="D36" s="72"/>
      <c r="E36" s="70">
        <v>144388</v>
      </c>
      <c r="F36" s="55">
        <f t="shared" si="0"/>
        <v>111207.49901770084</v>
      </c>
    </row>
    <row r="37" spans="1:6" s="30" customFormat="1" ht="12" x14ac:dyDescent="0.2">
      <c r="A37" s="36">
        <v>30</v>
      </c>
      <c r="B37" s="37" t="s">
        <v>19</v>
      </c>
      <c r="C37" s="36" t="s">
        <v>5</v>
      </c>
      <c r="D37" s="72"/>
      <c r="E37" s="70">
        <v>136441.60000000001</v>
      </c>
      <c r="F37" s="55">
        <f t="shared" si="0"/>
        <v>105087.18936458384</v>
      </c>
    </row>
    <row r="38" spans="1:6" s="30" customFormat="1" ht="12" x14ac:dyDescent="0.2">
      <c r="A38" s="36">
        <v>31</v>
      </c>
      <c r="B38" s="37" t="s">
        <v>37</v>
      </c>
      <c r="C38" s="36" t="s">
        <v>5</v>
      </c>
      <c r="D38" s="72"/>
      <c r="E38" s="70">
        <v>71665.600000000006</v>
      </c>
      <c r="F38" s="55">
        <f t="shared" si="0"/>
        <v>55196.776336003983</v>
      </c>
    </row>
    <row r="39" spans="1:6" s="30" customFormat="1" ht="12" x14ac:dyDescent="0.2">
      <c r="A39" s="36">
        <v>32</v>
      </c>
      <c r="B39" s="37" t="s">
        <v>94</v>
      </c>
      <c r="C39" s="36" t="s">
        <v>5</v>
      </c>
      <c r="D39" s="72"/>
      <c r="E39" s="70">
        <v>71516</v>
      </c>
      <c r="F39" s="55">
        <f t="shared" si="0"/>
        <v>55081.554559588702</v>
      </c>
    </row>
    <row r="40" spans="1:6" s="30" customFormat="1" ht="12" x14ac:dyDescent="0.2">
      <c r="A40" s="36">
        <v>33</v>
      </c>
      <c r="B40" s="37" t="s">
        <v>38</v>
      </c>
      <c r="C40" s="36" t="s">
        <v>5</v>
      </c>
      <c r="D40" s="72"/>
      <c r="E40" s="70">
        <v>64505.600000000006</v>
      </c>
      <c r="F40" s="55">
        <f t="shared" si="0"/>
        <v>49682.151208107352</v>
      </c>
    </row>
    <row r="41" spans="1:6" s="30" customFormat="1" ht="12" x14ac:dyDescent="0.2">
      <c r="A41" s="36">
        <v>34</v>
      </c>
      <c r="B41" s="37" t="s">
        <v>39</v>
      </c>
      <c r="C41" s="36" t="s">
        <v>5</v>
      </c>
      <c r="D41" s="72"/>
      <c r="E41" s="70">
        <v>72366.400000000009</v>
      </c>
      <c r="F41" s="55">
        <f t="shared" si="0"/>
        <v>55736.531823382466</v>
      </c>
    </row>
    <row r="42" spans="1:6" s="30" customFormat="1" ht="12" x14ac:dyDescent="0.2">
      <c r="A42" s="36">
        <v>35</v>
      </c>
      <c r="B42" s="37" t="s">
        <v>40</v>
      </c>
      <c r="C42" s="36" t="s">
        <v>5</v>
      </c>
      <c r="D42" s="72"/>
      <c r="E42" s="70">
        <v>178634.40000000002</v>
      </c>
      <c r="F42" s="55">
        <f t="shared" si="0"/>
        <v>137584.04342831526</v>
      </c>
    </row>
    <row r="43" spans="1:6" s="30" customFormat="1" ht="12" x14ac:dyDescent="0.2">
      <c r="A43" s="36">
        <v>36</v>
      </c>
      <c r="B43" s="37" t="s">
        <v>41</v>
      </c>
      <c r="C43" s="36" t="s">
        <v>5</v>
      </c>
      <c r="D43" s="72"/>
      <c r="E43" s="70">
        <v>178084.80000000002</v>
      </c>
      <c r="F43" s="55">
        <f t="shared" si="0"/>
        <v>137160.74203581637</v>
      </c>
    </row>
    <row r="44" spans="1:6" s="30" customFormat="1" ht="12" x14ac:dyDescent="0.2">
      <c r="A44" s="36">
        <v>37</v>
      </c>
      <c r="B44" s="37" t="s">
        <v>20</v>
      </c>
      <c r="C44" s="36" t="s">
        <v>5</v>
      </c>
      <c r="D44" s="72"/>
      <c r="E44" s="70">
        <v>27311.200000000001</v>
      </c>
      <c r="F44" s="55">
        <f t="shared" si="0"/>
        <v>21035.060026956751</v>
      </c>
    </row>
    <row r="45" spans="1:6" s="30" customFormat="1" ht="12" x14ac:dyDescent="0.2">
      <c r="A45" s="36">
        <v>38</v>
      </c>
      <c r="B45" s="37" t="s">
        <v>21</v>
      </c>
      <c r="C45" s="36" t="s">
        <v>5</v>
      </c>
      <c r="D45" s="72"/>
      <c r="E45" s="70">
        <v>29724</v>
      </c>
      <c r="F45" s="55">
        <f t="shared" si="0"/>
        <v>22893.396271173089</v>
      </c>
    </row>
    <row r="46" spans="1:6" s="30" customFormat="1" ht="12" x14ac:dyDescent="0.2">
      <c r="A46" s="36">
        <v>39</v>
      </c>
      <c r="B46" s="37" t="s">
        <v>22</v>
      </c>
      <c r="C46" s="36" t="s">
        <v>5</v>
      </c>
      <c r="D46" s="72"/>
      <c r="E46" s="70">
        <v>25254.400000000001</v>
      </c>
      <c r="F46" s="55">
        <f t="shared" si="0"/>
        <v>19450.914641054827</v>
      </c>
    </row>
    <row r="47" spans="1:6" s="30" customFormat="1" ht="12" x14ac:dyDescent="0.2">
      <c r="A47" s="36">
        <v>40</v>
      </c>
      <c r="B47" s="38" t="s">
        <v>142</v>
      </c>
      <c r="C47" s="36" t="s">
        <v>5</v>
      </c>
      <c r="D47" s="72"/>
      <c r="E47" s="70">
        <v>24490.400000000001</v>
      </c>
      <c r="F47" s="55">
        <f t="shared" si="0"/>
        <v>18862.482574335132</v>
      </c>
    </row>
    <row r="48" spans="1:6" s="30" customFormat="1" ht="12" x14ac:dyDescent="0.2">
      <c r="A48" s="36">
        <v>41</v>
      </c>
      <c r="B48" s="38" t="s">
        <v>143</v>
      </c>
      <c r="C48" s="36" t="s">
        <v>5</v>
      </c>
      <c r="D48" s="72"/>
      <c r="E48" s="70">
        <v>24002.400000000001</v>
      </c>
      <c r="F48" s="55">
        <f t="shared" si="0"/>
        <v>18486.625442713128</v>
      </c>
    </row>
    <row r="49" spans="1:6" s="30" customFormat="1" ht="12" x14ac:dyDescent="0.2">
      <c r="A49" s="36">
        <v>42</v>
      </c>
      <c r="B49" s="38" t="s">
        <v>95</v>
      </c>
      <c r="C49" s="36" t="s">
        <v>5</v>
      </c>
      <c r="D49" s="72"/>
      <c r="E49" s="70">
        <v>84355.200000000012</v>
      </c>
      <c r="F49" s="55">
        <f t="shared" si="0"/>
        <v>64970.294076640435</v>
      </c>
    </row>
    <row r="50" spans="1:6" s="30" customFormat="1" ht="12" x14ac:dyDescent="0.2">
      <c r="A50" s="36">
        <v>43</v>
      </c>
      <c r="B50" s="38" t="s">
        <v>96</v>
      </c>
      <c r="C50" s="36" t="s">
        <v>5</v>
      </c>
      <c r="D50" s="72"/>
      <c r="E50" s="70">
        <v>48788</v>
      </c>
      <c r="F50" s="55">
        <f t="shared" si="0"/>
        <v>37576.470773717956</v>
      </c>
    </row>
    <row r="51" spans="1:6" s="30" customFormat="1" ht="12" x14ac:dyDescent="0.2">
      <c r="A51" s="36">
        <v>44</v>
      </c>
      <c r="B51" s="38" t="s">
        <v>97</v>
      </c>
      <c r="C51" s="36" t="s">
        <v>5</v>
      </c>
      <c r="D51" s="72"/>
      <c r="E51" s="70">
        <v>68448.800000000003</v>
      </c>
      <c r="F51" s="55">
        <f t="shared" si="0"/>
        <v>52719.200063459582</v>
      </c>
    </row>
    <row r="52" spans="1:6" s="30" customFormat="1" ht="12" x14ac:dyDescent="0.2">
      <c r="A52" s="36">
        <v>45</v>
      </c>
      <c r="B52" s="38" t="s">
        <v>98</v>
      </c>
      <c r="C52" s="36" t="s">
        <v>32</v>
      </c>
      <c r="D52" s="72"/>
      <c r="E52" s="70">
        <v>23074.400000000001</v>
      </c>
      <c r="F52" s="55">
        <f t="shared" si="0"/>
        <v>17771.88073339915</v>
      </c>
    </row>
    <row r="53" spans="1:6" s="30" customFormat="1" ht="12" x14ac:dyDescent="0.2">
      <c r="A53" s="36">
        <v>46</v>
      </c>
      <c r="B53" s="38" t="s">
        <v>99</v>
      </c>
      <c r="C53" s="36" t="s">
        <v>32</v>
      </c>
      <c r="D53" s="72"/>
      <c r="E53" s="70">
        <v>22031.200000000001</v>
      </c>
      <c r="F53" s="55">
        <f t="shared" si="0"/>
        <v>16968.409094653092</v>
      </c>
    </row>
    <row r="54" spans="1:6" s="30" customFormat="1" ht="24" x14ac:dyDescent="0.2">
      <c r="A54" s="36">
        <v>47</v>
      </c>
      <c r="B54" s="38" t="s">
        <v>100</v>
      </c>
      <c r="C54" s="36" t="s">
        <v>5</v>
      </c>
      <c r="D54" s="72"/>
      <c r="E54" s="70">
        <v>177459.20000000001</v>
      </c>
      <c r="F54" s="55">
        <f t="shared" si="0"/>
        <v>136678.90551626158</v>
      </c>
    </row>
    <row r="55" spans="1:6" s="30" customFormat="1" ht="36" x14ac:dyDescent="0.2">
      <c r="A55" s="36">
        <v>48</v>
      </c>
      <c r="B55" s="38" t="s">
        <v>101</v>
      </c>
      <c r="C55" s="36" t="s">
        <v>5</v>
      </c>
      <c r="D55" s="72"/>
      <c r="E55" s="70">
        <v>274772.8</v>
      </c>
      <c r="F55" s="55">
        <f t="shared" si="0"/>
        <v>211629.74683554666</v>
      </c>
    </row>
    <row r="56" spans="1:6" s="30" customFormat="1" ht="12" x14ac:dyDescent="0.2">
      <c r="A56" s="36">
        <v>49</v>
      </c>
      <c r="B56" s="37" t="s">
        <v>23</v>
      </c>
      <c r="C56" s="36" t="s">
        <v>5</v>
      </c>
      <c r="D56" s="72"/>
      <c r="E56" s="70">
        <v>14768.800000000001</v>
      </c>
      <c r="F56" s="55">
        <f t="shared" si="0"/>
        <v>11374.915585039063</v>
      </c>
    </row>
    <row r="57" spans="1:6" s="30" customFormat="1" ht="12" x14ac:dyDescent="0.2">
      <c r="A57" s="36">
        <v>50</v>
      </c>
      <c r="B57" s="37" t="s">
        <v>150</v>
      </c>
      <c r="C57" s="36" t="s">
        <v>5</v>
      </c>
      <c r="D57" s="72"/>
      <c r="E57" s="70">
        <v>572457.6</v>
      </c>
      <c r="F57" s="55">
        <f t="shared" si="0"/>
        <v>440906.29408036254</v>
      </c>
    </row>
    <row r="58" spans="1:6" s="30" customFormat="1" ht="12" x14ac:dyDescent="0.2">
      <c r="A58" s="36">
        <v>51</v>
      </c>
      <c r="B58" s="37" t="s">
        <v>151</v>
      </c>
      <c r="C58" s="36" t="s">
        <v>5</v>
      </c>
      <c r="D58" s="72"/>
      <c r="E58" s="70">
        <v>634452</v>
      </c>
      <c r="F58" s="55">
        <f t="shared" si="0"/>
        <v>488654.32145869697</v>
      </c>
    </row>
    <row r="59" spans="1:6" s="30" customFormat="1" ht="12" x14ac:dyDescent="0.2">
      <c r="A59" s="36">
        <v>52</v>
      </c>
      <c r="B59" s="37" t="s">
        <v>102</v>
      </c>
      <c r="C59" s="36" t="s">
        <v>32</v>
      </c>
      <c r="D59" s="72"/>
      <c r="E59" s="70">
        <v>30741.600000000002</v>
      </c>
      <c r="F59" s="55">
        <f t="shared" si="0"/>
        <v>23677.150814489796</v>
      </c>
    </row>
    <row r="60" spans="1:6" s="30" customFormat="1" ht="12" x14ac:dyDescent="0.2">
      <c r="A60" s="36">
        <v>53</v>
      </c>
      <c r="B60" s="37" t="s">
        <v>103</v>
      </c>
      <c r="C60" s="36" t="s">
        <v>32</v>
      </c>
      <c r="D60" s="72"/>
      <c r="E60" s="70">
        <v>20490.400000000001</v>
      </c>
      <c r="F60" s="55">
        <f t="shared" si="0"/>
        <v>15781.686413499028</v>
      </c>
    </row>
    <row r="61" spans="1:6" s="30" customFormat="1" ht="12" x14ac:dyDescent="0.2">
      <c r="A61" s="36">
        <v>54</v>
      </c>
      <c r="B61" s="37" t="s">
        <v>104</v>
      </c>
      <c r="C61" s="36" t="s">
        <v>32</v>
      </c>
      <c r="D61" s="72"/>
      <c r="E61" s="70">
        <v>45029.600000000006</v>
      </c>
      <c r="F61" s="55">
        <f t="shared" si="0"/>
        <v>34681.75470099636</v>
      </c>
    </row>
    <row r="62" spans="1:6" s="30" customFormat="1" ht="12" x14ac:dyDescent="0.2">
      <c r="A62" s="36">
        <v>55</v>
      </c>
      <c r="B62" s="37" t="s">
        <v>105</v>
      </c>
      <c r="C62" s="36" t="s">
        <v>32</v>
      </c>
      <c r="D62" s="72"/>
      <c r="E62" s="70">
        <v>30494.400000000001</v>
      </c>
      <c r="F62" s="55">
        <f t="shared" si="0"/>
        <v>23486.757611750123</v>
      </c>
    </row>
    <row r="63" spans="1:6" s="30" customFormat="1" ht="12" x14ac:dyDescent="0.2">
      <c r="A63" s="36">
        <v>56</v>
      </c>
      <c r="B63" s="37" t="s">
        <v>106</v>
      </c>
      <c r="C63" s="36" t="s">
        <v>32</v>
      </c>
      <c r="D63" s="72"/>
      <c r="E63" s="70">
        <v>49740.800000000003</v>
      </c>
      <c r="F63" s="55">
        <f t="shared" si="0"/>
        <v>38310.316419229122</v>
      </c>
    </row>
    <row r="64" spans="1:6" s="30" customFormat="1" ht="12" x14ac:dyDescent="0.2">
      <c r="A64" s="36">
        <v>57</v>
      </c>
      <c r="B64" s="37" t="s">
        <v>107</v>
      </c>
      <c r="C64" s="36" t="s">
        <v>32</v>
      </c>
      <c r="D64" s="72"/>
      <c r="E64" s="70">
        <v>66627.199999999997</v>
      </c>
      <c r="F64" s="55">
        <f t="shared" si="0"/>
        <v>51316.205491814813</v>
      </c>
    </row>
    <row r="65" spans="1:6" s="30" customFormat="1" ht="12" x14ac:dyDescent="0.2">
      <c r="A65" s="36">
        <v>58</v>
      </c>
      <c r="B65" s="37" t="s">
        <v>108</v>
      </c>
      <c r="C65" s="36" t="s">
        <v>32</v>
      </c>
      <c r="D65" s="72"/>
      <c r="E65" s="70">
        <v>87470.400000000009</v>
      </c>
      <c r="F65" s="55">
        <f t="shared" si="0"/>
        <v>67369.618126699599</v>
      </c>
    </row>
    <row r="66" spans="1:6" s="30" customFormat="1" ht="12" x14ac:dyDescent="0.2">
      <c r="A66" s="36">
        <v>59</v>
      </c>
      <c r="B66" s="37" t="s">
        <v>109</v>
      </c>
      <c r="C66" s="36" t="s">
        <v>32</v>
      </c>
      <c r="D66" s="72"/>
      <c r="E66" s="70">
        <v>41018.400000000001</v>
      </c>
      <c r="F66" s="55">
        <f t="shared" si="0"/>
        <v>31592.332310909915</v>
      </c>
    </row>
    <row r="67" spans="1:6" s="30" customFormat="1" ht="12" x14ac:dyDescent="0.2">
      <c r="A67" s="36">
        <v>60</v>
      </c>
      <c r="B67" s="37" t="s">
        <v>110</v>
      </c>
      <c r="C67" s="36" t="s">
        <v>32</v>
      </c>
      <c r="D67" s="72"/>
      <c r="E67" s="70">
        <v>62634.400000000001</v>
      </c>
      <c r="F67" s="55">
        <f t="shared" si="0"/>
        <v>48240.954764068221</v>
      </c>
    </row>
    <row r="68" spans="1:6" s="30" customFormat="1" ht="24" x14ac:dyDescent="0.2">
      <c r="A68" s="36">
        <v>61</v>
      </c>
      <c r="B68" s="37" t="s">
        <v>111</v>
      </c>
      <c r="C68" s="36" t="s">
        <v>5</v>
      </c>
      <c r="D68" s="72"/>
      <c r="E68" s="70">
        <v>247214.40000000002</v>
      </c>
      <c r="F68" s="55">
        <f t="shared" si="0"/>
        <v>190404.29360585025</v>
      </c>
    </row>
    <row r="69" spans="1:6" s="30" customFormat="1" ht="23.25" customHeight="1" x14ac:dyDescent="0.2">
      <c r="A69" s="36">
        <v>62</v>
      </c>
      <c r="B69" s="38" t="s">
        <v>112</v>
      </c>
      <c r="C69" s="36" t="s">
        <v>5</v>
      </c>
      <c r="D69" s="72"/>
      <c r="E69" s="70">
        <v>896682.6</v>
      </c>
      <c r="F69" s="55">
        <f t="shared" si="0"/>
        <v>690624.07789213397</v>
      </c>
    </row>
    <row r="70" spans="1:6" s="30" customFormat="1" ht="24" x14ac:dyDescent="0.2">
      <c r="A70" s="36">
        <v>63</v>
      </c>
      <c r="B70" s="38" t="s">
        <v>113</v>
      </c>
      <c r="C70" s="36" t="s">
        <v>5</v>
      </c>
      <c r="D70" s="72"/>
      <c r="E70" s="70">
        <v>948920.4</v>
      </c>
      <c r="F70" s="55">
        <f t="shared" si="0"/>
        <v>730857.58131476503</v>
      </c>
    </row>
    <row r="71" spans="1:6" s="30" customFormat="1" ht="24" x14ac:dyDescent="0.2">
      <c r="A71" s="36">
        <v>64</v>
      </c>
      <c r="B71" s="38" t="s">
        <v>114</v>
      </c>
      <c r="C71" s="36" t="s">
        <v>5</v>
      </c>
      <c r="D71" s="72"/>
      <c r="E71" s="70">
        <v>1075039.2</v>
      </c>
      <c r="F71" s="55">
        <f t="shared" si="0"/>
        <v>827994.16002707905</v>
      </c>
    </row>
    <row r="72" spans="1:6" s="30" customFormat="1" ht="24" x14ac:dyDescent="0.2">
      <c r="A72" s="36">
        <v>65</v>
      </c>
      <c r="B72" s="38" t="s">
        <v>115</v>
      </c>
      <c r="C72" s="36" t="s">
        <v>5</v>
      </c>
      <c r="D72" s="72"/>
      <c r="E72" s="70">
        <v>1148687.1000000001</v>
      </c>
      <c r="F72" s="55">
        <f t="shared" si="0"/>
        <v>884717.70192048955</v>
      </c>
    </row>
    <row r="73" spans="1:6" s="30" customFormat="1" ht="24" x14ac:dyDescent="0.2">
      <c r="A73" s="36">
        <v>66</v>
      </c>
      <c r="B73" s="38" t="s">
        <v>116</v>
      </c>
      <c r="C73" s="36" t="s">
        <v>5</v>
      </c>
      <c r="D73" s="72"/>
      <c r="E73" s="70">
        <v>1282149.9000000001</v>
      </c>
      <c r="F73" s="55">
        <f t="shared" ref="F73:F98" si="1">+E73-(E73*$G$2)</f>
        <v>987510.62238409882</v>
      </c>
    </row>
    <row r="74" spans="1:6" s="30" customFormat="1" ht="24.75" customHeight="1" x14ac:dyDescent="0.2">
      <c r="A74" s="36">
        <v>67</v>
      </c>
      <c r="B74" s="38" t="s">
        <v>117</v>
      </c>
      <c r="C74" s="36" t="s">
        <v>5</v>
      </c>
      <c r="D74" s="72"/>
      <c r="E74" s="70">
        <v>1335889.8</v>
      </c>
      <c r="F74" s="55">
        <f t="shared" si="1"/>
        <v>1028901.0417850277</v>
      </c>
    </row>
    <row r="75" spans="1:6" s="30" customFormat="1" ht="24" x14ac:dyDescent="0.2">
      <c r="A75" s="36">
        <v>68</v>
      </c>
      <c r="B75" s="38" t="s">
        <v>118</v>
      </c>
      <c r="C75" s="36" t="s">
        <v>5</v>
      </c>
      <c r="D75" s="72"/>
      <c r="E75" s="70">
        <v>1820923.2</v>
      </c>
      <c r="F75" s="55">
        <f t="shared" si="1"/>
        <v>1402473.3009343483</v>
      </c>
    </row>
    <row r="76" spans="1:6" s="30" customFormat="1" ht="24" x14ac:dyDescent="0.2">
      <c r="A76" s="36">
        <v>69</v>
      </c>
      <c r="B76" s="38" t="s">
        <v>119</v>
      </c>
      <c r="C76" s="36" t="s">
        <v>5</v>
      </c>
      <c r="D76" s="72"/>
      <c r="E76" s="70">
        <v>1822443.3</v>
      </c>
      <c r="F76" s="55">
        <f t="shared" si="1"/>
        <v>1403644.0804953701</v>
      </c>
    </row>
    <row r="77" spans="1:6" s="30" customFormat="1" ht="24" x14ac:dyDescent="0.2">
      <c r="A77" s="36">
        <v>70</v>
      </c>
      <c r="B77" s="38" t="s">
        <v>120</v>
      </c>
      <c r="C77" s="36" t="s">
        <v>5</v>
      </c>
      <c r="D77" s="72"/>
      <c r="E77" s="70">
        <v>1864378.8</v>
      </c>
      <c r="F77" s="55">
        <f t="shared" si="1"/>
        <v>1435942.7623460556</v>
      </c>
    </row>
    <row r="78" spans="1:6" s="30" customFormat="1" ht="24" x14ac:dyDescent="0.2">
      <c r="A78" s="36">
        <v>71</v>
      </c>
      <c r="B78" s="38" t="s">
        <v>121</v>
      </c>
      <c r="C78" s="36" t="s">
        <v>5</v>
      </c>
      <c r="D78" s="72"/>
      <c r="E78" s="70">
        <v>1912443.3</v>
      </c>
      <c r="F78" s="55">
        <f t="shared" si="1"/>
        <v>1472961.9941141824</v>
      </c>
    </row>
    <row r="79" spans="1:6" s="30" customFormat="1" ht="24" x14ac:dyDescent="0.2">
      <c r="A79" s="36">
        <v>72</v>
      </c>
      <c r="B79" s="38" t="s">
        <v>122</v>
      </c>
      <c r="C79" s="36" t="s">
        <v>5</v>
      </c>
      <c r="D79" s="72"/>
      <c r="E79" s="70">
        <v>2893082.4</v>
      </c>
      <c r="F79" s="55">
        <f t="shared" si="1"/>
        <v>2228249.2877256256</v>
      </c>
    </row>
    <row r="80" spans="1:6" s="30" customFormat="1" ht="24" x14ac:dyDescent="0.2">
      <c r="A80" s="36">
        <v>73</v>
      </c>
      <c r="B80" s="38" t="s">
        <v>123</v>
      </c>
      <c r="C80" s="36" t="s">
        <v>5</v>
      </c>
      <c r="D80" s="72"/>
      <c r="E80" s="70">
        <v>260588</v>
      </c>
      <c r="F80" s="55">
        <f t="shared" si="1"/>
        <v>200704.62748998968</v>
      </c>
    </row>
    <row r="81" spans="1:6" s="30" customFormat="1" ht="12" x14ac:dyDescent="0.2">
      <c r="A81" s="36">
        <v>74</v>
      </c>
      <c r="B81" s="38" t="s">
        <v>124</v>
      </c>
      <c r="C81" s="36" t="s">
        <v>5</v>
      </c>
      <c r="D81" s="72"/>
      <c r="E81" s="70">
        <v>239625.60000000001</v>
      </c>
      <c r="F81" s="55">
        <f t="shared" si="1"/>
        <v>184559.40712951199</v>
      </c>
    </row>
    <row r="82" spans="1:6" s="30" customFormat="1" ht="12" x14ac:dyDescent="0.2">
      <c r="A82" s="36">
        <v>75</v>
      </c>
      <c r="B82" s="37" t="s">
        <v>125</v>
      </c>
      <c r="C82" s="36" t="s">
        <v>5</v>
      </c>
      <c r="D82" s="72"/>
      <c r="E82" s="70">
        <v>293671.2</v>
      </c>
      <c r="F82" s="55">
        <f t="shared" si="1"/>
        <v>226185.27637703292</v>
      </c>
    </row>
    <row r="83" spans="1:6" s="30" customFormat="1" ht="24" x14ac:dyDescent="0.2">
      <c r="A83" s="36">
        <v>76</v>
      </c>
      <c r="B83" s="38" t="s">
        <v>126</v>
      </c>
      <c r="C83" s="36" t="s">
        <v>5</v>
      </c>
      <c r="D83" s="72"/>
      <c r="E83" s="70">
        <v>4848004.8</v>
      </c>
      <c r="F83" s="55">
        <f t="shared" si="1"/>
        <v>3733928.643888751</v>
      </c>
    </row>
    <row r="84" spans="1:6" s="30" customFormat="1" ht="24" x14ac:dyDescent="0.2">
      <c r="A84" s="36">
        <v>77</v>
      </c>
      <c r="B84" s="38" t="s">
        <v>127</v>
      </c>
      <c r="C84" s="36" t="s">
        <v>5</v>
      </c>
      <c r="D84" s="72"/>
      <c r="E84" s="70">
        <v>5001938.1000000006</v>
      </c>
      <c r="F84" s="55">
        <f t="shared" si="1"/>
        <v>3852487.9238049593</v>
      </c>
    </row>
    <row r="85" spans="1:6" s="30" customFormat="1" ht="24" x14ac:dyDescent="0.2">
      <c r="A85" s="36">
        <v>78</v>
      </c>
      <c r="B85" s="38" t="s">
        <v>128</v>
      </c>
      <c r="C85" s="36" t="s">
        <v>5</v>
      </c>
      <c r="D85" s="72"/>
      <c r="E85" s="70">
        <v>179672.80000000002</v>
      </c>
      <c r="F85" s="55">
        <f t="shared" si="1"/>
        <v>138383.81811166828</v>
      </c>
    </row>
    <row r="86" spans="1:6" s="30" customFormat="1" ht="24" x14ac:dyDescent="0.2">
      <c r="A86" s="36">
        <v>79</v>
      </c>
      <c r="B86" s="38" t="s">
        <v>129</v>
      </c>
      <c r="C86" s="36" t="s">
        <v>5</v>
      </c>
      <c r="D86" s="72"/>
      <c r="E86" s="70">
        <v>196603.2</v>
      </c>
      <c r="F86" s="55">
        <f t="shared" si="1"/>
        <v>151423.59594202318</v>
      </c>
    </row>
    <row r="87" spans="1:6" s="30" customFormat="1" ht="24" x14ac:dyDescent="0.2">
      <c r="A87" s="36">
        <v>80</v>
      </c>
      <c r="B87" s="38" t="s">
        <v>130</v>
      </c>
      <c r="C87" s="36" t="s">
        <v>5</v>
      </c>
      <c r="D87" s="72"/>
      <c r="E87" s="70">
        <v>311320</v>
      </c>
      <c r="F87" s="55">
        <f t="shared" si="1"/>
        <v>239778.36519787397</v>
      </c>
    </row>
    <row r="88" spans="1:6" s="30" customFormat="1" ht="24" x14ac:dyDescent="0.2">
      <c r="A88" s="36">
        <v>81</v>
      </c>
      <c r="B88" s="38" t="s">
        <v>131</v>
      </c>
      <c r="C88" s="36" t="s">
        <v>5</v>
      </c>
      <c r="D88" s="72"/>
      <c r="E88" s="70">
        <v>351533.60000000003</v>
      </c>
      <c r="F88" s="55">
        <f t="shared" si="1"/>
        <v>270750.84132122371</v>
      </c>
    </row>
    <row r="89" spans="1:6" s="30" customFormat="1" ht="24" x14ac:dyDescent="0.2">
      <c r="A89" s="36">
        <v>82</v>
      </c>
      <c r="B89" s="38" t="s">
        <v>132</v>
      </c>
      <c r="C89" s="36" t="s">
        <v>5</v>
      </c>
      <c r="D89" s="72"/>
      <c r="E89" s="70">
        <v>345817.60000000003</v>
      </c>
      <c r="F89" s="55">
        <f t="shared" si="1"/>
        <v>266348.38360738888</v>
      </c>
    </row>
    <row r="90" spans="1:6" s="30" customFormat="1" ht="12" x14ac:dyDescent="0.2">
      <c r="A90" s="36">
        <v>83</v>
      </c>
      <c r="B90" s="38" t="s">
        <v>133</v>
      </c>
      <c r="C90" s="36" t="s">
        <v>5</v>
      </c>
      <c r="D90" s="72"/>
      <c r="E90" s="70">
        <v>255119.2</v>
      </c>
      <c r="F90" s="55">
        <f t="shared" si="1"/>
        <v>196492.56297889457</v>
      </c>
    </row>
    <row r="91" spans="1:6" s="30" customFormat="1" ht="12" x14ac:dyDescent="0.2">
      <c r="A91" s="36">
        <v>84</v>
      </c>
      <c r="B91" s="38" t="s">
        <v>134</v>
      </c>
      <c r="C91" s="36" t="s">
        <v>5</v>
      </c>
      <c r="D91" s="72"/>
      <c r="E91" s="70">
        <v>298773.60000000003</v>
      </c>
      <c r="F91" s="55">
        <f t="shared" si="1"/>
        <v>230115.13995979546</v>
      </c>
    </row>
    <row r="92" spans="1:6" s="30" customFormat="1" ht="24" x14ac:dyDescent="0.2">
      <c r="A92" s="36">
        <v>85</v>
      </c>
      <c r="B92" s="38" t="s">
        <v>135</v>
      </c>
      <c r="C92" s="36" t="s">
        <v>5</v>
      </c>
      <c r="D92" s="72"/>
      <c r="E92" s="70">
        <v>419668</v>
      </c>
      <c r="F92" s="55">
        <f t="shared" si="1"/>
        <v>323227.89080644154</v>
      </c>
    </row>
    <row r="93" spans="1:6" s="30" customFormat="1" ht="24" x14ac:dyDescent="0.2">
      <c r="A93" s="36">
        <v>86</v>
      </c>
      <c r="B93" s="38" t="s">
        <v>136</v>
      </c>
      <c r="C93" s="36" t="s">
        <v>5</v>
      </c>
      <c r="D93" s="72"/>
      <c r="E93" s="70">
        <v>433824.80000000005</v>
      </c>
      <c r="F93" s="55">
        <f t="shared" si="1"/>
        <v>334131.4445788727</v>
      </c>
    </row>
    <row r="94" spans="1:6" s="30" customFormat="1" ht="12" x14ac:dyDescent="0.2">
      <c r="A94" s="36">
        <v>87</v>
      </c>
      <c r="B94" s="38" t="s">
        <v>137</v>
      </c>
      <c r="C94" s="36" t="s">
        <v>5</v>
      </c>
      <c r="D94" s="72"/>
      <c r="E94" s="70">
        <v>42519.200000000004</v>
      </c>
      <c r="F94" s="55">
        <f t="shared" si="1"/>
        <v>32748.247030455619</v>
      </c>
    </row>
    <row r="95" spans="1:6" s="30" customFormat="1" ht="12" x14ac:dyDescent="0.2">
      <c r="A95" s="36">
        <v>88</v>
      </c>
      <c r="B95" s="38" t="s">
        <v>138</v>
      </c>
      <c r="C95" s="36" t="s">
        <v>5</v>
      </c>
      <c r="D95" s="72"/>
      <c r="E95" s="70">
        <v>204227.20000000001</v>
      </c>
      <c r="F95" s="55">
        <f t="shared" si="1"/>
        <v>157295.5934245768</v>
      </c>
    </row>
    <row r="96" spans="1:6" s="30" customFormat="1" ht="12" x14ac:dyDescent="0.2">
      <c r="A96" s="36">
        <v>89</v>
      </c>
      <c r="B96" s="38" t="s">
        <v>139</v>
      </c>
      <c r="C96" s="36" t="s">
        <v>5</v>
      </c>
      <c r="D96" s="72"/>
      <c r="E96" s="70">
        <v>319620</v>
      </c>
      <c r="F96" s="55">
        <f t="shared" si="1"/>
        <v>246171.01723160889</v>
      </c>
    </row>
    <row r="97" spans="1:6" s="30" customFormat="1" ht="12" x14ac:dyDescent="0.2">
      <c r="A97" s="36">
        <v>90</v>
      </c>
      <c r="B97" s="38" t="s">
        <v>140</v>
      </c>
      <c r="C97" s="36" t="s">
        <v>5</v>
      </c>
      <c r="D97" s="72"/>
      <c r="E97" s="70">
        <v>136892</v>
      </c>
      <c r="F97" s="55">
        <f t="shared" si="1"/>
        <v>105434.08701229398</v>
      </c>
    </row>
    <row r="98" spans="1:6" s="30" customFormat="1" ht="24" x14ac:dyDescent="0.2">
      <c r="A98" s="36">
        <v>91</v>
      </c>
      <c r="B98" s="37" t="s">
        <v>141</v>
      </c>
      <c r="C98" s="36" t="s">
        <v>5</v>
      </c>
      <c r="D98" s="72"/>
      <c r="E98" s="70">
        <v>178903.2</v>
      </c>
      <c r="F98" s="55">
        <f t="shared" si="1"/>
        <v>137791.07293032343</v>
      </c>
    </row>
    <row r="99" spans="1:6" s="30" customFormat="1" ht="12" x14ac:dyDescent="0.2">
      <c r="A99" s="103" t="s">
        <v>1</v>
      </c>
      <c r="B99" s="103"/>
      <c r="C99" s="103"/>
      <c r="E99" s="45">
        <f>SUM(E8:E98)</f>
        <v>36503988.500000015</v>
      </c>
      <c r="F99" s="45">
        <f>SUM(F8:F98)</f>
        <v>28115336.90650133</v>
      </c>
    </row>
    <row r="109" spans="1:6" x14ac:dyDescent="0.25">
      <c r="B109" s="87" t="s">
        <v>164</v>
      </c>
    </row>
    <row r="110" spans="1:6" x14ac:dyDescent="0.25">
      <c r="B110" s="87"/>
    </row>
    <row r="111" spans="1:6" x14ac:dyDescent="0.25">
      <c r="B111" s="87"/>
    </row>
    <row r="112" spans="1:6" x14ac:dyDescent="0.25">
      <c r="B112" s="87"/>
    </row>
    <row r="113" spans="2:2" x14ac:dyDescent="0.25">
      <c r="B113" s="87"/>
    </row>
    <row r="114" spans="2:2" x14ac:dyDescent="0.25">
      <c r="B114" s="87"/>
    </row>
    <row r="115" spans="2:2" x14ac:dyDescent="0.25">
      <c r="B115" s="87"/>
    </row>
    <row r="116" spans="2:2" x14ac:dyDescent="0.25">
      <c r="B116" s="87"/>
    </row>
    <row r="117" spans="2:2" x14ac:dyDescent="0.25">
      <c r="B117" s="87"/>
    </row>
    <row r="118" spans="2:2" x14ac:dyDescent="0.25">
      <c r="B118" s="87"/>
    </row>
    <row r="119" spans="2:2" x14ac:dyDescent="0.25">
      <c r="B119" s="87"/>
    </row>
    <row r="120" spans="2:2" x14ac:dyDescent="0.25">
      <c r="B120" s="87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 t="s">
        <v>165</v>
      </c>
    </row>
    <row r="133" spans="2:2" x14ac:dyDescent="0.25">
      <c r="B133" t="s">
        <v>166</v>
      </c>
    </row>
    <row r="134" spans="2:2" x14ac:dyDescent="0.25">
      <c r="B134"/>
    </row>
  </sheetData>
  <sheetProtection algorithmName="SHA-512" hashValue="odA77CAOZbgtL/6qvNuiEn6kqwKSj86Ih6kWmB/vSgx5itc1qknc8Gqu3UOGGfwvlORitQzWZO0oeeEb0GIjBQ==" saltValue="lzdKFE4UKqseW2G2uVP51Q==" spinCount="100000" sheet="1" objects="1" scenarios="1" selectLockedCells="1" selectUnlockedCells="1"/>
  <autoFilter ref="A7:AP7"/>
  <mergeCells count="5">
    <mergeCell ref="A99:C99"/>
    <mergeCell ref="A2:C2"/>
    <mergeCell ref="A4:C4"/>
    <mergeCell ref="A5:C5"/>
    <mergeCell ref="B109:B120"/>
  </mergeCells>
  <pageMargins left="0.7" right="0.7" top="0.75" bottom="0.75" header="0.3" footer="0.3"/>
  <pageSetup paperSize="14" orientation="portrait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37"/>
  <sheetViews>
    <sheetView tabSelected="1" workbookViewId="0">
      <selection activeCell="A10" sqref="A10:XFD10"/>
    </sheetView>
  </sheetViews>
  <sheetFormatPr baseColWidth="10" defaultRowHeight="15" x14ac:dyDescent="0.25"/>
  <cols>
    <col min="2" max="2" width="6.28515625" bestFit="1" customWidth="1"/>
    <col min="3" max="3" width="49.7109375" customWidth="1"/>
    <col min="4" max="5" width="19.140625" customWidth="1"/>
  </cols>
  <sheetData>
    <row r="2" spans="2:7" ht="18.75" thickBot="1" x14ac:dyDescent="0.3">
      <c r="B2" s="110" t="s">
        <v>88</v>
      </c>
      <c r="C2" s="110"/>
    </row>
    <row r="3" spans="2:7" ht="30.75" thickBot="1" x14ac:dyDescent="0.3">
      <c r="B3" s="15"/>
      <c r="C3" s="15"/>
      <c r="D3" s="69" t="s">
        <v>161</v>
      </c>
      <c r="E3" s="83" t="s">
        <v>162</v>
      </c>
    </row>
    <row r="4" spans="2:7" ht="15.75" thickBot="1" x14ac:dyDescent="0.3">
      <c r="B4" s="5" t="s">
        <v>0</v>
      </c>
      <c r="C4" s="6" t="s">
        <v>2</v>
      </c>
      <c r="D4" s="7" t="s">
        <v>156</v>
      </c>
      <c r="E4" s="7" t="s">
        <v>156</v>
      </c>
    </row>
    <row r="5" spans="2:7" x14ac:dyDescent="0.25">
      <c r="B5" s="12">
        <v>1</v>
      </c>
      <c r="C5" s="8" t="s">
        <v>76</v>
      </c>
      <c r="D5" s="41">
        <f>+'MTTO PREVENTIVO'!H30</f>
        <v>2890924.7399999998</v>
      </c>
      <c r="E5" s="41">
        <f>+'MTTO PREVENTIVO'!I30</f>
        <v>2226587.460064528</v>
      </c>
    </row>
    <row r="6" spans="2:7" ht="15.75" customHeight="1" x14ac:dyDescent="0.25">
      <c r="B6" s="13">
        <v>2</v>
      </c>
      <c r="C6" s="11" t="s">
        <v>89</v>
      </c>
      <c r="D6" s="42">
        <f>+'MANO DE OBRA MTTO CORRECTIVO'!C35</f>
        <v>36948988.700000003</v>
      </c>
      <c r="E6" s="42">
        <f>+'MANO DE OBRA MTTO CORRECTIVO'!D35</f>
        <v>28458075.633434147</v>
      </c>
    </row>
    <row r="7" spans="2:7" ht="15.75" thickBot="1" x14ac:dyDescent="0.3">
      <c r="B7" s="14">
        <v>3</v>
      </c>
      <c r="C7" s="9" t="s">
        <v>87</v>
      </c>
      <c r="D7" s="43">
        <f>+REPUESTOS!E99</f>
        <v>36503988.500000015</v>
      </c>
      <c r="E7" s="43">
        <f>+REPUESTOS!F99</f>
        <v>28115336.90650133</v>
      </c>
    </row>
    <row r="8" spans="2:7" ht="15.75" thickBot="1" x14ac:dyDescent="0.3">
      <c r="B8" s="108" t="s">
        <v>1</v>
      </c>
      <c r="C8" s="109"/>
      <c r="D8" s="10">
        <f t="shared" ref="D8:E8" si="0">SUM(D5:D7)</f>
        <v>76343901.940000027</v>
      </c>
      <c r="E8" s="86">
        <f t="shared" si="0"/>
        <v>58800000</v>
      </c>
    </row>
    <row r="9" spans="2:7" x14ac:dyDescent="0.25">
      <c r="G9" s="78"/>
    </row>
    <row r="10" spans="2:7" hidden="1" x14ac:dyDescent="0.25">
      <c r="D10" s="73"/>
      <c r="E10" s="82">
        <f>+E8/D8-1</f>
        <v>-0.22980095979097426</v>
      </c>
    </row>
    <row r="12" spans="2:7" x14ac:dyDescent="0.25">
      <c r="D12" s="74"/>
    </row>
    <row r="16" spans="2:7" x14ac:dyDescent="0.25">
      <c r="C16" s="87" t="s">
        <v>164</v>
      </c>
    </row>
    <row r="17" spans="3:3" x14ac:dyDescent="0.25">
      <c r="C17" s="87"/>
    </row>
    <row r="18" spans="3:3" x14ac:dyDescent="0.25">
      <c r="C18" s="87"/>
    </row>
    <row r="19" spans="3:3" x14ac:dyDescent="0.25">
      <c r="C19" s="87"/>
    </row>
    <row r="20" spans="3:3" x14ac:dyDescent="0.25">
      <c r="C20" s="87"/>
    </row>
    <row r="21" spans="3:3" x14ac:dyDescent="0.25">
      <c r="C21" s="87"/>
    </row>
    <row r="22" spans="3:3" x14ac:dyDescent="0.25">
      <c r="C22" s="87"/>
    </row>
    <row r="23" spans="3:3" x14ac:dyDescent="0.25">
      <c r="C23" s="87"/>
    </row>
    <row r="24" spans="3:3" x14ac:dyDescent="0.25">
      <c r="C24" s="87"/>
    </row>
    <row r="25" spans="3:3" x14ac:dyDescent="0.25">
      <c r="C25" s="87"/>
    </row>
    <row r="26" spans="3:3" x14ac:dyDescent="0.25">
      <c r="C26" s="87"/>
    </row>
    <row r="27" spans="3:3" x14ac:dyDescent="0.25">
      <c r="C27" s="87"/>
    </row>
    <row r="36" spans="3:3" x14ac:dyDescent="0.25">
      <c r="C36" t="s">
        <v>165</v>
      </c>
    </row>
    <row r="37" spans="3:3" x14ac:dyDescent="0.25">
      <c r="C37" t="s">
        <v>166</v>
      </c>
    </row>
  </sheetData>
  <sheetProtection algorithmName="SHA-512" hashValue="0v3vXXxW1Q24eN9Nju4H2cJrAVU/XaacFuNb7b/E7uKrfrHy29ikhDRqz4+qrTghCr6aUAc3j507Ter5AkFJ9g==" saltValue="1lxUU0nD+aq9oQF7jWBkEQ==" spinCount="100000" sheet="1" objects="1" scenarios="1" selectLockedCells="1" selectUnlockedCells="1"/>
  <mergeCells count="3">
    <mergeCell ref="B8:C8"/>
    <mergeCell ref="B2:C2"/>
    <mergeCell ref="C16:C27"/>
  </mergeCells>
  <pageMargins left="0.7" right="0.7" top="0.75" bottom="0.75" header="0.3" footer="0.3"/>
  <pageSetup paperSize="11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MTTO PREVENTIVO</vt:lpstr>
      <vt:lpstr>MANO DE OBRA MTTO CORRECTIVO</vt:lpstr>
      <vt:lpstr>REPUESTOS</vt:lpstr>
      <vt:lpstr>TOTAL</vt:lpstr>
      <vt:lpstr>REPUESTOS!OLE_LINK1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Elena Perez Villadiego</dc:creator>
  <cp:lastModifiedBy>Rosana Paola Llinas Pertuz</cp:lastModifiedBy>
  <dcterms:created xsi:type="dcterms:W3CDTF">2018-02-21T20:24:03Z</dcterms:created>
  <dcterms:modified xsi:type="dcterms:W3CDTF">2024-09-05T13:57:00Z</dcterms:modified>
</cp:coreProperties>
</file>