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13596194\Desktop\ANALISIS ESTADISTICO\"/>
    </mc:Choice>
  </mc:AlternateContent>
  <xr:revisionPtr revIDLastSave="0" documentId="13_ncr:1_{312DBC0B-07F3-4042-944E-EC2686047255}" xr6:coauthVersionLast="47" xr6:coauthVersionMax="47" xr10:uidLastSave="{00000000-0000-0000-0000-000000000000}"/>
  <bookViews>
    <workbookView xWindow="-120" yWindow="-120" windowWidth="29040" windowHeight="15840" xr2:uid="{5E77EB01-9831-42CB-B703-1B0B88B5ED92}"/>
  </bookViews>
  <sheets>
    <sheet name="FORMATO 7 EMPRESAS" sheetId="1" r:id="rId1"/>
    <sheet name="PRECIO ARTIFICALMENTE BAJO" sheetId="3" r:id="rId2"/>
    <sheet name="EMPRESAS EN EL RANGO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4" l="1"/>
  <c r="C14" i="4"/>
  <c r="C37" i="3"/>
  <c r="C36" i="3"/>
  <c r="C35" i="3"/>
  <c r="C24" i="3"/>
  <c r="C23" i="3"/>
  <c r="C33" i="3" s="1"/>
  <c r="C22" i="3"/>
  <c r="C21" i="3"/>
  <c r="C29" i="3" l="1"/>
  <c r="C26" i="3"/>
  <c r="C32" i="3"/>
  <c r="C27" i="3"/>
  <c r="C30" i="3"/>
  <c r="Q31" i="1"/>
  <c r="Q32" i="1" s="1"/>
  <c r="R31" i="1"/>
  <c r="R32" i="1" s="1"/>
  <c r="R33" i="1" s="1"/>
  <c r="S31" i="1"/>
  <c r="T31" i="1"/>
  <c r="U31" i="1"/>
  <c r="U32" i="1" s="1"/>
  <c r="S32" i="1" l="1"/>
  <c r="S33" i="1" s="1"/>
  <c r="U33" i="1"/>
  <c r="T32" i="1"/>
  <c r="T33" i="1" s="1"/>
  <c r="I31" i="1"/>
  <c r="J31" i="1"/>
  <c r="J35" i="1" s="1"/>
  <c r="K31" i="1"/>
  <c r="L31" i="1"/>
  <c r="L32" i="1" s="1"/>
  <c r="M31" i="1"/>
  <c r="M32" i="1" s="1"/>
  <c r="N31" i="1"/>
  <c r="N32" i="1" s="1"/>
  <c r="O31" i="1"/>
  <c r="P31" i="1"/>
  <c r="P32" i="1" s="1"/>
  <c r="Q33" i="1"/>
  <c r="O32" i="1" l="1"/>
  <c r="O33" i="1" s="1"/>
  <c r="N33" i="1"/>
  <c r="M33" i="1"/>
  <c r="K32" i="1"/>
  <c r="K33" i="1" s="1"/>
  <c r="J32" i="1"/>
  <c r="J33" i="1" s="1"/>
  <c r="I32" i="1"/>
  <c r="I33" i="1" s="1"/>
  <c r="P33" i="1"/>
  <c r="L33" i="1"/>
  <c r="D31" i="1"/>
  <c r="E31" i="1"/>
  <c r="F31" i="1"/>
  <c r="F32" i="1" s="1"/>
  <c r="G31" i="1"/>
  <c r="H31" i="1"/>
  <c r="H32" i="1" s="1"/>
  <c r="H33" i="1" s="1"/>
  <c r="C31" i="1"/>
  <c r="D32" i="1" l="1"/>
  <c r="D33" i="1" s="1"/>
  <c r="C32" i="1"/>
  <c r="C33" i="1" s="1"/>
  <c r="G32" i="1"/>
  <c r="G33" i="1" s="1"/>
  <c r="F33" i="1"/>
  <c r="E32" i="1"/>
  <c r="E33" i="1" s="1"/>
</calcChain>
</file>

<file path=xl/sharedStrings.xml><?xml version="1.0" encoding="utf-8"?>
<sst xmlns="http://schemas.openxmlformats.org/spreadsheetml/2006/main" count="125" uniqueCount="82">
  <si>
    <t>EMPRESA</t>
  </si>
  <si>
    <t>1.1</t>
  </si>
  <si>
    <t>1.2</t>
  </si>
  <si>
    <t>1.3</t>
  </si>
  <si>
    <t>1.4</t>
  </si>
  <si>
    <t>1.5</t>
  </si>
  <si>
    <t>1.6</t>
  </si>
  <si>
    <t>1.7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</si>
  <si>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</si>
  <si>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</si>
  <si>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</si>
  <si>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</si>
  <si>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</si>
  <si>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</si>
  <si>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</si>
  <si>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</si>
  <si>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</si>
  <si>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</si>
  <si>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</si>
  <si>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</si>
  <si>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</si>
  <si>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</si>
  <si>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</si>
  <si>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</si>
  <si>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</si>
  <si>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</si>
  <si>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</si>
  <si>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TOTAL</t>
  </si>
  <si>
    <t>VALOR</t>
  </si>
  <si>
    <t>TOTAL + IVA</t>
  </si>
  <si>
    <t>MEDIANA</t>
  </si>
  <si>
    <t>Consultores y Asesores TIC</t>
  </si>
  <si>
    <t>ITEM</t>
  </si>
  <si>
    <t>EMPRESAS</t>
  </si>
  <si>
    <t>IVA</t>
  </si>
  <si>
    <t>PROYCONSULT</t>
  </si>
  <si>
    <t>Avance Organizacional Consultores BIC</t>
  </si>
  <si>
    <t>EVENTOS Y PRODUCCIONES SALOMON SAS</t>
  </si>
  <si>
    <t>INDUHOTEL S.A.S</t>
  </si>
  <si>
    <t>EFECTO S.A.S.</t>
  </si>
  <si>
    <t>ASOCOA</t>
  </si>
  <si>
    <t>G&amp;D PROYECTOS S.A.S.</t>
  </si>
  <si>
    <t>ACLARACION</t>
  </si>
  <si>
    <t>CONSORCIO CENTRO DE ESTUDIOS AERONAUTICOS</t>
  </si>
  <si>
    <t>Fundación Alas de Libertad 23</t>
  </si>
  <si>
    <t>LOGISTICA Y GESTION DE NEGOCIOS</t>
  </si>
  <si>
    <t>Q.M COMPANY S.A.S</t>
  </si>
  <si>
    <t>CONTINENTAL EXPERIENCES SAS</t>
  </si>
  <si>
    <t>LILLY BALAGUERA</t>
  </si>
  <si>
    <t>ROYAL PARK S.A.S</t>
  </si>
  <si>
    <t>ESTRATEGIA Y LOGISTICA DE EVENTOS SAS</t>
  </si>
  <si>
    <t>OPERADORES E INVERSIONISTAS DE COLOMBIA SAS</t>
  </si>
  <si>
    <t>INGEPLAN.CO S.A.S BIC</t>
  </si>
  <si>
    <t>BONGA BUSTAMANTE SAS</t>
  </si>
  <si>
    <t>MAXIMOS Y MINIMOS</t>
  </si>
  <si>
    <t>MEDIA ARITMÉTICA</t>
  </si>
  <si>
    <t>MEDIA GEOMÉTRICA</t>
  </si>
  <si>
    <t>DESVIACIÓN ESTANDAR</t>
  </si>
  <si>
    <r>
      <t>LIM SUPERIOR</t>
    </r>
    <r>
      <rPr>
        <b/>
        <sz val="9"/>
        <color theme="1"/>
        <rFont val="Arial Narrow"/>
        <family val="2"/>
      </rPr>
      <t xml:space="preserve"> (MEDIA ARITMÉTICA)</t>
    </r>
  </si>
  <si>
    <r>
      <t xml:space="preserve">LIM INFERIOR </t>
    </r>
    <r>
      <rPr>
        <b/>
        <sz val="9"/>
        <color theme="1"/>
        <rFont val="Arial Narrow"/>
        <family val="2"/>
      </rPr>
      <t>(MEDIA ARITMÉTICA)</t>
    </r>
  </si>
  <si>
    <r>
      <t>LIM SUPERIOR</t>
    </r>
    <r>
      <rPr>
        <b/>
        <sz val="9"/>
        <color theme="1"/>
        <rFont val="Arial Narrow"/>
        <family val="2"/>
      </rPr>
      <t xml:space="preserve"> (MEDIA GEOMÉTRICA)</t>
    </r>
  </si>
  <si>
    <r>
      <t xml:space="preserve">LIM INFERIOR </t>
    </r>
    <r>
      <rPr>
        <b/>
        <sz val="9"/>
        <color theme="1"/>
        <rFont val="Arial Narrow"/>
        <family val="2"/>
      </rPr>
      <t>(MEDIA GEOMÉTRICA)</t>
    </r>
  </si>
  <si>
    <r>
      <t>LIM SUPERIOR</t>
    </r>
    <r>
      <rPr>
        <b/>
        <sz val="9"/>
        <color theme="1"/>
        <rFont val="Arial Narrow"/>
        <family val="2"/>
      </rPr>
      <t xml:space="preserve"> (MEDIANA)</t>
    </r>
  </si>
  <si>
    <r>
      <t xml:space="preserve">LIM INFERIOR </t>
    </r>
    <r>
      <rPr>
        <b/>
        <sz val="9"/>
        <color theme="1"/>
        <rFont val="Arial Narrow"/>
        <family val="2"/>
      </rPr>
      <t>(MEDIANA)</t>
    </r>
  </si>
  <si>
    <t>VALOR UNITARIO  (MEDIA ARITMÉTICA)</t>
  </si>
  <si>
    <t>VALOR UNITARIO  (MEDIA GEOMÉTRICA)</t>
  </si>
  <si>
    <t>VALOR UNITARIO (MEDIANA)</t>
  </si>
  <si>
    <t>PRECIO ARTIFICIALMENTE BAJO</t>
  </si>
  <si>
    <t>CIERRE 23 DE AGOSTO</t>
  </si>
  <si>
    <t>SEGUNDO DIA HABIL 27/08/2024</t>
  </si>
  <si>
    <t>No</t>
  </si>
  <si>
    <t xml:space="preserve">PRECIO MINIMO SEGÚN ULTIMOS DIGITOS DÓLAR </t>
  </si>
  <si>
    <t>DAVID ANDRES AREVALO POVEDA</t>
  </si>
  <si>
    <t>CONTRATISTA</t>
  </si>
  <si>
    <t>GRUPO ADMINISTRATIVO, FINANCIERO Y DE BIENESTAR UNIVERSITARIO</t>
  </si>
  <si>
    <t>SE SOLICITA JUSTIFICA EL PRECIO ARTIFICALMENTE BAJO</t>
  </si>
  <si>
    <t>NOTA</t>
  </si>
  <si>
    <t>No 3,11 A LAS EMPRESAS QUE SE ENCUENTRAN CON VALORES ARTIFICALMENTE BAJO SE SOLICITA JUSTIFICAR DE ACUERDO AL PLIEGO DE CONDICIONES FRENTE A LA GUIA DE COLOMBIA COMPRA EFICIENTE</t>
  </si>
  <si>
    <t>No 3,17 CAUSAL 14</t>
  </si>
  <si>
    <t>NO TIENEN UNTAJE DE MUEJRES</t>
  </si>
  <si>
    <t>19 POR FUERA</t>
  </si>
  <si>
    <t xml:space="preserve">13 POR FUERA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</si>
</sst>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165" fontId="6" fillId="0" borderId="1" xfId="4" applyNumberFormat="1" applyFont="1" applyFill="1" applyBorder="1" applyAlignment="1" applyProtection="1">
      <alignment horizontal="center" vertical="center" wrapText="1"/>
    </xf>
    <xf numFmtId="165" fontId="5" fillId="4" borderId="0" xfId="4" applyNumberFormat="1" applyFont="1" applyFill="1" applyBorder="1" applyAlignment="1" applyProtection="1">
      <alignment horizontal="center" vertical="center" wrapText="1"/>
    </xf>
    <xf numFmtId="165" fontId="5" fillId="0" borderId="0" xfId="4" applyNumberFormat="1" applyFont="1" applyFill="1" applyBorder="1" applyAlignment="1" applyProtection="1">
      <alignment horizontal="center" vertical="center" wrapText="1"/>
    </xf>
    <xf numFmtId="165" fontId="6" fillId="4" borderId="0" xfId="4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0" fillId="0" borderId="1" xfId="1" applyNumberFormat="1" applyFont="1" applyBorder="1"/>
    <xf numFmtId="164" fontId="2" fillId="0" borderId="1" xfId="1" applyNumberFormat="1" applyFont="1" applyBorder="1"/>
    <xf numFmtId="165" fontId="6" fillId="0" borderId="0" xfId="4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5" fontId="5" fillId="4" borderId="1" xfId="4" applyNumberFormat="1" applyFont="1" applyFill="1" applyBorder="1" applyAlignment="1" applyProtection="1">
      <alignment horizontal="center" vertical="center" wrapText="1"/>
    </xf>
    <xf numFmtId="0" fontId="2" fillId="0" borderId="0" xfId="0" applyFont="1"/>
    <xf numFmtId="164" fontId="0" fillId="0" borderId="0" xfId="0" applyNumberFormat="1"/>
    <xf numFmtId="164" fontId="0" fillId="0" borderId="0" xfId="1" applyNumberFormat="1" applyFont="1"/>
    <xf numFmtId="0" fontId="3" fillId="3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64" fontId="1" fillId="4" borderId="1" xfId="1" applyNumberFormat="1" applyFont="1" applyFill="1" applyBorder="1" applyAlignment="1" applyProtection="1">
      <alignment horizontal="center" vertical="center" wrapText="1"/>
    </xf>
    <xf numFmtId="164" fontId="9" fillId="4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Border="1"/>
    <xf numFmtId="164" fontId="1" fillId="4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/>
    <xf numFmtId="164" fontId="10" fillId="0" borderId="0" xfId="1" applyNumberFormat="1" applyFont="1"/>
    <xf numFmtId="0" fontId="0" fillId="0" borderId="1" xfId="0" applyFont="1" applyFill="1" applyBorder="1" applyAlignment="1">
      <alignment vertical="center"/>
    </xf>
    <xf numFmtId="0" fontId="3" fillId="6" borderId="1" xfId="0" applyFont="1" applyFill="1" applyBorder="1"/>
    <xf numFmtId="0" fontId="2" fillId="0" borderId="2" xfId="0" applyFont="1" applyBorder="1"/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2" fillId="0" borderId="1" xfId="0" applyFont="1" applyBorder="1"/>
    <xf numFmtId="0" fontId="3" fillId="6" borderId="11" xfId="0" applyFont="1" applyFill="1" applyBorder="1"/>
    <xf numFmtId="164" fontId="0" fillId="0" borderId="12" xfId="0" applyNumberFormat="1" applyBorder="1"/>
    <xf numFmtId="164" fontId="0" fillId="0" borderId="12" xfId="1" applyNumberFormat="1" applyFont="1" applyBorder="1"/>
    <xf numFmtId="164" fontId="0" fillId="0" borderId="13" xfId="1" applyNumberFormat="1" applyFont="1" applyBorder="1"/>
    <xf numFmtId="164" fontId="0" fillId="0" borderId="11" xfId="0" applyNumberFormat="1" applyBorder="1"/>
    <xf numFmtId="164" fontId="0" fillId="0" borderId="13" xfId="0" applyNumberFormat="1" applyBorder="1"/>
    <xf numFmtId="0" fontId="12" fillId="2" borderId="2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2" fillId="5" borderId="0" xfId="0" applyFont="1" applyFill="1"/>
    <xf numFmtId="164" fontId="2" fillId="0" borderId="0" xfId="1" applyNumberFormat="1" applyFont="1" applyFill="1" applyBorder="1"/>
    <xf numFmtId="164" fontId="2" fillId="0" borderId="0" xfId="0" applyNumberFormat="1" applyFont="1" applyFill="1" applyBorder="1"/>
    <xf numFmtId="0" fontId="2" fillId="7" borderId="0" xfId="0" applyFont="1" applyFill="1"/>
    <xf numFmtId="0" fontId="2" fillId="0" borderId="0" xfId="0" applyFont="1" applyFill="1" applyBorder="1" applyAlignment="1">
      <alignment vertical="center"/>
    </xf>
    <xf numFmtId="164" fontId="0" fillId="0" borderId="0" xfId="0" applyNumberFormat="1" applyBorder="1"/>
    <xf numFmtId="0" fontId="12" fillId="0" borderId="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5" borderId="0" xfId="0" applyFill="1"/>
  </cellXfs>
  <cellStyles count="5">
    <cellStyle name="Millares" xfId="1" builtinId="3"/>
    <cellStyle name="Millares 2" xfId="3" xr:uid="{4AC3FABD-3CEA-48A2-9CC1-242A6F8B3544}"/>
    <cellStyle name="Moneda" xfId="4" builtinId="4"/>
    <cellStyle name="Normal" xfId="0" builtinId="0"/>
    <cellStyle name="Normal 13" xfId="2" xr:uid="{BAEFE862-0F27-4B14-95A1-11C38EE88018}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microsoft.com/office/2007/relationships/hdphoto" Target="../media/hdphoto1.wdp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35</xdr:row>
      <xdr:rowOff>171450</xdr:rowOff>
    </xdr:from>
    <xdr:to>
      <xdr:col>2</xdr:col>
      <xdr:colOff>1391893</xdr:colOff>
      <xdr:row>40</xdr:row>
      <xdr:rowOff>5798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DAE1BE-5DCD-490B-AF4F-B5C586F0E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" y="7429500"/>
          <a:ext cx="2277718" cy="7868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666750</xdr:colOff>
      <xdr:row>37</xdr:row>
      <xdr:rowOff>123825</xdr:rowOff>
    </xdr:from>
    <xdr:to>
      <xdr:col>1</xdr:col>
      <xdr:colOff>2182468</xdr:colOff>
      <xdr:row>41</xdr:row>
      <xdr:rowOff>148673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050342-14A5-4EE1-98A7-310036BF3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biLevel thresh="75000"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7610475"/>
          <a:ext cx="2277718" cy="7868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16</xdr:row>
      <xdr:rowOff>28575</xdr:rowOff>
    </xdr:from>
    <xdr:to>
      <xdr:col>1</xdr:col>
      <xdr:colOff>2952400</xdr:colOff>
      <xdr:row>24</xdr:row>
      <xdr:rowOff>76004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D3BE394-CCE9-B380-284E-F42D9E3B3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" y="3076575"/>
          <a:ext cx="2800000" cy="1571429"/>
        </a:xfrm>
        <a:prstGeom prst="rect">
          <a:avLst/>
        </a:prstGeom>
      </xdr:spPr>
    </xdr:pic>
    <xdr:clientData/>
  </xdr:twoCellAnchor>
  <xdr:twoCellAnchor editAs="oneCell">
    <xdr:from>
      <xdr:col>2</xdr:col>
      <xdr:colOff>695325</xdr:colOff>
      <xdr:row>15</xdr:row>
      <xdr:rowOff>171450</xdr:rowOff>
    </xdr:from>
    <xdr:to>
      <xdr:col>10</xdr:col>
      <xdr:colOff>341995</xdr:colOff>
      <xdr:row>24</xdr:row>
      <xdr:rowOff>85521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FF5F55E-B681-ECC5-D30C-BD665A7C29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43425" y="3028950"/>
          <a:ext cx="7238095" cy="16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457200</xdr:colOff>
      <xdr:row>0</xdr:row>
      <xdr:rowOff>28575</xdr:rowOff>
    </xdr:from>
    <xdr:to>
      <xdr:col>11</xdr:col>
      <xdr:colOff>438150</xdr:colOff>
      <xdr:row>14</xdr:row>
      <xdr:rowOff>78993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45BE3E3-BC31-CBE9-8427-833B3D6AB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24725" y="28575"/>
          <a:ext cx="5314950" cy="2717418"/>
        </a:xfrm>
        <a:prstGeom prst="rect">
          <a:avLst/>
        </a:prstGeom>
      </xdr:spPr>
    </xdr:pic>
    <xdr:clientData/>
  </xdr:twoCellAnchor>
  <xdr:twoCellAnchor editAs="oneCell">
    <xdr:from>
      <xdr:col>0</xdr:col>
      <xdr:colOff>752475</xdr:colOff>
      <xdr:row>27</xdr:row>
      <xdr:rowOff>95250</xdr:rowOff>
    </xdr:from>
    <xdr:to>
      <xdr:col>1</xdr:col>
      <xdr:colOff>2268193</xdr:colOff>
      <xdr:row>31</xdr:row>
      <xdr:rowOff>120098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6A14F43-A686-4E91-873D-76EE78B65B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biLevel thresh="75000"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5238750"/>
          <a:ext cx="2277718" cy="786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4CF46-66A7-4713-A44A-13FD17BECD8A}">
  <dimension ref="B1:W42"/>
  <sheetViews>
    <sheetView showGridLines="0" tabSelected="1" topLeftCell="A2" workbookViewId="0">
      <selection activeCell="G33" sqref="G33"/>
    </sheetView>
  </sheetViews>
  <sheetFormatPr baseColWidth="10" defaultRowHeight="15" x14ac:dyDescent="0.25"/>
  <cols>
    <col min="2" max="2" width="11.42578125" customWidth="1"/>
    <col min="3" max="3" width="24.85546875" bestFit="1" customWidth="1"/>
    <col min="4" max="4" width="16.5703125" bestFit="1" customWidth="1"/>
    <col min="5" max="5" width="18.5703125" customWidth="1"/>
    <col min="6" max="6" width="16.140625" customWidth="1"/>
    <col min="7" max="8" width="13.28515625" bestFit="1" customWidth="1"/>
    <col min="9" max="10" width="14.140625" bestFit="1" customWidth="1"/>
    <col min="11" max="11" width="15.42578125" customWidth="1"/>
    <col min="12" max="13" width="13.28515625" bestFit="1" customWidth="1"/>
    <col min="14" max="14" width="14.140625" bestFit="1" customWidth="1"/>
    <col min="15" max="15" width="29.7109375" bestFit="1" customWidth="1"/>
    <col min="16" max="18" width="13.140625" bestFit="1" customWidth="1"/>
    <col min="19" max="19" width="15.5703125" customWidth="1"/>
    <col min="20" max="21" width="13.140625" bestFit="1" customWidth="1"/>
    <col min="22" max="22" width="13.28515625" customWidth="1"/>
    <col min="23" max="23" width="19.5703125" bestFit="1" customWidth="1"/>
  </cols>
  <sheetData>
    <row r="1" spans="2:23" ht="15.75" thickBot="1" x14ac:dyDescent="0.3">
      <c r="B1" s="50" t="s">
        <v>33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2"/>
    </row>
    <row r="2" spans="2:23" x14ac:dyDescent="0.25">
      <c r="B2" s="48" t="s">
        <v>32</v>
      </c>
      <c r="C2" s="28">
        <v>1</v>
      </c>
      <c r="D2" s="18">
        <v>2</v>
      </c>
      <c r="E2" s="18">
        <v>3</v>
      </c>
      <c r="F2" s="18">
        <v>4</v>
      </c>
      <c r="G2" s="18">
        <v>5</v>
      </c>
      <c r="H2" s="18">
        <v>6</v>
      </c>
      <c r="I2" s="18">
        <v>7</v>
      </c>
      <c r="J2" s="18">
        <v>8</v>
      </c>
      <c r="K2" s="18">
        <v>9</v>
      </c>
      <c r="L2" s="18">
        <v>10</v>
      </c>
      <c r="M2" s="18">
        <v>11</v>
      </c>
      <c r="N2" s="18">
        <v>12</v>
      </c>
      <c r="O2" s="18">
        <v>13</v>
      </c>
      <c r="P2" s="18">
        <v>14</v>
      </c>
      <c r="Q2" s="18">
        <v>15</v>
      </c>
      <c r="R2" s="18">
        <v>16</v>
      </c>
      <c r="S2" s="18">
        <v>17</v>
      </c>
      <c r="T2" s="18">
        <v>18</v>
      </c>
      <c r="U2" s="18">
        <v>19</v>
      </c>
    </row>
    <row r="3" spans="2:23" x14ac:dyDescent="0.25">
      <c r="B3" s="49"/>
      <c r="C3" s="54" t="s">
        <v>31</v>
      </c>
      <c r="D3" s="45" t="s">
        <v>35</v>
      </c>
      <c r="E3" s="45" t="s">
        <v>36</v>
      </c>
      <c r="F3" s="45" t="s">
        <v>37</v>
      </c>
      <c r="G3" s="45" t="s">
        <v>38</v>
      </c>
      <c r="H3" s="45" t="s">
        <v>39</v>
      </c>
      <c r="I3" s="47" t="s">
        <v>40</v>
      </c>
      <c r="J3" s="47" t="s">
        <v>41</v>
      </c>
      <c r="K3" s="47" t="s">
        <v>43</v>
      </c>
      <c r="L3" s="47" t="s">
        <v>44</v>
      </c>
      <c r="M3" s="53" t="s">
        <v>45</v>
      </c>
      <c r="N3" s="53" t="s">
        <v>46</v>
      </c>
      <c r="O3" s="53" t="s">
        <v>47</v>
      </c>
      <c r="P3" s="53" t="s">
        <v>48</v>
      </c>
      <c r="Q3" s="53" t="s">
        <v>49</v>
      </c>
      <c r="R3" s="53" t="s">
        <v>50</v>
      </c>
      <c r="S3" s="53" t="s">
        <v>51</v>
      </c>
      <c r="T3" s="53" t="s">
        <v>52</v>
      </c>
      <c r="U3" s="53" t="s">
        <v>53</v>
      </c>
      <c r="V3" s="9"/>
    </row>
    <row r="4" spans="2:23" ht="60.75" customHeight="1" x14ac:dyDescent="0.25">
      <c r="B4" s="49"/>
      <c r="C4" s="55"/>
      <c r="D4" s="46"/>
      <c r="E4" s="46"/>
      <c r="F4" s="46"/>
      <c r="G4" s="46"/>
      <c r="H4" s="46"/>
      <c r="I4" s="47"/>
      <c r="J4" s="47"/>
      <c r="K4" s="47"/>
      <c r="L4" s="47"/>
      <c r="M4" s="53"/>
      <c r="N4" s="53"/>
      <c r="O4" s="53"/>
      <c r="P4" s="53"/>
      <c r="Q4" s="53"/>
      <c r="R4" s="53"/>
      <c r="S4" s="53"/>
      <c r="T4" s="53"/>
      <c r="U4" s="53"/>
      <c r="V4" s="9"/>
    </row>
    <row r="5" spans="2:23" x14ac:dyDescent="0.25">
      <c r="B5" s="15" t="s">
        <v>1</v>
      </c>
      <c r="C5" s="16">
        <v>4329000</v>
      </c>
      <c r="D5" s="6">
        <v>4320000</v>
      </c>
      <c r="E5" s="6">
        <v>4500000</v>
      </c>
      <c r="F5" s="6">
        <v>3800000</v>
      </c>
      <c r="G5" s="6">
        <v>3500000.0000000023</v>
      </c>
      <c r="H5" s="6">
        <v>4300000</v>
      </c>
      <c r="I5" s="6">
        <v>3870000</v>
      </c>
      <c r="J5" s="6">
        <v>4500000</v>
      </c>
      <c r="K5" s="6">
        <v>4130000</v>
      </c>
      <c r="L5" s="6">
        <v>4428667</v>
      </c>
      <c r="M5" s="6">
        <v>4666667</v>
      </c>
      <c r="N5" s="6">
        <v>4000000</v>
      </c>
      <c r="O5" s="10"/>
      <c r="P5" s="6">
        <v>3900000</v>
      </c>
      <c r="Q5" s="6">
        <v>4000000</v>
      </c>
      <c r="R5" s="6">
        <v>3333333</v>
      </c>
      <c r="S5" s="6">
        <v>4400000</v>
      </c>
      <c r="T5" s="6">
        <v>3823256</v>
      </c>
      <c r="U5" s="6">
        <v>4000000</v>
      </c>
      <c r="V5" s="4"/>
      <c r="W5" s="2"/>
    </row>
    <row r="6" spans="2:23" x14ac:dyDescent="0.25">
      <c r="B6" s="15" t="s">
        <v>2</v>
      </c>
      <c r="C6" s="16">
        <v>8128900</v>
      </c>
      <c r="D6" s="6">
        <v>8112000</v>
      </c>
      <c r="E6" s="6">
        <v>8500000</v>
      </c>
      <c r="F6" s="6">
        <v>9500000</v>
      </c>
      <c r="G6" s="6">
        <v>6171666.6666666688</v>
      </c>
      <c r="H6" s="6">
        <v>8400000</v>
      </c>
      <c r="I6" s="6">
        <v>7267000</v>
      </c>
      <c r="J6" s="6">
        <v>8500000</v>
      </c>
      <c r="K6" s="6">
        <v>8050000</v>
      </c>
      <c r="L6" s="6">
        <v>8367017</v>
      </c>
      <c r="M6" s="6">
        <v>7500000</v>
      </c>
      <c r="N6" s="6">
        <v>7800000</v>
      </c>
      <c r="O6" s="1"/>
      <c r="P6" s="6">
        <v>6200000</v>
      </c>
      <c r="Q6" s="6">
        <v>10000000</v>
      </c>
      <c r="R6" s="6">
        <v>6297619</v>
      </c>
      <c r="S6" s="6">
        <v>8350000</v>
      </c>
      <c r="T6" s="6">
        <v>9558140</v>
      </c>
      <c r="U6" s="6">
        <v>8000000</v>
      </c>
      <c r="V6" s="8"/>
      <c r="W6" s="3"/>
    </row>
    <row r="7" spans="2:23" x14ac:dyDescent="0.25">
      <c r="B7" s="15" t="s">
        <v>3</v>
      </c>
      <c r="C7" s="17">
        <v>4810000</v>
      </c>
      <c r="D7" s="6">
        <v>4800000</v>
      </c>
      <c r="E7" s="6">
        <v>5050000</v>
      </c>
      <c r="F7" s="6">
        <v>4800000</v>
      </c>
      <c r="G7" s="6">
        <v>3844666.6666666688</v>
      </c>
      <c r="H7" s="6">
        <v>4700000</v>
      </c>
      <c r="I7" s="6">
        <v>4550000</v>
      </c>
      <c r="J7" s="6">
        <v>5000000</v>
      </c>
      <c r="K7" s="6">
        <v>4600000</v>
      </c>
      <c r="L7" s="6">
        <v>4998067</v>
      </c>
      <c r="M7" s="6">
        <v>5266667</v>
      </c>
      <c r="N7" s="6">
        <v>3000000</v>
      </c>
      <c r="O7" s="1"/>
      <c r="P7" s="6">
        <v>4800000</v>
      </c>
      <c r="Q7" s="6">
        <v>5000000</v>
      </c>
      <c r="R7" s="6">
        <v>4787878</v>
      </c>
      <c r="S7" s="6">
        <v>4800000</v>
      </c>
      <c r="T7" s="6">
        <v>4779070</v>
      </c>
      <c r="U7" s="6">
        <v>4500000</v>
      </c>
      <c r="V7" s="4"/>
      <c r="W7" s="4"/>
    </row>
    <row r="8" spans="2:23" x14ac:dyDescent="0.25">
      <c r="B8" s="15" t="s">
        <v>4</v>
      </c>
      <c r="C8" s="16">
        <v>13083200</v>
      </c>
      <c r="D8" s="6">
        <v>13056000</v>
      </c>
      <c r="E8" s="6">
        <v>12730000</v>
      </c>
      <c r="F8" s="6">
        <v>15800000</v>
      </c>
      <c r="G8" s="6">
        <v>9768000</v>
      </c>
      <c r="H8" s="6">
        <v>12400000</v>
      </c>
      <c r="I8" s="6">
        <v>11560000</v>
      </c>
      <c r="J8" s="6">
        <v>13000000</v>
      </c>
      <c r="K8" s="6">
        <v>12800000</v>
      </c>
      <c r="L8" s="6">
        <v>12526800</v>
      </c>
      <c r="M8" s="6">
        <v>12500000</v>
      </c>
      <c r="N8" s="6">
        <v>10000000</v>
      </c>
      <c r="O8" s="18"/>
      <c r="P8" s="6">
        <v>8500000</v>
      </c>
      <c r="Q8" s="6">
        <v>16000000</v>
      </c>
      <c r="R8" s="6">
        <v>11000000</v>
      </c>
      <c r="S8" s="6">
        <v>13500000</v>
      </c>
      <c r="T8" s="6">
        <v>15293024</v>
      </c>
      <c r="U8" s="6">
        <v>10000000</v>
      </c>
    </row>
    <row r="9" spans="2:23" x14ac:dyDescent="0.25">
      <c r="B9" s="15" t="s">
        <v>5</v>
      </c>
      <c r="C9" s="16">
        <v>14911000</v>
      </c>
      <c r="D9" s="6">
        <v>14880000</v>
      </c>
      <c r="E9" s="6">
        <v>14240000</v>
      </c>
      <c r="F9" s="6">
        <v>15000000</v>
      </c>
      <c r="G9" s="6">
        <v>11075000.000000024</v>
      </c>
      <c r="H9" s="6">
        <v>13900000</v>
      </c>
      <c r="I9" s="6">
        <v>13175000</v>
      </c>
      <c r="J9" s="6">
        <v>14500000</v>
      </c>
      <c r="K9" s="6">
        <v>14520000</v>
      </c>
      <c r="L9" s="6">
        <v>14013567</v>
      </c>
      <c r="M9" s="6">
        <v>12000000</v>
      </c>
      <c r="N9" s="6">
        <v>12000000</v>
      </c>
      <c r="O9" s="18"/>
      <c r="P9" s="6">
        <v>10000000</v>
      </c>
      <c r="Q9" s="6">
        <v>15500000</v>
      </c>
      <c r="R9" s="6">
        <v>13424242</v>
      </c>
      <c r="S9" s="6">
        <v>15400000</v>
      </c>
      <c r="T9" s="6">
        <v>14815117</v>
      </c>
      <c r="U9" s="6">
        <v>12000000</v>
      </c>
    </row>
    <row r="10" spans="2:23" x14ac:dyDescent="0.25">
      <c r="B10" s="15" t="s">
        <v>6</v>
      </c>
      <c r="C10" s="16">
        <v>1443000</v>
      </c>
      <c r="D10" s="6">
        <v>1440000</v>
      </c>
      <c r="E10" s="6">
        <v>1605000</v>
      </c>
      <c r="F10" s="6">
        <v>1300000</v>
      </c>
      <c r="G10" s="6">
        <v>1333333.333333336</v>
      </c>
      <c r="H10" s="6">
        <v>1600000</v>
      </c>
      <c r="I10" s="6">
        <v>1425000</v>
      </c>
      <c r="J10" s="6">
        <v>1600000</v>
      </c>
      <c r="K10" s="6">
        <v>1400000</v>
      </c>
      <c r="L10" s="6">
        <v>1581667</v>
      </c>
      <c r="M10" s="6">
        <v>1666667</v>
      </c>
      <c r="N10" s="6">
        <v>1000000</v>
      </c>
      <c r="O10" s="18"/>
      <c r="P10" s="6">
        <v>1666667</v>
      </c>
      <c r="Q10" s="6">
        <v>1500000</v>
      </c>
      <c r="R10" s="6">
        <v>1515151</v>
      </c>
      <c r="S10" s="6">
        <v>1400000</v>
      </c>
      <c r="T10" s="6">
        <v>1433721</v>
      </c>
      <c r="U10" s="6">
        <v>1000000</v>
      </c>
    </row>
    <row r="11" spans="2:23" x14ac:dyDescent="0.25">
      <c r="B11" s="15" t="s">
        <v>7</v>
      </c>
      <c r="C11" s="16">
        <v>1683500</v>
      </c>
      <c r="D11" s="6">
        <v>1680000</v>
      </c>
      <c r="E11" s="6">
        <v>2135000</v>
      </c>
      <c r="F11" s="6">
        <v>1600000</v>
      </c>
      <c r="G11" s="6">
        <v>1773333.3333333358</v>
      </c>
      <c r="H11" s="6">
        <v>1600000</v>
      </c>
      <c r="I11" s="6">
        <v>1662500</v>
      </c>
      <c r="J11" s="6">
        <v>2000000</v>
      </c>
      <c r="K11" s="6">
        <v>1620000</v>
      </c>
      <c r="L11" s="6">
        <v>2103617</v>
      </c>
      <c r="M11" s="6">
        <v>2216667</v>
      </c>
      <c r="N11" s="6">
        <v>1000000</v>
      </c>
      <c r="O11" s="18"/>
      <c r="P11" s="6">
        <v>2216667</v>
      </c>
      <c r="Q11" s="6">
        <v>1750000</v>
      </c>
      <c r="R11" s="6">
        <v>2015151</v>
      </c>
      <c r="S11" s="6">
        <v>1650000</v>
      </c>
      <c r="T11" s="6">
        <v>1672675</v>
      </c>
      <c r="U11" s="6">
        <v>1500000</v>
      </c>
    </row>
    <row r="12" spans="2:23" x14ac:dyDescent="0.25">
      <c r="B12" s="15" t="s">
        <v>8</v>
      </c>
      <c r="C12" s="16">
        <v>12698400</v>
      </c>
      <c r="D12" s="6">
        <v>12672000</v>
      </c>
      <c r="E12" s="6">
        <v>13300000</v>
      </c>
      <c r="F12" s="6">
        <v>12500000</v>
      </c>
      <c r="G12" s="6">
        <v>10025333.33333331</v>
      </c>
      <c r="H12" s="6">
        <v>13500000</v>
      </c>
      <c r="I12" s="6">
        <v>11352000</v>
      </c>
      <c r="J12" s="6">
        <v>13500000</v>
      </c>
      <c r="K12" s="6">
        <v>13150000</v>
      </c>
      <c r="L12" s="6">
        <v>13032933</v>
      </c>
      <c r="M12" s="6">
        <v>13733333</v>
      </c>
      <c r="N12" s="6">
        <v>11000000</v>
      </c>
      <c r="O12" s="18"/>
      <c r="P12" s="6">
        <v>10500000</v>
      </c>
      <c r="Q12" s="6">
        <v>9000000</v>
      </c>
      <c r="R12" s="6">
        <v>13733333</v>
      </c>
      <c r="S12" s="6">
        <v>11300000</v>
      </c>
      <c r="T12" s="6">
        <v>12425582</v>
      </c>
      <c r="U12" s="6">
        <v>12000000</v>
      </c>
    </row>
    <row r="13" spans="2:23" x14ac:dyDescent="0.25">
      <c r="B13" s="15" t="s">
        <v>9</v>
      </c>
      <c r="C13" s="16">
        <v>8561800</v>
      </c>
      <c r="D13" s="6">
        <v>8544000</v>
      </c>
      <c r="E13" s="6">
        <v>8250000</v>
      </c>
      <c r="F13" s="6">
        <v>9000000</v>
      </c>
      <c r="G13" s="6">
        <v>6844533.3333333358</v>
      </c>
      <c r="H13" s="6">
        <v>8400000</v>
      </c>
      <c r="I13" s="6">
        <v>7654000</v>
      </c>
      <c r="J13" s="6">
        <v>8500000</v>
      </c>
      <c r="K13" s="6">
        <v>8700000</v>
      </c>
      <c r="L13" s="6">
        <v>8119328</v>
      </c>
      <c r="M13" s="6">
        <v>8555667</v>
      </c>
      <c r="N13" s="6">
        <v>7000000</v>
      </c>
      <c r="O13" s="18"/>
      <c r="P13" s="6">
        <v>7000000</v>
      </c>
      <c r="Q13" s="6">
        <v>6500000</v>
      </c>
      <c r="R13" s="6">
        <v>8555666</v>
      </c>
      <c r="S13" s="6">
        <v>8700000</v>
      </c>
      <c r="T13" s="6">
        <v>9080233</v>
      </c>
      <c r="U13" s="6">
        <v>7000000</v>
      </c>
    </row>
    <row r="14" spans="2:23" x14ac:dyDescent="0.25">
      <c r="B14" s="15" t="s">
        <v>10</v>
      </c>
      <c r="C14" s="16">
        <v>9139000</v>
      </c>
      <c r="D14" s="6">
        <v>9120000</v>
      </c>
      <c r="E14" s="6">
        <v>8900000</v>
      </c>
      <c r="F14" s="6">
        <v>9000000</v>
      </c>
      <c r="G14" s="6">
        <v>7373333.3333333358</v>
      </c>
      <c r="H14" s="6">
        <v>9100000</v>
      </c>
      <c r="I14" s="6">
        <v>8170000</v>
      </c>
      <c r="J14" s="6">
        <v>9000000</v>
      </c>
      <c r="K14" s="6">
        <v>9300000</v>
      </c>
      <c r="L14" s="6">
        <v>8746617</v>
      </c>
      <c r="M14" s="6">
        <v>9216667</v>
      </c>
      <c r="N14" s="6">
        <v>8000000</v>
      </c>
      <c r="O14" s="18"/>
      <c r="P14" s="6">
        <v>6800000</v>
      </c>
      <c r="Q14" s="6">
        <v>7500000</v>
      </c>
      <c r="R14" s="6">
        <v>9216666</v>
      </c>
      <c r="S14" s="6">
        <v>9200000</v>
      </c>
      <c r="T14" s="6">
        <v>9080233</v>
      </c>
      <c r="U14" s="6">
        <v>8000000</v>
      </c>
    </row>
    <row r="15" spans="2:23" x14ac:dyDescent="0.25">
      <c r="B15" s="15" t="s">
        <v>11</v>
      </c>
      <c r="C15" s="16">
        <v>7696000</v>
      </c>
      <c r="D15" s="6">
        <v>7680000</v>
      </c>
      <c r="E15" s="6">
        <v>7600000</v>
      </c>
      <c r="F15" s="6">
        <v>7500000</v>
      </c>
      <c r="G15" s="6">
        <v>6109999.9999999981</v>
      </c>
      <c r="H15" s="6">
        <v>7700000</v>
      </c>
      <c r="I15" s="6">
        <v>6880000</v>
      </c>
      <c r="J15" s="6">
        <v>7700000</v>
      </c>
      <c r="K15" s="6">
        <v>7600000</v>
      </c>
      <c r="L15" s="6">
        <v>7433833</v>
      </c>
      <c r="M15" s="6">
        <v>7833333</v>
      </c>
      <c r="N15" s="6">
        <v>7000000</v>
      </c>
      <c r="O15" s="18"/>
      <c r="P15" s="6">
        <v>6900000</v>
      </c>
      <c r="Q15" s="6">
        <v>6000000</v>
      </c>
      <c r="R15" s="6">
        <v>7833333</v>
      </c>
      <c r="S15" s="6">
        <v>6800000</v>
      </c>
      <c r="T15" s="6">
        <v>7646512</v>
      </c>
      <c r="U15" s="6">
        <v>7000000</v>
      </c>
    </row>
    <row r="16" spans="2:23" x14ac:dyDescent="0.25">
      <c r="B16" s="15" t="s">
        <v>12</v>
      </c>
      <c r="C16" s="16">
        <v>3848000</v>
      </c>
      <c r="D16" s="6">
        <v>3840000</v>
      </c>
      <c r="E16" s="6">
        <v>3900000</v>
      </c>
      <c r="F16" s="6">
        <v>4000000</v>
      </c>
      <c r="G16" s="6">
        <v>3200000</v>
      </c>
      <c r="H16" s="6">
        <v>4000000</v>
      </c>
      <c r="I16" s="6">
        <v>3640000</v>
      </c>
      <c r="J16" s="6">
        <v>4000000</v>
      </c>
      <c r="K16" s="6">
        <v>3700000</v>
      </c>
      <c r="L16" s="6">
        <v>3796000</v>
      </c>
      <c r="M16" s="6">
        <v>4000000</v>
      </c>
      <c r="N16" s="6">
        <v>2800000</v>
      </c>
      <c r="O16" s="18"/>
      <c r="P16" s="6">
        <v>3500000</v>
      </c>
      <c r="Q16" s="6">
        <v>3000000</v>
      </c>
      <c r="R16" s="6">
        <v>4000000</v>
      </c>
      <c r="S16" s="6">
        <v>3000000</v>
      </c>
      <c r="T16" s="6">
        <v>4301163</v>
      </c>
      <c r="U16" s="6">
        <v>3000000</v>
      </c>
    </row>
    <row r="17" spans="2:23" x14ac:dyDescent="0.25">
      <c r="B17" s="15" t="s">
        <v>13</v>
      </c>
      <c r="C17" s="16">
        <v>14430000</v>
      </c>
      <c r="D17" s="6">
        <v>14400000</v>
      </c>
      <c r="E17" s="6">
        <v>15500000</v>
      </c>
      <c r="F17" s="6">
        <v>14500000</v>
      </c>
      <c r="G17" s="6">
        <v>10943333.33333331</v>
      </c>
      <c r="H17" s="6">
        <v>15500000</v>
      </c>
      <c r="I17" s="6">
        <v>12750000</v>
      </c>
      <c r="J17" s="6">
        <v>15500000</v>
      </c>
      <c r="K17" s="6">
        <v>14700000</v>
      </c>
      <c r="L17" s="6">
        <v>15025833</v>
      </c>
      <c r="M17" s="6">
        <v>13800000</v>
      </c>
      <c r="N17" s="6">
        <v>14500000</v>
      </c>
      <c r="O17" s="18"/>
      <c r="P17" s="6">
        <v>11000000</v>
      </c>
      <c r="Q17" s="6">
        <v>12000000</v>
      </c>
      <c r="R17" s="6">
        <v>14393939</v>
      </c>
      <c r="S17" s="6">
        <v>14000000</v>
      </c>
      <c r="T17" s="6">
        <v>14337210</v>
      </c>
      <c r="U17" s="6">
        <v>14500000</v>
      </c>
    </row>
    <row r="18" spans="2:23" x14ac:dyDescent="0.25">
      <c r="B18" s="15" t="s">
        <v>14</v>
      </c>
      <c r="C18" s="16">
        <v>12987000</v>
      </c>
      <c r="D18" s="6">
        <v>12960000</v>
      </c>
      <c r="E18" s="6">
        <v>12900000</v>
      </c>
      <c r="F18" s="6">
        <v>13000000</v>
      </c>
      <c r="G18" s="6">
        <v>9490000</v>
      </c>
      <c r="H18" s="6">
        <v>12700000</v>
      </c>
      <c r="I18" s="6">
        <v>11475000</v>
      </c>
      <c r="J18" s="6">
        <v>13000000</v>
      </c>
      <c r="K18" s="6">
        <v>13350000</v>
      </c>
      <c r="L18" s="6">
        <v>12337000</v>
      </c>
      <c r="M18" s="6">
        <v>13000000</v>
      </c>
      <c r="N18" s="6">
        <v>9500000</v>
      </c>
      <c r="O18" s="18"/>
      <c r="P18" s="6">
        <v>13000000</v>
      </c>
      <c r="Q18" s="6">
        <v>11000000</v>
      </c>
      <c r="R18" s="6">
        <v>13000000</v>
      </c>
      <c r="S18" s="6">
        <v>12500000</v>
      </c>
      <c r="T18" s="6">
        <v>12903489</v>
      </c>
      <c r="U18" s="6">
        <v>10500000</v>
      </c>
    </row>
    <row r="19" spans="2:23" x14ac:dyDescent="0.25">
      <c r="B19" s="15" t="s">
        <v>15</v>
      </c>
      <c r="C19" s="16">
        <v>3367000</v>
      </c>
      <c r="D19" s="6">
        <v>3360000</v>
      </c>
      <c r="E19" s="6">
        <v>3600000</v>
      </c>
      <c r="F19" s="6">
        <v>2800000</v>
      </c>
      <c r="G19" s="6">
        <v>2933333.3333333358</v>
      </c>
      <c r="H19" s="6">
        <v>3400000</v>
      </c>
      <c r="I19" s="6">
        <v>3185000</v>
      </c>
      <c r="J19" s="6">
        <v>3300000</v>
      </c>
      <c r="K19" s="6">
        <v>3200000</v>
      </c>
      <c r="L19" s="6">
        <v>3479667</v>
      </c>
      <c r="M19" s="6">
        <v>3666667</v>
      </c>
      <c r="N19" s="6">
        <v>2800000</v>
      </c>
      <c r="O19" s="18"/>
      <c r="P19" s="6">
        <v>3666667</v>
      </c>
      <c r="Q19" s="6">
        <v>5000000</v>
      </c>
      <c r="R19" s="6">
        <v>3333333</v>
      </c>
      <c r="S19" s="6">
        <v>3500000</v>
      </c>
      <c r="T19" s="6">
        <v>2867442</v>
      </c>
      <c r="U19" s="6">
        <v>2800000</v>
      </c>
    </row>
    <row r="20" spans="2:23" x14ac:dyDescent="0.25">
      <c r="B20" s="15" t="s">
        <v>16</v>
      </c>
      <c r="C20" s="16">
        <v>5291000</v>
      </c>
      <c r="D20" s="6">
        <v>5280000</v>
      </c>
      <c r="E20" s="6">
        <v>5755000</v>
      </c>
      <c r="F20" s="6">
        <v>5400000</v>
      </c>
      <c r="G20" s="6">
        <v>4475000.0000000019</v>
      </c>
      <c r="H20" s="6">
        <v>5500000</v>
      </c>
      <c r="I20" s="6">
        <v>5005000</v>
      </c>
      <c r="J20" s="6">
        <v>5500000</v>
      </c>
      <c r="K20" s="6">
        <v>5250000</v>
      </c>
      <c r="L20" s="6">
        <v>5662367</v>
      </c>
      <c r="M20" s="6">
        <v>5966667</v>
      </c>
      <c r="N20" s="6">
        <v>3000000</v>
      </c>
      <c r="O20" s="18"/>
      <c r="P20" s="6">
        <v>5966667</v>
      </c>
      <c r="Q20" s="6">
        <v>4200000</v>
      </c>
      <c r="R20" s="6">
        <v>5424242</v>
      </c>
      <c r="S20" s="6">
        <v>5500000</v>
      </c>
      <c r="T20" s="6">
        <v>5256977</v>
      </c>
      <c r="U20" s="6">
        <v>5000000</v>
      </c>
    </row>
    <row r="21" spans="2:23" x14ac:dyDescent="0.25">
      <c r="B21" s="15" t="s">
        <v>17</v>
      </c>
      <c r="C21" s="16">
        <v>1058200</v>
      </c>
      <c r="D21" s="6">
        <v>1056000</v>
      </c>
      <c r="E21" s="6">
        <v>1350000</v>
      </c>
      <c r="F21" s="6">
        <v>980000</v>
      </c>
      <c r="G21" s="6">
        <v>1013333.333333336</v>
      </c>
      <c r="H21" s="6">
        <v>1200000</v>
      </c>
      <c r="I21" s="6">
        <v>1045000</v>
      </c>
      <c r="J21" s="6">
        <v>1300000</v>
      </c>
      <c r="K21" s="6">
        <v>1020000</v>
      </c>
      <c r="L21" s="6">
        <v>1296967</v>
      </c>
      <c r="M21" s="6">
        <v>1366667</v>
      </c>
      <c r="N21" s="6">
        <v>900000</v>
      </c>
      <c r="O21" s="18"/>
      <c r="P21" s="6">
        <v>1366667</v>
      </c>
      <c r="Q21" s="6">
        <v>1000000</v>
      </c>
      <c r="R21" s="6">
        <v>1366666</v>
      </c>
      <c r="S21" s="6">
        <v>1050000</v>
      </c>
      <c r="T21" s="6">
        <v>955814</v>
      </c>
      <c r="U21" s="6">
        <v>1000000</v>
      </c>
    </row>
    <row r="22" spans="2:23" x14ac:dyDescent="0.25">
      <c r="B22" s="15" t="s">
        <v>18</v>
      </c>
      <c r="C22" s="16">
        <v>962000</v>
      </c>
      <c r="D22" s="6">
        <v>960000</v>
      </c>
      <c r="E22" s="6">
        <v>1250000</v>
      </c>
      <c r="F22" s="6">
        <v>980000</v>
      </c>
      <c r="G22" s="6">
        <v>920000</v>
      </c>
      <c r="H22" s="6">
        <v>1200000</v>
      </c>
      <c r="I22" s="6">
        <v>950000</v>
      </c>
      <c r="J22" s="6">
        <v>1200000</v>
      </c>
      <c r="K22" s="6">
        <v>900000</v>
      </c>
      <c r="L22" s="6">
        <v>1186250</v>
      </c>
      <c r="M22" s="6">
        <v>1250000</v>
      </c>
      <c r="N22" s="6">
        <v>600000</v>
      </c>
      <c r="O22" s="18"/>
      <c r="P22" s="6">
        <v>1250000</v>
      </c>
      <c r="Q22" s="6">
        <v>1000000</v>
      </c>
      <c r="R22" s="6">
        <v>1250000</v>
      </c>
      <c r="S22" s="6">
        <v>980000</v>
      </c>
      <c r="T22" s="6">
        <v>955814</v>
      </c>
      <c r="U22" s="6">
        <v>1000000</v>
      </c>
    </row>
    <row r="23" spans="2:23" x14ac:dyDescent="0.25">
      <c r="B23" s="15" t="s">
        <v>19</v>
      </c>
      <c r="C23" s="16">
        <v>1058200</v>
      </c>
      <c r="D23" s="6">
        <v>1056000</v>
      </c>
      <c r="E23" s="6">
        <v>1350000</v>
      </c>
      <c r="F23" s="6">
        <v>980000</v>
      </c>
      <c r="G23" s="6">
        <v>933333.33333333605</v>
      </c>
      <c r="H23" s="6">
        <v>1200000</v>
      </c>
      <c r="I23" s="6">
        <v>1045000</v>
      </c>
      <c r="J23" s="6">
        <v>1300000</v>
      </c>
      <c r="K23" s="6">
        <v>980000</v>
      </c>
      <c r="L23" s="6">
        <v>1296967</v>
      </c>
      <c r="M23" s="6">
        <v>1366667</v>
      </c>
      <c r="N23" s="6">
        <v>900000</v>
      </c>
      <c r="O23" s="18"/>
      <c r="P23" s="6">
        <v>1366667</v>
      </c>
      <c r="Q23" s="6">
        <v>1000000</v>
      </c>
      <c r="R23" s="6">
        <v>1366666</v>
      </c>
      <c r="S23" s="6">
        <v>1050000</v>
      </c>
      <c r="T23" s="6">
        <v>955814</v>
      </c>
      <c r="U23" s="6">
        <v>1000000</v>
      </c>
    </row>
    <row r="24" spans="2:23" x14ac:dyDescent="0.25">
      <c r="B24" s="15" t="s">
        <v>20</v>
      </c>
      <c r="C24" s="16">
        <v>1587300</v>
      </c>
      <c r="D24" s="6">
        <v>1584000</v>
      </c>
      <c r="E24" s="6">
        <v>1700000</v>
      </c>
      <c r="F24" s="6">
        <v>1500000</v>
      </c>
      <c r="G24" s="6">
        <v>1306666.6666666642</v>
      </c>
      <c r="H24" s="6">
        <v>1200000</v>
      </c>
      <c r="I24" s="6">
        <v>1567500</v>
      </c>
      <c r="J24" s="6">
        <v>1700000</v>
      </c>
      <c r="K24" s="6">
        <v>1520000</v>
      </c>
      <c r="L24" s="6">
        <v>1644933</v>
      </c>
      <c r="M24" s="6">
        <v>1733333</v>
      </c>
      <c r="N24" s="6">
        <v>1000000</v>
      </c>
      <c r="O24" s="18"/>
      <c r="P24" s="6">
        <v>1733333</v>
      </c>
      <c r="Q24" s="6">
        <v>2500000</v>
      </c>
      <c r="R24" s="6">
        <v>1733333</v>
      </c>
      <c r="S24" s="6">
        <v>1450000</v>
      </c>
      <c r="T24" s="6">
        <v>1577093</v>
      </c>
      <c r="U24" s="6">
        <v>1650000</v>
      </c>
    </row>
    <row r="25" spans="2:23" x14ac:dyDescent="0.25">
      <c r="B25" s="15" t="s">
        <v>21</v>
      </c>
      <c r="C25" s="16">
        <v>865800</v>
      </c>
      <c r="D25" s="6">
        <v>864000</v>
      </c>
      <c r="E25" s="6">
        <v>1150000</v>
      </c>
      <c r="F25" s="6">
        <v>800000</v>
      </c>
      <c r="G25" s="6">
        <v>946666.66666666407</v>
      </c>
      <c r="H25" s="6">
        <v>1180000</v>
      </c>
      <c r="I25" s="6">
        <v>855000</v>
      </c>
      <c r="J25" s="6">
        <v>1100000</v>
      </c>
      <c r="K25" s="6">
        <v>900000</v>
      </c>
      <c r="L25" s="6">
        <v>1122983</v>
      </c>
      <c r="M25" s="6">
        <v>1183333</v>
      </c>
      <c r="N25" s="6">
        <v>500000</v>
      </c>
      <c r="O25" s="18"/>
      <c r="P25" s="6">
        <v>1183333</v>
      </c>
      <c r="Q25" s="6">
        <v>7500000</v>
      </c>
      <c r="R25" s="6">
        <v>1183333</v>
      </c>
      <c r="S25" s="6">
        <v>800000</v>
      </c>
      <c r="T25" s="6">
        <v>860233</v>
      </c>
      <c r="U25" s="6">
        <v>900000</v>
      </c>
    </row>
    <row r="26" spans="2:23" x14ac:dyDescent="0.25">
      <c r="B26" s="15" t="s">
        <v>22</v>
      </c>
      <c r="C26" s="16">
        <v>1924000</v>
      </c>
      <c r="D26" s="6">
        <v>1920000</v>
      </c>
      <c r="E26" s="6">
        <v>2000000</v>
      </c>
      <c r="F26" s="6">
        <v>2000000</v>
      </c>
      <c r="G26" s="6">
        <v>1613333.333333336</v>
      </c>
      <c r="H26" s="6">
        <v>1520000</v>
      </c>
      <c r="I26" s="6">
        <v>1900000</v>
      </c>
      <c r="J26" s="6">
        <v>2000000</v>
      </c>
      <c r="K26" s="6">
        <v>1900000</v>
      </c>
      <c r="L26" s="6">
        <v>1913817</v>
      </c>
      <c r="M26" s="6">
        <v>2016667</v>
      </c>
      <c r="N26" s="6">
        <v>1300000</v>
      </c>
      <c r="O26" s="18"/>
      <c r="P26" s="6">
        <v>2016667</v>
      </c>
      <c r="Q26" s="6">
        <v>2000000</v>
      </c>
      <c r="R26" s="6">
        <v>2016666</v>
      </c>
      <c r="S26" s="6">
        <v>1485000</v>
      </c>
      <c r="T26" s="6">
        <v>2150582</v>
      </c>
      <c r="U26" s="6">
        <v>1800000</v>
      </c>
    </row>
    <row r="27" spans="2:23" x14ac:dyDescent="0.25">
      <c r="B27" s="15" t="s">
        <v>23</v>
      </c>
      <c r="C27" s="17">
        <v>1924000</v>
      </c>
      <c r="D27" s="6">
        <v>1920000</v>
      </c>
      <c r="E27" s="6">
        <v>2050000</v>
      </c>
      <c r="F27" s="6">
        <v>1800000</v>
      </c>
      <c r="G27" s="6">
        <v>1548750</v>
      </c>
      <c r="H27" s="6">
        <v>1500000</v>
      </c>
      <c r="I27" s="6">
        <v>1900000</v>
      </c>
      <c r="J27" s="6">
        <v>2000000</v>
      </c>
      <c r="K27" s="6">
        <v>1900000</v>
      </c>
      <c r="L27" s="6">
        <v>1959685</v>
      </c>
      <c r="M27" s="6">
        <v>2065000</v>
      </c>
      <c r="N27" s="6">
        <v>1500000</v>
      </c>
      <c r="O27" s="18"/>
      <c r="P27" s="6">
        <v>1800000</v>
      </c>
      <c r="Q27" s="6">
        <v>1800000</v>
      </c>
      <c r="R27" s="6">
        <v>2065000</v>
      </c>
      <c r="S27" s="6">
        <v>1485000</v>
      </c>
      <c r="T27" s="6">
        <v>1911628</v>
      </c>
      <c r="U27" s="6">
        <v>1800000</v>
      </c>
    </row>
    <row r="28" spans="2:23" x14ac:dyDescent="0.25">
      <c r="B28" s="15" t="s">
        <v>24</v>
      </c>
      <c r="C28" s="16">
        <v>3511300</v>
      </c>
      <c r="D28" s="6">
        <v>3504000</v>
      </c>
      <c r="E28" s="6">
        <v>3250000</v>
      </c>
      <c r="F28" s="6">
        <v>3900000</v>
      </c>
      <c r="G28" s="6">
        <v>2228333.3333333312</v>
      </c>
      <c r="H28" s="6">
        <v>3200000</v>
      </c>
      <c r="I28" s="6">
        <v>3321500</v>
      </c>
      <c r="J28" s="6">
        <v>3100000</v>
      </c>
      <c r="K28" s="6">
        <v>3500000</v>
      </c>
      <c r="L28" s="6">
        <v>3115883</v>
      </c>
      <c r="M28" s="6">
        <v>3283333</v>
      </c>
      <c r="N28" s="6">
        <v>3200000</v>
      </c>
      <c r="O28" s="18"/>
      <c r="P28" s="6">
        <v>2800000</v>
      </c>
      <c r="Q28" s="6">
        <v>4500000</v>
      </c>
      <c r="R28" s="6">
        <v>3283333</v>
      </c>
      <c r="S28" s="6">
        <v>3200000</v>
      </c>
      <c r="T28" s="6">
        <v>3823256</v>
      </c>
      <c r="U28" s="6">
        <v>2200000</v>
      </c>
    </row>
    <row r="29" spans="2:23" x14ac:dyDescent="0.25">
      <c r="B29" s="15" t="s">
        <v>25</v>
      </c>
      <c r="C29" s="19">
        <v>11544000</v>
      </c>
      <c r="D29" s="6">
        <v>11520000</v>
      </c>
      <c r="E29" s="6">
        <v>10930000</v>
      </c>
      <c r="F29" s="6">
        <v>9800000</v>
      </c>
      <c r="G29" s="6">
        <v>7863333.3333333097</v>
      </c>
      <c r="H29" s="6">
        <v>11000000</v>
      </c>
      <c r="I29" s="6">
        <v>10320000</v>
      </c>
      <c r="J29" s="6">
        <v>11100000</v>
      </c>
      <c r="K29" s="6">
        <v>11500000</v>
      </c>
      <c r="L29" s="6">
        <v>10755333</v>
      </c>
      <c r="M29" s="6">
        <v>9000000</v>
      </c>
      <c r="N29" s="6">
        <v>11500000</v>
      </c>
      <c r="O29" s="18"/>
      <c r="P29" s="6">
        <v>9000000</v>
      </c>
      <c r="Q29" s="6">
        <v>10000000</v>
      </c>
      <c r="R29" s="6">
        <v>11333333</v>
      </c>
      <c r="S29" s="6">
        <v>11500000</v>
      </c>
      <c r="T29" s="6">
        <v>9558140</v>
      </c>
      <c r="U29" s="6">
        <v>10000000</v>
      </c>
    </row>
    <row r="30" spans="2:23" x14ac:dyDescent="0.25">
      <c r="B30" s="15" t="s">
        <v>26</v>
      </c>
      <c r="C30" s="19">
        <v>9620000</v>
      </c>
      <c r="D30" s="6">
        <v>9600000</v>
      </c>
      <c r="E30" s="6">
        <v>9320000</v>
      </c>
      <c r="F30" s="6">
        <v>8950000</v>
      </c>
      <c r="G30" s="6">
        <v>6766666.6666666688</v>
      </c>
      <c r="H30" s="6">
        <v>9500000</v>
      </c>
      <c r="I30" s="6">
        <v>8600000</v>
      </c>
      <c r="J30" s="6">
        <v>9500000</v>
      </c>
      <c r="K30" s="6">
        <v>9200000</v>
      </c>
      <c r="L30" s="6">
        <v>9173667</v>
      </c>
      <c r="M30" s="6">
        <v>9666667</v>
      </c>
      <c r="N30" s="6">
        <v>9000000</v>
      </c>
      <c r="O30" s="18"/>
      <c r="P30" s="6">
        <v>8900000</v>
      </c>
      <c r="Q30" s="6">
        <v>7000000</v>
      </c>
      <c r="R30" s="6">
        <v>8787878</v>
      </c>
      <c r="S30" s="6">
        <v>9000000</v>
      </c>
      <c r="T30" s="6">
        <v>8602326</v>
      </c>
      <c r="U30" s="6">
        <v>9000000</v>
      </c>
      <c r="W30" s="39"/>
    </row>
    <row r="31" spans="2:23" x14ac:dyDescent="0.25">
      <c r="B31" s="5" t="s">
        <v>27</v>
      </c>
      <c r="C31" s="20">
        <f>SUM(C5:C30)</f>
        <v>160461600</v>
      </c>
      <c r="D31" s="20">
        <f t="shared" ref="D31:H31" si="0">SUM(D5:D30)</f>
        <v>160128000</v>
      </c>
      <c r="E31" s="20">
        <f t="shared" si="0"/>
        <v>162815000</v>
      </c>
      <c r="F31" s="20">
        <f t="shared" si="0"/>
        <v>161190000</v>
      </c>
      <c r="G31" s="20">
        <f t="shared" si="0"/>
        <v>124001283.33333331</v>
      </c>
      <c r="H31" s="20">
        <f t="shared" si="0"/>
        <v>159400000</v>
      </c>
      <c r="I31" s="20">
        <f t="shared" ref="I31" si="1">SUM(I5:I30)</f>
        <v>145124500</v>
      </c>
      <c r="J31" s="20">
        <f t="shared" ref="J31" si="2">SUM(J5:J30)</f>
        <v>163400000</v>
      </c>
      <c r="K31" s="20">
        <f t="shared" ref="K31" si="3">SUM(K5:K30)</f>
        <v>159390000</v>
      </c>
      <c r="L31" s="20">
        <f t="shared" ref="L31" si="4">SUM(L5:L30)</f>
        <v>159119465</v>
      </c>
      <c r="M31" s="20">
        <f t="shared" ref="M31" si="5">SUM(M5:M30)</f>
        <v>158520669</v>
      </c>
      <c r="N31" s="20">
        <f t="shared" ref="N31" si="6">SUM(N5:N30)</f>
        <v>134800000</v>
      </c>
      <c r="O31" s="20">
        <f t="shared" ref="O31" si="7">SUM(O5:O30)</f>
        <v>0</v>
      </c>
      <c r="P31" s="20">
        <f t="shared" ref="P31" si="8">SUM(P5:P30)</f>
        <v>137033335</v>
      </c>
      <c r="Q31" s="20">
        <f t="shared" ref="Q31" si="9">SUM(Q5:Q30)</f>
        <v>156250000</v>
      </c>
      <c r="R31" s="20">
        <f t="shared" ref="R31" si="10">SUM(R5:R30)</f>
        <v>156250094</v>
      </c>
      <c r="S31" s="20">
        <f t="shared" ref="S31" si="11">SUM(S5:S30)</f>
        <v>156000000</v>
      </c>
      <c r="T31" s="20">
        <f t="shared" ref="T31" si="12">SUM(T5:T30)</f>
        <v>160624544</v>
      </c>
      <c r="U31" s="20">
        <f t="shared" ref="U31" si="13">SUM(U5:U30)</f>
        <v>141150000</v>
      </c>
      <c r="W31" s="40"/>
    </row>
    <row r="32" spans="2:23" x14ac:dyDescent="0.25">
      <c r="B32" s="5" t="s">
        <v>34</v>
      </c>
      <c r="C32" s="7">
        <f>+C31*19%</f>
        <v>30487704</v>
      </c>
      <c r="D32" s="7">
        <f t="shared" ref="D32:H32" si="14">+D31*19%</f>
        <v>30424320</v>
      </c>
      <c r="E32" s="7">
        <f t="shared" si="14"/>
        <v>30934850</v>
      </c>
      <c r="F32" s="7">
        <f t="shared" si="14"/>
        <v>30626100</v>
      </c>
      <c r="G32" s="7">
        <f t="shared" si="14"/>
        <v>23560243.833333328</v>
      </c>
      <c r="H32" s="7">
        <f t="shared" si="14"/>
        <v>30286000</v>
      </c>
      <c r="I32" s="7">
        <f t="shared" ref="I32" si="15">+I31*19%</f>
        <v>27573655</v>
      </c>
      <c r="J32" s="7">
        <f t="shared" ref="J32" si="16">+J31*19%</f>
        <v>31046000</v>
      </c>
      <c r="K32" s="7">
        <f t="shared" ref="K32" si="17">+K31*19%</f>
        <v>30284100</v>
      </c>
      <c r="L32" s="7">
        <f t="shared" ref="L32" si="18">+L31*19%</f>
        <v>30232698.350000001</v>
      </c>
      <c r="M32" s="7">
        <f t="shared" ref="M32" si="19">+M31*19%</f>
        <v>30118927.109999999</v>
      </c>
      <c r="N32" s="7">
        <f t="shared" ref="N32" si="20">+N31*19%</f>
        <v>25612000</v>
      </c>
      <c r="O32" s="7">
        <f t="shared" ref="O32" si="21">+O31*19%</f>
        <v>0</v>
      </c>
      <c r="P32" s="7">
        <f t="shared" ref="P32" si="22">+P31*19%</f>
        <v>26036333.649999999</v>
      </c>
      <c r="Q32" s="7">
        <f t="shared" ref="Q32" si="23">+Q31*19%</f>
        <v>29687500</v>
      </c>
      <c r="R32" s="7">
        <f t="shared" ref="R32" si="24">+R31*19%</f>
        <v>29687517.859999999</v>
      </c>
      <c r="S32" s="7">
        <f t="shared" ref="S32" si="25">+S31*19%</f>
        <v>29640000</v>
      </c>
      <c r="T32" s="7">
        <f t="shared" ref="T32" si="26">+T31*19%</f>
        <v>30518663.359999999</v>
      </c>
      <c r="U32" s="7">
        <f t="shared" ref="U32" si="27">+U31*19%</f>
        <v>26818500</v>
      </c>
    </row>
    <row r="33" spans="2:21" x14ac:dyDescent="0.25">
      <c r="B33" s="14" t="s">
        <v>29</v>
      </c>
      <c r="C33" s="20">
        <f>+C31+C32</f>
        <v>190949304</v>
      </c>
      <c r="D33" s="20">
        <f t="shared" ref="D33:H33" si="28">+D31+D32</f>
        <v>190552320</v>
      </c>
      <c r="E33" s="20">
        <f t="shared" si="28"/>
        <v>193749850</v>
      </c>
      <c r="F33" s="20">
        <f t="shared" si="28"/>
        <v>191816100</v>
      </c>
      <c r="G33" s="20">
        <f t="shared" si="28"/>
        <v>147561527.16666663</v>
      </c>
      <c r="H33" s="20">
        <f t="shared" si="28"/>
        <v>189686000</v>
      </c>
      <c r="I33" s="20">
        <f t="shared" ref="I33" si="29">+I31+I32</f>
        <v>172698155</v>
      </c>
      <c r="J33" s="20">
        <f t="shared" ref="J33" si="30">+J31+J32</f>
        <v>194446000</v>
      </c>
      <c r="K33" s="20">
        <f t="shared" ref="K33" si="31">+K31+K32</f>
        <v>189674100</v>
      </c>
      <c r="L33" s="20">
        <f t="shared" ref="L33" si="32">+L31+L32</f>
        <v>189352163.34999999</v>
      </c>
      <c r="M33" s="20">
        <f t="shared" ref="M33" si="33">+M31+M32</f>
        <v>188639596.11000001</v>
      </c>
      <c r="N33" s="20">
        <f t="shared" ref="N33" si="34">+N31+N32</f>
        <v>160412000</v>
      </c>
      <c r="O33" s="20">
        <f t="shared" ref="O33" si="35">+O31+O32</f>
        <v>0</v>
      </c>
      <c r="P33" s="20">
        <f t="shared" ref="P33" si="36">+P31+P32</f>
        <v>163069668.65000001</v>
      </c>
      <c r="Q33" s="20">
        <f t="shared" ref="Q33" si="37">+Q31+Q32</f>
        <v>185937500</v>
      </c>
      <c r="R33" s="20">
        <f t="shared" ref="R33" si="38">+R31+R32</f>
        <v>185937611.86000001</v>
      </c>
      <c r="S33" s="20">
        <f t="shared" ref="S33" si="39">+S31+S32</f>
        <v>185640000</v>
      </c>
      <c r="T33" s="20">
        <f t="shared" ref="T33" si="40">+T31+T32</f>
        <v>191143207.36000001</v>
      </c>
      <c r="U33" s="20">
        <f t="shared" ref="U33" si="41">+U31+U32</f>
        <v>167968500</v>
      </c>
    </row>
    <row r="34" spans="2:21" x14ac:dyDescent="0.25">
      <c r="J34" s="21">
        <v>18487000</v>
      </c>
    </row>
    <row r="35" spans="2:21" x14ac:dyDescent="0.25">
      <c r="J35" s="12">
        <f>+J31+J34</f>
        <v>181887000</v>
      </c>
      <c r="M35" s="13"/>
      <c r="O35" s="56" t="s">
        <v>78</v>
      </c>
    </row>
    <row r="36" spans="2:21" x14ac:dyDescent="0.25">
      <c r="J36" s="11" t="s">
        <v>42</v>
      </c>
    </row>
    <row r="37" spans="2:21" x14ac:dyDescent="0.25">
      <c r="M37" s="13"/>
    </row>
    <row r="40" spans="2:21" x14ac:dyDescent="0.25">
      <c r="B40" t="s">
        <v>72</v>
      </c>
    </row>
    <row r="41" spans="2:21" x14ac:dyDescent="0.25">
      <c r="B41" t="s">
        <v>73</v>
      </c>
    </row>
    <row r="42" spans="2:21" x14ac:dyDescent="0.25">
      <c r="B42" t="s">
        <v>74</v>
      </c>
    </row>
  </sheetData>
  <mergeCells count="21">
    <mergeCell ref="B2:B4"/>
    <mergeCell ref="B1:U1"/>
    <mergeCell ref="N3:N4"/>
    <mergeCell ref="O3:O4"/>
    <mergeCell ref="P3:P4"/>
    <mergeCell ref="Q3:Q4"/>
    <mergeCell ref="T3:T4"/>
    <mergeCell ref="R3:R4"/>
    <mergeCell ref="S3:S4"/>
    <mergeCell ref="U3:U4"/>
    <mergeCell ref="J3:J4"/>
    <mergeCell ref="K3:K4"/>
    <mergeCell ref="L3:L4"/>
    <mergeCell ref="M3:M4"/>
    <mergeCell ref="C3:C4"/>
    <mergeCell ref="D3:D4"/>
    <mergeCell ref="E3:E4"/>
    <mergeCell ref="F3:F4"/>
    <mergeCell ref="G3:G4"/>
    <mergeCell ref="H3:H4"/>
    <mergeCell ref="I3:I4"/>
  </mergeCells>
  <phoneticPr fontId="7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98FF7-0170-4EC2-87F5-104BFDC8B3B7}">
  <dimension ref="A1:O44"/>
  <sheetViews>
    <sheetView topLeftCell="A18" workbookViewId="0">
      <selection activeCell="C36" sqref="C36"/>
    </sheetView>
  </sheetViews>
  <sheetFormatPr baseColWidth="10" defaultRowHeight="15" x14ac:dyDescent="0.25"/>
  <cols>
    <col min="2" max="2" width="46.7109375" bestFit="1" customWidth="1"/>
    <col min="3" max="3" width="15.140625" bestFit="1" customWidth="1"/>
    <col min="5" max="5" width="28.85546875" bestFit="1" customWidth="1"/>
  </cols>
  <sheetData>
    <row r="1" spans="1:15" x14ac:dyDescent="0.25">
      <c r="A1" s="18" t="s">
        <v>70</v>
      </c>
      <c r="B1" s="23" t="s">
        <v>0</v>
      </c>
      <c r="C1" s="23" t="s">
        <v>28</v>
      </c>
    </row>
    <row r="2" spans="1:15" ht="15.75" customHeight="1" x14ac:dyDescent="0.25">
      <c r="A2" s="18">
        <v>1</v>
      </c>
      <c r="B2" s="22" t="s">
        <v>31</v>
      </c>
      <c r="C2" s="6">
        <v>190949304</v>
      </c>
      <c r="E2" s="38" t="s">
        <v>67</v>
      </c>
    </row>
    <row r="3" spans="1:15" ht="15.75" customHeight="1" x14ac:dyDescent="0.25">
      <c r="A3" s="18">
        <v>2</v>
      </c>
      <c r="B3" s="22" t="s">
        <v>35</v>
      </c>
      <c r="C3" s="6">
        <v>190552320</v>
      </c>
    </row>
    <row r="4" spans="1:15" ht="15.75" customHeight="1" x14ac:dyDescent="0.25">
      <c r="A4" s="18">
        <v>3</v>
      </c>
      <c r="B4" s="22" t="s">
        <v>36</v>
      </c>
      <c r="C4" s="6">
        <v>193749850</v>
      </c>
    </row>
    <row r="5" spans="1:15" ht="15.75" customHeight="1" x14ac:dyDescent="0.25">
      <c r="A5" s="18">
        <v>4</v>
      </c>
      <c r="B5" s="22" t="s">
        <v>37</v>
      </c>
      <c r="C5" s="6">
        <v>191816100</v>
      </c>
    </row>
    <row r="6" spans="1:15" ht="15.75" customHeight="1" x14ac:dyDescent="0.25">
      <c r="A6" s="18">
        <v>5</v>
      </c>
      <c r="B6" s="22" t="s">
        <v>38</v>
      </c>
      <c r="C6" s="6">
        <v>147561527.16666663</v>
      </c>
      <c r="E6" t="s">
        <v>75</v>
      </c>
      <c r="N6">
        <v>2</v>
      </c>
    </row>
    <row r="7" spans="1:15" ht="15.75" customHeight="1" x14ac:dyDescent="0.25">
      <c r="A7" s="18">
        <v>6</v>
      </c>
      <c r="B7" s="22" t="s">
        <v>39</v>
      </c>
      <c r="C7" s="6">
        <v>189686000</v>
      </c>
      <c r="N7">
        <v>4</v>
      </c>
    </row>
    <row r="8" spans="1:15" x14ac:dyDescent="0.25">
      <c r="A8" s="18">
        <v>7</v>
      </c>
      <c r="B8" s="22" t="s">
        <v>40</v>
      </c>
      <c r="C8" s="6">
        <v>172698155</v>
      </c>
      <c r="E8" t="s">
        <v>75</v>
      </c>
      <c r="N8">
        <v>7</v>
      </c>
    </row>
    <row r="9" spans="1:15" ht="15.75" customHeight="1" x14ac:dyDescent="0.25">
      <c r="A9" s="18">
        <v>8</v>
      </c>
      <c r="B9" s="22" t="s">
        <v>41</v>
      </c>
      <c r="C9" s="6">
        <v>194446000</v>
      </c>
      <c r="N9">
        <v>8</v>
      </c>
    </row>
    <row r="10" spans="1:15" ht="15.75" customHeight="1" x14ac:dyDescent="0.25">
      <c r="A10" s="18">
        <v>9</v>
      </c>
      <c r="B10" s="22" t="s">
        <v>43</v>
      </c>
      <c r="C10" s="6">
        <v>189674100</v>
      </c>
      <c r="N10">
        <v>10</v>
      </c>
    </row>
    <row r="11" spans="1:15" ht="15.75" customHeight="1" x14ac:dyDescent="0.25">
      <c r="A11" s="18">
        <v>10</v>
      </c>
      <c r="B11" s="22" t="s">
        <v>44</v>
      </c>
      <c r="C11" s="6">
        <v>189352163.34999999</v>
      </c>
      <c r="N11">
        <v>12</v>
      </c>
    </row>
    <row r="12" spans="1:15" ht="15.75" customHeight="1" x14ac:dyDescent="0.25">
      <c r="A12" s="18">
        <v>11</v>
      </c>
      <c r="B12" s="22" t="s">
        <v>45</v>
      </c>
      <c r="C12" s="6">
        <v>188639596.11000001</v>
      </c>
      <c r="N12">
        <v>17</v>
      </c>
    </row>
    <row r="13" spans="1:15" ht="15.75" customHeight="1" x14ac:dyDescent="0.25">
      <c r="A13" s="18">
        <v>12</v>
      </c>
      <c r="B13" s="22" t="s">
        <v>46</v>
      </c>
      <c r="C13" s="6">
        <v>160412000</v>
      </c>
      <c r="E13" t="s">
        <v>75</v>
      </c>
      <c r="O13" t="s">
        <v>79</v>
      </c>
    </row>
    <row r="14" spans="1:15" ht="15.75" customHeight="1" x14ac:dyDescent="0.25">
      <c r="A14" s="18">
        <v>14</v>
      </c>
      <c r="B14" s="22" t="s">
        <v>48</v>
      </c>
      <c r="C14" s="6">
        <v>163069668.65000001</v>
      </c>
      <c r="E14" t="s">
        <v>75</v>
      </c>
    </row>
    <row r="15" spans="1:15" ht="15.75" customHeight="1" x14ac:dyDescent="0.25">
      <c r="A15" s="18">
        <v>15</v>
      </c>
      <c r="B15" s="22" t="s">
        <v>49</v>
      </c>
      <c r="C15" s="6">
        <v>185937500</v>
      </c>
      <c r="E15" t="s">
        <v>75</v>
      </c>
      <c r="N15" t="s">
        <v>80</v>
      </c>
    </row>
    <row r="16" spans="1:15" ht="15.75" customHeight="1" x14ac:dyDescent="0.25">
      <c r="A16" s="18">
        <v>16</v>
      </c>
      <c r="B16" s="22" t="s">
        <v>50</v>
      </c>
      <c r="C16" s="6">
        <v>185937611.86000001</v>
      </c>
      <c r="E16" t="s">
        <v>75</v>
      </c>
      <c r="N16" t="s">
        <v>81</v>
      </c>
    </row>
    <row r="17" spans="1:5" ht="15.75" customHeight="1" x14ac:dyDescent="0.25">
      <c r="A17" s="18">
        <v>17</v>
      </c>
      <c r="B17" s="22" t="s">
        <v>51</v>
      </c>
      <c r="C17" s="6">
        <v>185640000</v>
      </c>
      <c r="E17" t="s">
        <v>75</v>
      </c>
    </row>
    <row r="18" spans="1:5" ht="15.75" customHeight="1" x14ac:dyDescent="0.25">
      <c r="A18" s="18">
        <v>18</v>
      </c>
      <c r="B18" s="22" t="s">
        <v>52</v>
      </c>
      <c r="C18" s="6">
        <v>191143207.36000001</v>
      </c>
    </row>
    <row r="19" spans="1:5" ht="15.75" thickBot="1" x14ac:dyDescent="0.3"/>
    <row r="20" spans="1:5" x14ac:dyDescent="0.25">
      <c r="B20" s="24" t="s">
        <v>54</v>
      </c>
      <c r="C20" s="29" t="s">
        <v>28</v>
      </c>
    </row>
    <row r="21" spans="1:5" x14ac:dyDescent="0.25">
      <c r="B21" s="25" t="s">
        <v>55</v>
      </c>
      <c r="C21" s="30">
        <f>+AVERAGE(C2:C18)</f>
        <v>183015594.32333335</v>
      </c>
    </row>
    <row r="22" spans="1:5" x14ac:dyDescent="0.25">
      <c r="B22" s="25" t="s">
        <v>56</v>
      </c>
      <c r="C22" s="31">
        <f>+GEOMEAN(C2:C18)</f>
        <v>182499282.71498677</v>
      </c>
    </row>
    <row r="23" spans="1:5" x14ac:dyDescent="0.25">
      <c r="B23" s="25" t="s">
        <v>30</v>
      </c>
      <c r="C23" s="30">
        <f>+MEDIAN(C2:C18)</f>
        <v>189352163.34999999</v>
      </c>
    </row>
    <row r="24" spans="1:5" ht="15.75" thickBot="1" x14ac:dyDescent="0.3">
      <c r="B24" s="26" t="s">
        <v>57</v>
      </c>
      <c r="C24" s="32">
        <f>+STDEVA(C2:C18)</f>
        <v>13615039.920503307</v>
      </c>
    </row>
    <row r="25" spans="1:5" ht="15.75" thickBot="1" x14ac:dyDescent="0.3"/>
    <row r="26" spans="1:5" x14ac:dyDescent="0.25">
      <c r="B26" s="27" t="s">
        <v>58</v>
      </c>
      <c r="C26" s="33">
        <f>+C21+C24</f>
        <v>196630634.24383667</v>
      </c>
    </row>
    <row r="27" spans="1:5" ht="15.75" thickBot="1" x14ac:dyDescent="0.3">
      <c r="B27" s="26" t="s">
        <v>59</v>
      </c>
      <c r="C27" s="34">
        <f>+C21-C24</f>
        <v>169400554.40283003</v>
      </c>
    </row>
    <row r="28" spans="1:5" ht="15.75" thickBot="1" x14ac:dyDescent="0.3"/>
    <row r="29" spans="1:5" x14ac:dyDescent="0.25">
      <c r="B29" s="27" t="s">
        <v>60</v>
      </c>
      <c r="C29" s="33">
        <f>+C22+C24</f>
        <v>196114322.63549009</v>
      </c>
    </row>
    <row r="30" spans="1:5" ht="15.75" thickBot="1" x14ac:dyDescent="0.3">
      <c r="B30" s="26" t="s">
        <v>61</v>
      </c>
      <c r="C30" s="34">
        <f>+C22-C24</f>
        <v>168884242.79448345</v>
      </c>
    </row>
    <row r="31" spans="1:5" ht="15.75" thickBot="1" x14ac:dyDescent="0.3"/>
    <row r="32" spans="1:5" x14ac:dyDescent="0.25">
      <c r="B32" s="27" t="s">
        <v>62</v>
      </c>
      <c r="C32" s="33">
        <f>+C23+C24</f>
        <v>202967203.27050331</v>
      </c>
    </row>
    <row r="33" spans="2:5" ht="15.75" thickBot="1" x14ac:dyDescent="0.3">
      <c r="B33" s="26" t="s">
        <v>63</v>
      </c>
      <c r="C33" s="34">
        <f>+C23-C24</f>
        <v>175737123.42949668</v>
      </c>
    </row>
    <row r="34" spans="2:5" ht="15.75" thickBot="1" x14ac:dyDescent="0.3"/>
    <row r="35" spans="2:5" x14ac:dyDescent="0.25">
      <c r="B35" s="35" t="s">
        <v>64</v>
      </c>
      <c r="C35" s="33">
        <f>+AVERAGE(C2,C3,C4,C5,C7,C8,C9,C10,C11,C12,C15,C16,C17,C18)</f>
        <v>188587279.12000003</v>
      </c>
    </row>
    <row r="36" spans="2:5" x14ac:dyDescent="0.25">
      <c r="B36" s="36" t="s">
        <v>65</v>
      </c>
      <c r="C36" s="30">
        <f>+AVERAGE(C2,C3,C4,C5,C7,C8,C9,C10,C11,C12,C15,C16,C17,C18)</f>
        <v>188587279.12000003</v>
      </c>
    </row>
    <row r="37" spans="2:5" ht="15.75" thickBot="1" x14ac:dyDescent="0.3">
      <c r="B37" s="37" t="s">
        <v>66</v>
      </c>
      <c r="C37" s="34">
        <f>+AVERAGE(C2,C3,C4,C5,C7,C9,C10,C11,C12,C15,C16,C17,C18)</f>
        <v>189809519.43692309</v>
      </c>
    </row>
    <row r="38" spans="2:5" x14ac:dyDescent="0.25">
      <c r="B38" s="44"/>
      <c r="C38" s="43"/>
    </row>
    <row r="39" spans="2:5" x14ac:dyDescent="0.25">
      <c r="B39" s="44"/>
      <c r="C39" s="43"/>
      <c r="E39" t="s">
        <v>76</v>
      </c>
    </row>
    <row r="40" spans="2:5" x14ac:dyDescent="0.25">
      <c r="E40" t="s">
        <v>77</v>
      </c>
    </row>
    <row r="42" spans="2:5" x14ac:dyDescent="0.25">
      <c r="B42" t="s">
        <v>72</v>
      </c>
    </row>
    <row r="43" spans="2:5" x14ac:dyDescent="0.25">
      <c r="B43" t="s">
        <v>73</v>
      </c>
    </row>
    <row r="44" spans="2:5" x14ac:dyDescent="0.25">
      <c r="B44" t="s">
        <v>74</v>
      </c>
    </row>
  </sheetData>
  <conditionalFormatting sqref="C2:C18">
    <cfRule type="cellIs" dxfId="4" priority="1" operator="lessThanOrEqual">
      <formula>$C$35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F473C-C8D5-421C-8608-D07DB9A18D47}">
  <dimension ref="A2:D34"/>
  <sheetViews>
    <sheetView workbookViewId="0">
      <selection activeCell="F29" sqref="F29"/>
    </sheetView>
  </sheetViews>
  <sheetFormatPr baseColWidth="10" defaultRowHeight="15" x14ac:dyDescent="0.25"/>
  <cols>
    <col min="2" max="2" width="46.28515625" bestFit="1" customWidth="1"/>
    <col min="3" max="3" width="12.5703125" bestFit="1" customWidth="1"/>
    <col min="4" max="4" width="32.7109375" bestFit="1" customWidth="1"/>
  </cols>
  <sheetData>
    <row r="2" spans="1:4" x14ac:dyDescent="0.25">
      <c r="A2" s="23" t="s">
        <v>70</v>
      </c>
      <c r="B2" s="23" t="s">
        <v>0</v>
      </c>
      <c r="C2" s="23" t="s">
        <v>28</v>
      </c>
    </row>
    <row r="3" spans="1:4" x14ac:dyDescent="0.25">
      <c r="A3" s="18">
        <v>1</v>
      </c>
      <c r="B3" s="22" t="s">
        <v>31</v>
      </c>
      <c r="C3" s="6">
        <v>190949304</v>
      </c>
    </row>
    <row r="4" spans="1:4" x14ac:dyDescent="0.25">
      <c r="A4" s="18">
        <v>2</v>
      </c>
      <c r="B4" s="22" t="s">
        <v>35</v>
      </c>
      <c r="C4" s="6">
        <v>190552320</v>
      </c>
    </row>
    <row r="5" spans="1:4" x14ac:dyDescent="0.25">
      <c r="A5" s="18">
        <v>3</v>
      </c>
      <c r="B5" s="22" t="s">
        <v>36</v>
      </c>
      <c r="C5" s="6">
        <v>193749850</v>
      </c>
    </row>
    <row r="6" spans="1:4" x14ac:dyDescent="0.25">
      <c r="A6" s="18">
        <v>4</v>
      </c>
      <c r="B6" s="22" t="s">
        <v>37</v>
      </c>
      <c r="C6" s="6">
        <v>191816100</v>
      </c>
    </row>
    <row r="7" spans="1:4" x14ac:dyDescent="0.25">
      <c r="A7" s="18">
        <v>6</v>
      </c>
      <c r="B7" s="22" t="s">
        <v>39</v>
      </c>
      <c r="C7" s="6">
        <v>189686000</v>
      </c>
    </row>
    <row r="8" spans="1:4" x14ac:dyDescent="0.25">
      <c r="A8" s="18">
        <v>8</v>
      </c>
      <c r="B8" s="22" t="s">
        <v>41</v>
      </c>
      <c r="C8" s="6">
        <v>194446000</v>
      </c>
    </row>
    <row r="9" spans="1:4" x14ac:dyDescent="0.25">
      <c r="A9" s="18">
        <v>9</v>
      </c>
      <c r="B9" s="22" t="s">
        <v>43</v>
      </c>
      <c r="C9" s="6">
        <v>189674100</v>
      </c>
    </row>
    <row r="10" spans="1:4" x14ac:dyDescent="0.25">
      <c r="A10" s="18">
        <v>10</v>
      </c>
      <c r="B10" s="22" t="s">
        <v>44</v>
      </c>
      <c r="C10" s="6">
        <v>189352163.34999999</v>
      </c>
    </row>
    <row r="11" spans="1:4" x14ac:dyDescent="0.25">
      <c r="A11" s="18">
        <v>11</v>
      </c>
      <c r="B11" s="22" t="s">
        <v>45</v>
      </c>
      <c r="C11" s="6">
        <v>188639596.11000001</v>
      </c>
    </row>
    <row r="12" spans="1:4" x14ac:dyDescent="0.25">
      <c r="A12" s="18">
        <v>18</v>
      </c>
      <c r="B12" s="22" t="s">
        <v>52</v>
      </c>
      <c r="C12" s="6">
        <v>191143207.36000001</v>
      </c>
    </row>
    <row r="14" spans="1:4" x14ac:dyDescent="0.25">
      <c r="B14" s="42" t="s">
        <v>71</v>
      </c>
      <c r="C14" s="12">
        <f>+MIN(C3:C12)</f>
        <v>188639596.11000001</v>
      </c>
      <c r="D14" s="41" t="str">
        <f>+B11</f>
        <v>LOGISTICA Y GESTION DE NEGOCIOS</v>
      </c>
    </row>
    <row r="27" spans="2:2" x14ac:dyDescent="0.25">
      <c r="B27" t="s">
        <v>68</v>
      </c>
    </row>
    <row r="28" spans="2:2" x14ac:dyDescent="0.25">
      <c r="B28" t="s">
        <v>69</v>
      </c>
    </row>
    <row r="32" spans="2:2" x14ac:dyDescent="0.25">
      <c r="B32" t="s">
        <v>72</v>
      </c>
    </row>
    <row r="33" spans="2:2" x14ac:dyDescent="0.25">
      <c r="B33" t="s">
        <v>73</v>
      </c>
    </row>
    <row r="34" spans="2:2" x14ac:dyDescent="0.25">
      <c r="B34" t="s">
        <v>74</v>
      </c>
    </row>
  </sheetData>
  <conditionalFormatting sqref="C3:C6">
    <cfRule type="cellIs" dxfId="3" priority="4" operator="lessThanOrEqual">
      <formula>$C$36</formula>
    </cfRule>
  </conditionalFormatting>
  <conditionalFormatting sqref="C7">
    <cfRule type="cellIs" dxfId="2" priority="3" operator="lessThanOrEqual">
      <formula>$C$36</formula>
    </cfRule>
  </conditionalFormatting>
  <conditionalFormatting sqref="C8:C11">
    <cfRule type="cellIs" dxfId="1" priority="2" operator="lessThanOrEqual">
      <formula>$C$36</formula>
    </cfRule>
  </conditionalFormatting>
  <conditionalFormatting sqref="C12">
    <cfRule type="cellIs" dxfId="0" priority="1" operator="lessThanOrEqual">
      <formula>$C$36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7 EMPRESAS</vt:lpstr>
      <vt:lpstr>PRECIO ARTIFICALMENTE BAJO</vt:lpstr>
      <vt:lpstr>EMPRESAS EN EL RANGO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Andres Arevalo Poveda</dc:creator>
  <cp:lastModifiedBy>David Andres Arevalo Poveda</cp:lastModifiedBy>
  <dcterms:created xsi:type="dcterms:W3CDTF">2023-10-31T14:32:22Z</dcterms:created>
  <dcterms:modified xsi:type="dcterms:W3CDTF">2024-08-28T19:28:52Z</dcterms:modified>
</cp:coreProperties>
</file>